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5134002\Pictures\"/>
    </mc:Choice>
  </mc:AlternateContent>
  <xr:revisionPtr revIDLastSave="0" documentId="13_ncr:1_{1DC5D60B-4012-49E3-9427-DAB7EE699DB0}" xr6:coauthVersionLast="47" xr6:coauthVersionMax="47" xr10:uidLastSave="{00000000-0000-0000-0000-000000000000}"/>
  <bookViews>
    <workbookView xWindow="-120" yWindow="-120" windowWidth="29040" windowHeight="15840" activeTab="1" xr2:uid="{00815342-37DE-4B96-B1EB-D5D718796184}"/>
  </bookViews>
  <sheets>
    <sheet name="Sheet2" sheetId="2" r:id="rId1"/>
    <sheet name="Sheet1" sheetId="1" r:id="rId2"/>
  </sheets>
  <definedNames>
    <definedName name="C_ESR" localSheetId="1">Sheet1!$J$11</definedName>
    <definedName name="C_min" localSheetId="1">Sheet1!$F$70</definedName>
    <definedName name="CCOMP" localSheetId="1">Sheet1!$I$62</definedName>
    <definedName name="Cff" localSheetId="1">Sheet1!$J$12</definedName>
    <definedName name="Cin_min" localSheetId="1">Sheet1!$F$63</definedName>
    <definedName name="Co" localSheetId="1">Sheet1!$J$8</definedName>
    <definedName name="D" localSheetId="1">Sheet1!$C$65</definedName>
    <definedName name="dI" localSheetId="1">Sheet1!$C$80</definedName>
    <definedName name="dI_p" localSheetId="1">Sheet1!$D$12</definedName>
    <definedName name="dV" localSheetId="1">Sheet1!$C$77</definedName>
    <definedName name="dV_p" localSheetId="1">Sheet1!$D$11</definedName>
    <definedName name="fc" localSheetId="1">Sheet1!$I$75</definedName>
    <definedName name="fc_to_fsw" localSheetId="1">Sheet1!$D$13</definedName>
    <definedName name="Fstart" localSheetId="1">Sheet1!$N$6</definedName>
    <definedName name="Fstep" localSheetId="1">Sheet1!$C$90</definedName>
    <definedName name="Fstop" localSheetId="1">Sheet1!$N$7</definedName>
    <definedName name="fsw" localSheetId="1">Sheet1!$D$6</definedName>
    <definedName name="gm_EA" localSheetId="1">Sheet1!$I$63</definedName>
    <definedName name="I_ripple" localSheetId="1">Sheet1!$F$81</definedName>
    <definedName name="I_ripple_max" localSheetId="1">Sheet1!$D$10</definedName>
    <definedName name="Iout" localSheetId="1">Sheet1!$D$9</definedName>
    <definedName name="Iout_Max" localSheetId="1">Sheet1!$C$71</definedName>
    <definedName name="L" localSheetId="1">Sheet1!$J$6</definedName>
    <definedName name="L_req" localSheetId="1">Sheet1!$F$61</definedName>
    <definedName name="PM" localSheetId="1">Sheet1!$I$77</definedName>
    <definedName name="Qn" localSheetId="1">Sheet1!$F$77</definedName>
    <definedName name="RCOMP" localSheetId="1">Sheet1!$I$61</definedName>
    <definedName name="Rcsa" localSheetId="1">Sheet1!$C$69</definedName>
    <definedName name="Rfb_lower" localSheetId="1">Sheet1!$J$9</definedName>
    <definedName name="Rfb_upper" localSheetId="1">Sheet1!$I$67</definedName>
    <definedName name="Ro" localSheetId="1">Sheet1!$C$66</definedName>
    <definedName name="Step" localSheetId="1">Sheet1!$C$91</definedName>
    <definedName name="t_ss" localSheetId="1">Sheet1!#REF!</definedName>
    <definedName name="Toff" localSheetId="1">Sheet1!$F$75</definedName>
    <definedName name="Ton" localSheetId="1">Sheet1!$F$74</definedName>
    <definedName name="Vin" localSheetId="1">Sheet1!$D$7</definedName>
    <definedName name="Vin_ripple_max" localSheetId="1">Sheet1!$D$14</definedName>
    <definedName name="Vout" localSheetId="1">Sheet1!$D$8</definedName>
    <definedName name="Vref" localSheetId="1">Sheet1!$C$70</definedName>
    <definedName name="wesr" localSheetId="1">Sheet1!$F$89</definedName>
    <definedName name="wn" localSheetId="1">Sheet1!$F$76</definedName>
    <definedName name="wz" localSheetId="1">Sheet1!$F$90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1" i="1" l="1"/>
  <c r="C208" i="1" s="1"/>
  <c r="D208" i="1" s="1"/>
  <c r="F90" i="1"/>
  <c r="F89" i="1"/>
  <c r="C89" i="1"/>
  <c r="C88" i="1"/>
  <c r="F87" i="1"/>
  <c r="F84" i="1"/>
  <c r="F83" i="1"/>
  <c r="C83" i="1"/>
  <c r="C82" i="1"/>
  <c r="C81" i="1"/>
  <c r="F80" i="1"/>
  <c r="C79" i="1"/>
  <c r="C78" i="1"/>
  <c r="F77" i="1"/>
  <c r="C77" i="1"/>
  <c r="F76" i="1"/>
  <c r="C76" i="1"/>
  <c r="I73" i="1"/>
  <c r="C72" i="1"/>
  <c r="C69" i="1"/>
  <c r="I68" i="1"/>
  <c r="I67" i="1"/>
  <c r="F67" i="1"/>
  <c r="C66" i="1"/>
  <c r="F88" i="1" s="1"/>
  <c r="C64" i="1"/>
  <c r="F63" i="1"/>
  <c r="G7" i="1" s="1"/>
  <c r="C63" i="1"/>
  <c r="F62" i="1"/>
  <c r="C62" i="1"/>
  <c r="C65" i="1" s="1"/>
  <c r="F61" i="1" s="1"/>
  <c r="G6" i="1" s="1"/>
  <c r="C61" i="1"/>
  <c r="C111" i="1" l="1"/>
  <c r="D111" i="1" s="1"/>
  <c r="N111" i="1" s="1"/>
  <c r="C148" i="1"/>
  <c r="D148" i="1" s="1"/>
  <c r="N148" i="1" s="1"/>
  <c r="C112" i="1"/>
  <c r="D112" i="1" s="1"/>
  <c r="C198" i="1"/>
  <c r="D198" i="1" s="1"/>
  <c r="C132" i="1"/>
  <c r="D132" i="1" s="1"/>
  <c r="C116" i="1"/>
  <c r="D116" i="1" s="1"/>
  <c r="M116" i="1" s="1"/>
  <c r="T116" i="1"/>
  <c r="F74" i="1"/>
  <c r="F75" i="1" s="1"/>
  <c r="F81" i="1" s="1"/>
  <c r="C308" i="1"/>
  <c r="D308" i="1" s="1"/>
  <c r="C304" i="1"/>
  <c r="D304" i="1" s="1"/>
  <c r="C309" i="1"/>
  <c r="D309" i="1" s="1"/>
  <c r="C305" i="1"/>
  <c r="D305" i="1" s="1"/>
  <c r="C301" i="1"/>
  <c r="D301" i="1" s="1"/>
  <c r="C297" i="1"/>
  <c r="D297" i="1" s="1"/>
  <c r="C306" i="1"/>
  <c r="D306" i="1" s="1"/>
  <c r="C298" i="1"/>
  <c r="D298" i="1" s="1"/>
  <c r="X298" i="1" s="1"/>
  <c r="Y298" i="1" s="1"/>
  <c r="C294" i="1"/>
  <c r="D294" i="1" s="1"/>
  <c r="X294" i="1" s="1"/>
  <c r="Y294" i="1" s="1"/>
  <c r="C290" i="1"/>
  <c r="D290" i="1" s="1"/>
  <c r="C307" i="1"/>
  <c r="D307" i="1" s="1"/>
  <c r="C295" i="1"/>
  <c r="D295" i="1" s="1"/>
  <c r="C291" i="1"/>
  <c r="D291" i="1" s="1"/>
  <c r="C302" i="1"/>
  <c r="D302" i="1" s="1"/>
  <c r="C300" i="1"/>
  <c r="D300" i="1" s="1"/>
  <c r="C292" i="1"/>
  <c r="D292" i="1" s="1"/>
  <c r="C288" i="1"/>
  <c r="D288" i="1" s="1"/>
  <c r="X288" i="1" s="1"/>
  <c r="Y288" i="1" s="1"/>
  <c r="C299" i="1"/>
  <c r="D299" i="1" s="1"/>
  <c r="C283" i="1"/>
  <c r="D283" i="1" s="1"/>
  <c r="C279" i="1"/>
  <c r="D279" i="1" s="1"/>
  <c r="C296" i="1"/>
  <c r="D296" i="1" s="1"/>
  <c r="C293" i="1"/>
  <c r="D293" i="1" s="1"/>
  <c r="C287" i="1"/>
  <c r="D287" i="1" s="1"/>
  <c r="C284" i="1"/>
  <c r="D284" i="1" s="1"/>
  <c r="C280" i="1"/>
  <c r="D280" i="1" s="1"/>
  <c r="X280" i="1" s="1"/>
  <c r="Y280" i="1" s="1"/>
  <c r="C289" i="1"/>
  <c r="D289" i="1" s="1"/>
  <c r="C286" i="1"/>
  <c r="D286" i="1" s="1"/>
  <c r="C281" i="1"/>
  <c r="D281" i="1" s="1"/>
  <c r="C277" i="1"/>
  <c r="D277" i="1" s="1"/>
  <c r="C303" i="1"/>
  <c r="D303" i="1" s="1"/>
  <c r="C276" i="1"/>
  <c r="D276" i="1" s="1"/>
  <c r="C274" i="1"/>
  <c r="D274" i="1" s="1"/>
  <c r="F274" i="1" s="1"/>
  <c r="C270" i="1"/>
  <c r="D270" i="1" s="1"/>
  <c r="X270" i="1" s="1"/>
  <c r="Y270" i="1" s="1"/>
  <c r="C266" i="1"/>
  <c r="D266" i="1" s="1"/>
  <c r="C262" i="1"/>
  <c r="D262" i="1" s="1"/>
  <c r="C258" i="1"/>
  <c r="D258" i="1" s="1"/>
  <c r="C278" i="1"/>
  <c r="D278" i="1" s="1"/>
  <c r="F278" i="1" s="1"/>
  <c r="C275" i="1"/>
  <c r="D275" i="1" s="1"/>
  <c r="C271" i="1"/>
  <c r="D271" i="1" s="1"/>
  <c r="C267" i="1"/>
  <c r="D267" i="1" s="1"/>
  <c r="C263" i="1"/>
  <c r="D263" i="1" s="1"/>
  <c r="X263" i="1" s="1"/>
  <c r="Y263" i="1" s="1"/>
  <c r="C259" i="1"/>
  <c r="D259" i="1" s="1"/>
  <c r="C285" i="1"/>
  <c r="D285" i="1" s="1"/>
  <c r="C282" i="1"/>
  <c r="D282" i="1" s="1"/>
  <c r="E282" i="1" s="1"/>
  <c r="C272" i="1"/>
  <c r="D272" i="1" s="1"/>
  <c r="X272" i="1" s="1"/>
  <c r="Y272" i="1" s="1"/>
  <c r="C268" i="1"/>
  <c r="D268" i="1" s="1"/>
  <c r="C264" i="1"/>
  <c r="D264" i="1" s="1"/>
  <c r="C260" i="1"/>
  <c r="D260" i="1" s="1"/>
  <c r="E260" i="1" s="1"/>
  <c r="C256" i="1"/>
  <c r="D256" i="1" s="1"/>
  <c r="C252" i="1"/>
  <c r="D252" i="1" s="1"/>
  <c r="C261" i="1"/>
  <c r="D261" i="1" s="1"/>
  <c r="C249" i="1"/>
  <c r="D249" i="1" s="1"/>
  <c r="F249" i="1" s="1"/>
  <c r="C245" i="1"/>
  <c r="D245" i="1" s="1"/>
  <c r="X245" i="1" s="1"/>
  <c r="Y245" i="1" s="1"/>
  <c r="C241" i="1"/>
  <c r="D241" i="1" s="1"/>
  <c r="C237" i="1"/>
  <c r="D237" i="1" s="1"/>
  <c r="C265" i="1"/>
  <c r="D265" i="1" s="1"/>
  <c r="E265" i="1" s="1"/>
  <c r="C255" i="1"/>
  <c r="D255" i="1" s="1"/>
  <c r="X255" i="1" s="1"/>
  <c r="Y255" i="1" s="1"/>
  <c r="C250" i="1"/>
  <c r="D250" i="1" s="1"/>
  <c r="C246" i="1"/>
  <c r="D246" i="1" s="1"/>
  <c r="C242" i="1"/>
  <c r="D242" i="1" s="1"/>
  <c r="C238" i="1"/>
  <c r="D238" i="1" s="1"/>
  <c r="C234" i="1"/>
  <c r="D234" i="1" s="1"/>
  <c r="C269" i="1"/>
  <c r="D269" i="1" s="1"/>
  <c r="C254" i="1"/>
  <c r="D254" i="1" s="1"/>
  <c r="F254" i="1" s="1"/>
  <c r="C251" i="1"/>
  <c r="D251" i="1" s="1"/>
  <c r="F251" i="1" s="1"/>
  <c r="C247" i="1"/>
  <c r="D247" i="1" s="1"/>
  <c r="C243" i="1"/>
  <c r="D243" i="1" s="1"/>
  <c r="C239" i="1"/>
  <c r="D239" i="1" s="1"/>
  <c r="C235" i="1"/>
  <c r="D235" i="1" s="1"/>
  <c r="E235" i="1" s="1"/>
  <c r="C257" i="1"/>
  <c r="D257" i="1" s="1"/>
  <c r="C253" i="1"/>
  <c r="D253" i="1" s="1"/>
  <c r="C244" i="1"/>
  <c r="D244" i="1" s="1"/>
  <c r="F244" i="1" s="1"/>
  <c r="C232" i="1"/>
  <c r="D232" i="1" s="1"/>
  <c r="C228" i="1"/>
  <c r="D228" i="1" s="1"/>
  <c r="C224" i="1"/>
  <c r="D224" i="1" s="1"/>
  <c r="C220" i="1"/>
  <c r="D220" i="1" s="1"/>
  <c r="C216" i="1"/>
  <c r="D216" i="1" s="1"/>
  <c r="C212" i="1"/>
  <c r="D212" i="1" s="1"/>
  <c r="C273" i="1"/>
  <c r="D273" i="1" s="1"/>
  <c r="C248" i="1"/>
  <c r="D248" i="1" s="1"/>
  <c r="C233" i="1"/>
  <c r="D233" i="1" s="1"/>
  <c r="C231" i="1"/>
  <c r="D231" i="1" s="1"/>
  <c r="C229" i="1"/>
  <c r="D229" i="1" s="1"/>
  <c r="C225" i="1"/>
  <c r="D225" i="1" s="1"/>
  <c r="X225" i="1" s="1"/>
  <c r="Y225" i="1" s="1"/>
  <c r="C221" i="1"/>
  <c r="D221" i="1" s="1"/>
  <c r="E221" i="1" s="1"/>
  <c r="C217" i="1"/>
  <c r="D217" i="1" s="1"/>
  <c r="C213" i="1"/>
  <c r="D213" i="1" s="1"/>
  <c r="C209" i="1"/>
  <c r="D209" i="1" s="1"/>
  <c r="X209" i="1" s="1"/>
  <c r="Y209" i="1" s="1"/>
  <c r="C236" i="1"/>
  <c r="D236" i="1" s="1"/>
  <c r="X236" i="1" s="1"/>
  <c r="Y236" i="1" s="1"/>
  <c r="C230" i="1"/>
  <c r="D230" i="1" s="1"/>
  <c r="C226" i="1"/>
  <c r="D226" i="1" s="1"/>
  <c r="C222" i="1"/>
  <c r="D222" i="1" s="1"/>
  <c r="C218" i="1"/>
  <c r="D218" i="1" s="1"/>
  <c r="C214" i="1"/>
  <c r="D214" i="1" s="1"/>
  <c r="C210" i="1"/>
  <c r="D210" i="1" s="1"/>
  <c r="C206" i="1"/>
  <c r="D206" i="1" s="1"/>
  <c r="F206" i="1" s="1"/>
  <c r="C202" i="1"/>
  <c r="D202" i="1" s="1"/>
  <c r="C240" i="1"/>
  <c r="D240" i="1" s="1"/>
  <c r="C219" i="1"/>
  <c r="D219" i="1" s="1"/>
  <c r="C207" i="1"/>
  <c r="D207" i="1" s="1"/>
  <c r="X207" i="1" s="1"/>
  <c r="Y207" i="1" s="1"/>
  <c r="C204" i="1"/>
  <c r="D204" i="1" s="1"/>
  <c r="C199" i="1"/>
  <c r="D199" i="1" s="1"/>
  <c r="C195" i="1"/>
  <c r="D195" i="1" s="1"/>
  <c r="C191" i="1"/>
  <c r="D191" i="1" s="1"/>
  <c r="C187" i="1"/>
  <c r="D187" i="1" s="1"/>
  <c r="X187" i="1" s="1"/>
  <c r="Y187" i="1" s="1"/>
  <c r="C183" i="1"/>
  <c r="D183" i="1" s="1"/>
  <c r="C179" i="1"/>
  <c r="D179" i="1" s="1"/>
  <c r="C175" i="1"/>
  <c r="D175" i="1" s="1"/>
  <c r="C171" i="1"/>
  <c r="D171" i="1" s="1"/>
  <c r="E171" i="1" s="1"/>
  <c r="C167" i="1"/>
  <c r="D167" i="1" s="1"/>
  <c r="C163" i="1"/>
  <c r="D163" i="1" s="1"/>
  <c r="C159" i="1"/>
  <c r="D159" i="1" s="1"/>
  <c r="C223" i="1"/>
  <c r="D223" i="1" s="1"/>
  <c r="X223" i="1" s="1"/>
  <c r="Y223" i="1" s="1"/>
  <c r="C203" i="1"/>
  <c r="D203" i="1" s="1"/>
  <c r="E203" i="1" s="1"/>
  <c r="C200" i="1"/>
  <c r="D200" i="1" s="1"/>
  <c r="C196" i="1"/>
  <c r="D196" i="1" s="1"/>
  <c r="F196" i="1" s="1"/>
  <c r="C192" i="1"/>
  <c r="D192" i="1" s="1"/>
  <c r="C188" i="1"/>
  <c r="D188" i="1" s="1"/>
  <c r="C184" i="1"/>
  <c r="D184" i="1" s="1"/>
  <c r="C180" i="1"/>
  <c r="D180" i="1" s="1"/>
  <c r="E180" i="1" s="1"/>
  <c r="C176" i="1"/>
  <c r="D176" i="1" s="1"/>
  <c r="C172" i="1"/>
  <c r="D172" i="1" s="1"/>
  <c r="C168" i="1"/>
  <c r="D168" i="1" s="1"/>
  <c r="C164" i="1"/>
  <c r="D164" i="1" s="1"/>
  <c r="C160" i="1"/>
  <c r="D160" i="1" s="1"/>
  <c r="C156" i="1"/>
  <c r="D156" i="1" s="1"/>
  <c r="C227" i="1"/>
  <c r="D227" i="1" s="1"/>
  <c r="C211" i="1"/>
  <c r="D211" i="1" s="1"/>
  <c r="X211" i="1" s="1"/>
  <c r="Y211" i="1" s="1"/>
  <c r="C201" i="1"/>
  <c r="D201" i="1" s="1"/>
  <c r="X201" i="1" s="1"/>
  <c r="Y201" i="1" s="1"/>
  <c r="C197" i="1"/>
  <c r="D197" i="1" s="1"/>
  <c r="C193" i="1"/>
  <c r="D193" i="1" s="1"/>
  <c r="C189" i="1"/>
  <c r="D189" i="1" s="1"/>
  <c r="E189" i="1" s="1"/>
  <c r="C185" i="1"/>
  <c r="D185" i="1" s="1"/>
  <c r="C181" i="1"/>
  <c r="D181" i="1" s="1"/>
  <c r="E181" i="1" s="1"/>
  <c r="C177" i="1"/>
  <c r="D177" i="1" s="1"/>
  <c r="C173" i="1"/>
  <c r="D173" i="1" s="1"/>
  <c r="C169" i="1"/>
  <c r="D169" i="1" s="1"/>
  <c r="C165" i="1"/>
  <c r="D165" i="1" s="1"/>
  <c r="C161" i="1"/>
  <c r="D161" i="1" s="1"/>
  <c r="C157" i="1"/>
  <c r="D157" i="1" s="1"/>
  <c r="X157" i="1" s="1"/>
  <c r="Y157" i="1" s="1"/>
  <c r="C205" i="1"/>
  <c r="D205" i="1" s="1"/>
  <c r="X205" i="1" s="1"/>
  <c r="Y205" i="1" s="1"/>
  <c r="C186" i="1"/>
  <c r="D186" i="1" s="1"/>
  <c r="C170" i="1"/>
  <c r="D170" i="1" s="1"/>
  <c r="C153" i="1"/>
  <c r="D153" i="1" s="1"/>
  <c r="C149" i="1"/>
  <c r="D149" i="1" s="1"/>
  <c r="C145" i="1"/>
  <c r="D145" i="1" s="1"/>
  <c r="C141" i="1"/>
  <c r="D141" i="1" s="1"/>
  <c r="C137" i="1"/>
  <c r="D137" i="1" s="1"/>
  <c r="X137" i="1" s="1"/>
  <c r="Y137" i="1" s="1"/>
  <c r="C133" i="1"/>
  <c r="D133" i="1" s="1"/>
  <c r="X133" i="1" s="1"/>
  <c r="Y133" i="1" s="1"/>
  <c r="C129" i="1"/>
  <c r="D129" i="1" s="1"/>
  <c r="X129" i="1" s="1"/>
  <c r="Y129" i="1" s="1"/>
  <c r="C125" i="1"/>
  <c r="D125" i="1" s="1"/>
  <c r="C121" i="1"/>
  <c r="D121" i="1" s="1"/>
  <c r="F121" i="1" s="1"/>
  <c r="C117" i="1"/>
  <c r="D117" i="1" s="1"/>
  <c r="C113" i="1"/>
  <c r="D113" i="1" s="1"/>
  <c r="C190" i="1"/>
  <c r="D190" i="1" s="1"/>
  <c r="C174" i="1"/>
  <c r="D174" i="1" s="1"/>
  <c r="C158" i="1"/>
  <c r="D158" i="1" s="1"/>
  <c r="C154" i="1"/>
  <c r="D154" i="1" s="1"/>
  <c r="F154" i="1" s="1"/>
  <c r="C150" i="1"/>
  <c r="D150" i="1" s="1"/>
  <c r="C146" i="1"/>
  <c r="D146" i="1" s="1"/>
  <c r="X146" i="1" s="1"/>
  <c r="Y146" i="1" s="1"/>
  <c r="C142" i="1"/>
  <c r="D142" i="1" s="1"/>
  <c r="E142" i="1" s="1"/>
  <c r="C138" i="1"/>
  <c r="D138" i="1" s="1"/>
  <c r="C134" i="1"/>
  <c r="D134" i="1" s="1"/>
  <c r="C130" i="1"/>
  <c r="D130" i="1" s="1"/>
  <c r="X130" i="1" s="1"/>
  <c r="Y130" i="1" s="1"/>
  <c r="C126" i="1"/>
  <c r="D126" i="1" s="1"/>
  <c r="C122" i="1"/>
  <c r="D122" i="1" s="1"/>
  <c r="F122" i="1" s="1"/>
  <c r="C118" i="1"/>
  <c r="D118" i="1" s="1"/>
  <c r="C114" i="1"/>
  <c r="D114" i="1" s="1"/>
  <c r="C215" i="1"/>
  <c r="D215" i="1" s="1"/>
  <c r="C194" i="1"/>
  <c r="D194" i="1" s="1"/>
  <c r="C178" i="1"/>
  <c r="D178" i="1" s="1"/>
  <c r="C162" i="1"/>
  <c r="D162" i="1" s="1"/>
  <c r="X162" i="1" s="1"/>
  <c r="Y162" i="1" s="1"/>
  <c r="C155" i="1"/>
  <c r="D155" i="1" s="1"/>
  <c r="C151" i="1"/>
  <c r="D151" i="1" s="1"/>
  <c r="E151" i="1" s="1"/>
  <c r="C147" i="1"/>
  <c r="D147" i="1" s="1"/>
  <c r="C143" i="1"/>
  <c r="D143" i="1" s="1"/>
  <c r="C139" i="1"/>
  <c r="D139" i="1" s="1"/>
  <c r="C135" i="1"/>
  <c r="D135" i="1" s="1"/>
  <c r="C131" i="1"/>
  <c r="D131" i="1" s="1"/>
  <c r="C127" i="1"/>
  <c r="D127" i="1" s="1"/>
  <c r="E127" i="1" s="1"/>
  <c r="C123" i="1"/>
  <c r="D123" i="1" s="1"/>
  <c r="C119" i="1"/>
  <c r="D119" i="1" s="1"/>
  <c r="E119" i="1" s="1"/>
  <c r="C115" i="1"/>
  <c r="D115" i="1" s="1"/>
  <c r="C110" i="1"/>
  <c r="D110" i="1" s="1"/>
  <c r="E111" i="1"/>
  <c r="M111" i="1"/>
  <c r="O111" i="1" s="1"/>
  <c r="P111" i="1" s="1"/>
  <c r="T112" i="1"/>
  <c r="E114" i="1"/>
  <c r="C128" i="1"/>
  <c r="D128" i="1" s="1"/>
  <c r="X128" i="1" s="1"/>
  <c r="Y128" i="1" s="1"/>
  <c r="E130" i="1"/>
  <c r="G130" i="1" s="1"/>
  <c r="C144" i="1"/>
  <c r="D144" i="1" s="1"/>
  <c r="E146" i="1"/>
  <c r="F155" i="1"/>
  <c r="E168" i="1"/>
  <c r="C182" i="1"/>
  <c r="D182" i="1" s="1"/>
  <c r="F193" i="1"/>
  <c r="X306" i="1"/>
  <c r="Y306" i="1" s="1"/>
  <c r="X307" i="1"/>
  <c r="Y307" i="1" s="1"/>
  <c r="X299" i="1"/>
  <c r="Y299" i="1" s="1"/>
  <c r="X295" i="1"/>
  <c r="Y295" i="1" s="1"/>
  <c r="X296" i="1"/>
  <c r="Y296" i="1" s="1"/>
  <c r="X308" i="1"/>
  <c r="Y308" i="1" s="1"/>
  <c r="X300" i="1"/>
  <c r="Y300" i="1" s="1"/>
  <c r="X290" i="1"/>
  <c r="Y290" i="1" s="1"/>
  <c r="X286" i="1"/>
  <c r="Y286" i="1" s="1"/>
  <c r="X309" i="1"/>
  <c r="Y309" i="1" s="1"/>
  <c r="X277" i="1"/>
  <c r="Y277" i="1" s="1"/>
  <c r="X291" i="1"/>
  <c r="Y291" i="1" s="1"/>
  <c r="X285" i="1"/>
  <c r="Y285" i="1" s="1"/>
  <c r="X282" i="1"/>
  <c r="Y282" i="1" s="1"/>
  <c r="X278" i="1"/>
  <c r="Y278" i="1" s="1"/>
  <c r="X287" i="1"/>
  <c r="Y287" i="1" s="1"/>
  <c r="X283" i="1"/>
  <c r="Y283" i="1" s="1"/>
  <c r="X279" i="1"/>
  <c r="Y279" i="1" s="1"/>
  <c r="X264" i="1"/>
  <c r="Y264" i="1" s="1"/>
  <c r="X260" i="1"/>
  <c r="Y260" i="1" s="1"/>
  <c r="X256" i="1"/>
  <c r="Y256" i="1" s="1"/>
  <c r="X273" i="1"/>
  <c r="Y273" i="1" s="1"/>
  <c r="X269" i="1"/>
  <c r="Y269" i="1" s="1"/>
  <c r="X265" i="1"/>
  <c r="Y265" i="1" s="1"/>
  <c r="X261" i="1"/>
  <c r="Y261" i="1" s="1"/>
  <c r="X276" i="1"/>
  <c r="Y276" i="1" s="1"/>
  <c r="X274" i="1"/>
  <c r="Y274" i="1" s="1"/>
  <c r="X262" i="1"/>
  <c r="Y262" i="1" s="1"/>
  <c r="X258" i="1"/>
  <c r="Y258" i="1" s="1"/>
  <c r="X254" i="1"/>
  <c r="Y254" i="1" s="1"/>
  <c r="X259" i="1"/>
  <c r="Y259" i="1" s="1"/>
  <c r="X243" i="1"/>
  <c r="Y243" i="1" s="1"/>
  <c r="X239" i="1"/>
  <c r="Y239" i="1" s="1"/>
  <c r="X235" i="1"/>
  <c r="Y235" i="1" s="1"/>
  <c r="X253" i="1"/>
  <c r="Y253" i="1" s="1"/>
  <c r="X248" i="1"/>
  <c r="Y248" i="1" s="1"/>
  <c r="X244" i="1"/>
  <c r="Y244" i="1" s="1"/>
  <c r="X267" i="1"/>
  <c r="Y267" i="1" s="1"/>
  <c r="X249" i="1"/>
  <c r="Y249" i="1" s="1"/>
  <c r="X241" i="1"/>
  <c r="Y241" i="1" s="1"/>
  <c r="X237" i="1"/>
  <c r="Y237" i="1" s="1"/>
  <c r="X233" i="1"/>
  <c r="Y233" i="1" s="1"/>
  <c r="X230" i="1"/>
  <c r="Y230" i="1" s="1"/>
  <c r="X226" i="1"/>
  <c r="Y226" i="1" s="1"/>
  <c r="X222" i="1"/>
  <c r="Y222" i="1" s="1"/>
  <c r="X214" i="1"/>
  <c r="Y214" i="1" s="1"/>
  <c r="X210" i="1"/>
  <c r="Y210" i="1" s="1"/>
  <c r="X246" i="1"/>
  <c r="Y246" i="1" s="1"/>
  <c r="X227" i="1"/>
  <c r="Y227" i="1" s="1"/>
  <c r="X219" i="1"/>
  <c r="Y219" i="1" s="1"/>
  <c r="X215" i="1"/>
  <c r="Y215" i="1" s="1"/>
  <c r="X251" i="1"/>
  <c r="Y251" i="1" s="1"/>
  <c r="X224" i="1"/>
  <c r="Y224" i="1" s="1"/>
  <c r="X208" i="1"/>
  <c r="Y208" i="1" s="1"/>
  <c r="X204" i="1"/>
  <c r="Y204" i="1" s="1"/>
  <c r="X193" i="1"/>
  <c r="Y193" i="1" s="1"/>
  <c r="X189" i="1"/>
  <c r="Y189" i="1" s="1"/>
  <c r="X177" i="1"/>
  <c r="Y177" i="1" s="1"/>
  <c r="X173" i="1"/>
  <c r="Y173" i="1" s="1"/>
  <c r="X169" i="1"/>
  <c r="Y169" i="1" s="1"/>
  <c r="X161" i="1"/>
  <c r="Y161" i="1" s="1"/>
  <c r="X231" i="1"/>
  <c r="Y231" i="1" s="1"/>
  <c r="X221" i="1"/>
  <c r="Y221" i="1" s="1"/>
  <c r="X194" i="1"/>
  <c r="Y194" i="1" s="1"/>
  <c r="X190" i="1"/>
  <c r="Y190" i="1" s="1"/>
  <c r="X182" i="1"/>
  <c r="Y182" i="1" s="1"/>
  <c r="X178" i="1"/>
  <c r="Y178" i="1" s="1"/>
  <c r="X174" i="1"/>
  <c r="Y174" i="1" s="1"/>
  <c r="X170" i="1"/>
  <c r="Y170" i="1" s="1"/>
  <c r="X271" i="1"/>
  <c r="Y271" i="1" s="1"/>
  <c r="X238" i="1"/>
  <c r="Y238" i="1" s="1"/>
  <c r="X195" i="1"/>
  <c r="Y195" i="1" s="1"/>
  <c r="X191" i="1"/>
  <c r="Y191" i="1" s="1"/>
  <c r="X179" i="1"/>
  <c r="Y179" i="1" s="1"/>
  <c r="X175" i="1"/>
  <c r="Y175" i="1" s="1"/>
  <c r="X171" i="1"/>
  <c r="Y171" i="1" s="1"/>
  <c r="X163" i="1"/>
  <c r="Y163" i="1" s="1"/>
  <c r="X155" i="1"/>
  <c r="Y155" i="1" s="1"/>
  <c r="X213" i="1"/>
  <c r="Y213" i="1" s="1"/>
  <c r="X200" i="1"/>
  <c r="Y200" i="1" s="1"/>
  <c r="X184" i="1"/>
  <c r="Y184" i="1" s="1"/>
  <c r="X168" i="1"/>
  <c r="Y168" i="1" s="1"/>
  <c r="X147" i="1"/>
  <c r="Y147" i="1" s="1"/>
  <c r="X131" i="1"/>
  <c r="Y131" i="1" s="1"/>
  <c r="X127" i="1"/>
  <c r="Y127" i="1" s="1"/>
  <c r="X115" i="1"/>
  <c r="Y115" i="1" s="1"/>
  <c r="X229" i="1"/>
  <c r="Y229" i="1" s="1"/>
  <c r="X206" i="1"/>
  <c r="Y206" i="1" s="1"/>
  <c r="X156" i="1"/>
  <c r="Y156" i="1" s="1"/>
  <c r="X148" i="1"/>
  <c r="Y148" i="1" s="1"/>
  <c r="X144" i="1"/>
  <c r="Y144" i="1" s="1"/>
  <c r="X132" i="1"/>
  <c r="Y132" i="1" s="1"/>
  <c r="X124" i="1"/>
  <c r="Y124" i="1" s="1"/>
  <c r="X116" i="1"/>
  <c r="Y116" i="1" s="1"/>
  <c r="X192" i="1"/>
  <c r="Y192" i="1" s="1"/>
  <c r="X176" i="1"/>
  <c r="Y176" i="1" s="1"/>
  <c r="X149" i="1"/>
  <c r="Y149" i="1" s="1"/>
  <c r="X141" i="1"/>
  <c r="Y141" i="1" s="1"/>
  <c r="X125" i="1"/>
  <c r="Y125" i="1" s="1"/>
  <c r="X121" i="1"/>
  <c r="Y121" i="1" s="1"/>
  <c r="T111" i="1"/>
  <c r="N112" i="1"/>
  <c r="T132" i="1"/>
  <c r="M132" i="1"/>
  <c r="T208" i="1"/>
  <c r="M208" i="1"/>
  <c r="O208" i="1" s="1"/>
  <c r="P208" i="1" s="1"/>
  <c r="N208" i="1"/>
  <c r="I69" i="1"/>
  <c r="I74" i="1"/>
  <c r="F307" i="1"/>
  <c r="E306" i="1"/>
  <c r="F303" i="1"/>
  <c r="F308" i="1"/>
  <c r="E307" i="1"/>
  <c r="G307" i="1" s="1"/>
  <c r="F304" i="1"/>
  <c r="F300" i="1"/>
  <c r="F296" i="1"/>
  <c r="G296" i="1" s="1"/>
  <c r="F309" i="1"/>
  <c r="E308" i="1"/>
  <c r="E300" i="1"/>
  <c r="E292" i="1"/>
  <c r="E309" i="1"/>
  <c r="G309" i="1" s="1"/>
  <c r="E296" i="1"/>
  <c r="F294" i="1"/>
  <c r="E289" i="1"/>
  <c r="F298" i="1"/>
  <c r="G298" i="1" s="1"/>
  <c r="F295" i="1"/>
  <c r="E294" i="1"/>
  <c r="G294" i="1" s="1"/>
  <c r="F287" i="1"/>
  <c r="E286" i="1"/>
  <c r="E298" i="1"/>
  <c r="F286" i="1"/>
  <c r="F282" i="1"/>
  <c r="E281" i="1"/>
  <c r="E277" i="1"/>
  <c r="E305" i="1"/>
  <c r="E295" i="1"/>
  <c r="F289" i="1"/>
  <c r="F288" i="1"/>
  <c r="F285" i="1"/>
  <c r="F283" i="1"/>
  <c r="F279" i="1"/>
  <c r="E278" i="1"/>
  <c r="F306" i="1"/>
  <c r="E288" i="1"/>
  <c r="G288" i="1" s="1"/>
  <c r="E285" i="1"/>
  <c r="G285" i="1" s="1"/>
  <c r="F284" i="1"/>
  <c r="E283" i="1"/>
  <c r="F280" i="1"/>
  <c r="E279" i="1"/>
  <c r="G279" i="1" s="1"/>
  <c r="F276" i="1"/>
  <c r="E275" i="1"/>
  <c r="F273" i="1"/>
  <c r="G273" i="1" s="1"/>
  <c r="E272" i="1"/>
  <c r="F269" i="1"/>
  <c r="E268" i="1"/>
  <c r="F265" i="1"/>
  <c r="E264" i="1"/>
  <c r="G264" i="1" s="1"/>
  <c r="F261" i="1"/>
  <c r="E256" i="1"/>
  <c r="E287" i="1"/>
  <c r="E280" i="1"/>
  <c r="G280" i="1" s="1"/>
  <c r="E273" i="1"/>
  <c r="F270" i="1"/>
  <c r="E269" i="1"/>
  <c r="F262" i="1"/>
  <c r="E261" i="1"/>
  <c r="F258" i="1"/>
  <c r="F277" i="1"/>
  <c r="G277" i="1" s="1"/>
  <c r="E276" i="1"/>
  <c r="G276" i="1" s="1"/>
  <c r="E274" i="1"/>
  <c r="F271" i="1"/>
  <c r="E270" i="1"/>
  <c r="G270" i="1" s="1"/>
  <c r="F267" i="1"/>
  <c r="F263" i="1"/>
  <c r="E262" i="1"/>
  <c r="E258" i="1"/>
  <c r="F255" i="1"/>
  <c r="E254" i="1"/>
  <c r="F272" i="1"/>
  <c r="E263" i="1"/>
  <c r="F256" i="1"/>
  <c r="G256" i="1" s="1"/>
  <c r="E251" i="1"/>
  <c r="F248" i="1"/>
  <c r="E247" i="1"/>
  <c r="E243" i="1"/>
  <c r="G243" i="1" s="1"/>
  <c r="E239" i="1"/>
  <c r="F236" i="1"/>
  <c r="E267" i="1"/>
  <c r="G267" i="1" s="1"/>
  <c r="F260" i="1"/>
  <c r="F253" i="1"/>
  <c r="E248" i="1"/>
  <c r="F245" i="1"/>
  <c r="E244" i="1"/>
  <c r="F237" i="1"/>
  <c r="E236" i="1"/>
  <c r="F233" i="1"/>
  <c r="E232" i="1"/>
  <c r="E271" i="1"/>
  <c r="F264" i="1"/>
  <c r="E253" i="1"/>
  <c r="G253" i="1" s="1"/>
  <c r="F252" i="1"/>
  <c r="E249" i="1"/>
  <c r="F246" i="1"/>
  <c r="E245" i="1"/>
  <c r="G245" i="1" s="1"/>
  <c r="F238" i="1"/>
  <c r="E237" i="1"/>
  <c r="E233" i="1"/>
  <c r="E252" i="1"/>
  <c r="G252" i="1" s="1"/>
  <c r="E246" i="1"/>
  <c r="F239" i="1"/>
  <c r="E231" i="1"/>
  <c r="F227" i="1"/>
  <c r="E226" i="1"/>
  <c r="F223" i="1"/>
  <c r="E222" i="1"/>
  <c r="F219" i="1"/>
  <c r="E218" i="1"/>
  <c r="F215" i="1"/>
  <c r="F211" i="1"/>
  <c r="E210" i="1"/>
  <c r="E259" i="1"/>
  <c r="F243" i="1"/>
  <c r="E227" i="1"/>
  <c r="F224" i="1"/>
  <c r="E223" i="1"/>
  <c r="F220" i="1"/>
  <c r="E219" i="1"/>
  <c r="E215" i="1"/>
  <c r="E211" i="1"/>
  <c r="E238" i="1"/>
  <c r="F229" i="1"/>
  <c r="F225" i="1"/>
  <c r="E224" i="1"/>
  <c r="F221" i="1"/>
  <c r="E216" i="1"/>
  <c r="F213" i="1"/>
  <c r="F209" i="1"/>
  <c r="G209" i="1" s="1"/>
  <c r="E208" i="1"/>
  <c r="F205" i="1"/>
  <c r="E204" i="1"/>
  <c r="E255" i="1"/>
  <c r="G255" i="1" s="1"/>
  <c r="E206" i="1"/>
  <c r="F202" i="1"/>
  <c r="E201" i="1"/>
  <c r="G201" i="1" s="1"/>
  <c r="F194" i="1"/>
  <c r="E193" i="1"/>
  <c r="F190" i="1"/>
  <c r="F186" i="1"/>
  <c r="E185" i="1"/>
  <c r="F182" i="1"/>
  <c r="F178" i="1"/>
  <c r="E177" i="1"/>
  <c r="F174" i="1"/>
  <c r="E173" i="1"/>
  <c r="F170" i="1"/>
  <c r="E169" i="1"/>
  <c r="F162" i="1"/>
  <c r="E161" i="1"/>
  <c r="E157" i="1"/>
  <c r="E242" i="1"/>
  <c r="E225" i="1"/>
  <c r="E209" i="1"/>
  <c r="F208" i="1"/>
  <c r="E205" i="1"/>
  <c r="E198" i="1"/>
  <c r="F195" i="1"/>
  <c r="F191" i="1"/>
  <c r="E190" i="1"/>
  <c r="F187" i="1"/>
  <c r="E182" i="1"/>
  <c r="F179" i="1"/>
  <c r="E178" i="1"/>
  <c r="F175" i="1"/>
  <c r="E174" i="1"/>
  <c r="F171" i="1"/>
  <c r="E170" i="1"/>
  <c r="E166" i="1"/>
  <c r="F163" i="1"/>
  <c r="E162" i="1"/>
  <c r="E158" i="1"/>
  <c r="E229" i="1"/>
  <c r="F222" i="1"/>
  <c r="E213" i="1"/>
  <c r="F207" i="1"/>
  <c r="F204" i="1"/>
  <c r="G204" i="1" s="1"/>
  <c r="F200" i="1"/>
  <c r="E195" i="1"/>
  <c r="F192" i="1"/>
  <c r="E191" i="1"/>
  <c r="G191" i="1" s="1"/>
  <c r="F188" i="1"/>
  <c r="E187" i="1"/>
  <c r="F184" i="1"/>
  <c r="F180" i="1"/>
  <c r="E179" i="1"/>
  <c r="F176" i="1"/>
  <c r="E175" i="1"/>
  <c r="G175" i="1" s="1"/>
  <c r="F172" i="1"/>
  <c r="F168" i="1"/>
  <c r="F164" i="1"/>
  <c r="E163" i="1"/>
  <c r="G163" i="1" s="1"/>
  <c r="E159" i="1"/>
  <c r="F156" i="1"/>
  <c r="F235" i="1"/>
  <c r="E188" i="1"/>
  <c r="G188" i="1" s="1"/>
  <c r="E156" i="1"/>
  <c r="G156" i="1" s="1"/>
  <c r="E155" i="1"/>
  <c r="F148" i="1"/>
  <c r="E147" i="1"/>
  <c r="F144" i="1"/>
  <c r="E143" i="1"/>
  <c r="F132" i="1"/>
  <c r="E131" i="1"/>
  <c r="F128" i="1"/>
  <c r="F124" i="1"/>
  <c r="E123" i="1"/>
  <c r="F116" i="1"/>
  <c r="E115" i="1"/>
  <c r="F210" i="1"/>
  <c r="F201" i="1"/>
  <c r="E192" i="1"/>
  <c r="G192" i="1" s="1"/>
  <c r="E176" i="1"/>
  <c r="F169" i="1"/>
  <c r="E160" i="1"/>
  <c r="F149" i="1"/>
  <c r="E148" i="1"/>
  <c r="E144" i="1"/>
  <c r="F141" i="1"/>
  <c r="F137" i="1"/>
  <c r="F133" i="1"/>
  <c r="E132" i="1"/>
  <c r="E128" i="1"/>
  <c r="F125" i="1"/>
  <c r="E124" i="1"/>
  <c r="F117" i="1"/>
  <c r="E116" i="1"/>
  <c r="F226" i="1"/>
  <c r="E196" i="1"/>
  <c r="F189" i="1"/>
  <c r="F173" i="1"/>
  <c r="E164" i="1"/>
  <c r="F157" i="1"/>
  <c r="G157" i="1" s="1"/>
  <c r="F150" i="1"/>
  <c r="E149" i="1"/>
  <c r="F146" i="1"/>
  <c r="E145" i="1"/>
  <c r="F142" i="1"/>
  <c r="E141" i="1"/>
  <c r="E137" i="1"/>
  <c r="G137" i="1" s="1"/>
  <c r="F134" i="1"/>
  <c r="E133" i="1"/>
  <c r="F130" i="1"/>
  <c r="E129" i="1"/>
  <c r="E125" i="1"/>
  <c r="G125" i="1" s="1"/>
  <c r="E121" i="1"/>
  <c r="F118" i="1"/>
  <c r="F114" i="1"/>
  <c r="E113" i="1"/>
  <c r="C109" i="1"/>
  <c r="F111" i="1"/>
  <c r="X111" i="1"/>
  <c r="Y111" i="1" s="1"/>
  <c r="N116" i="1"/>
  <c r="X122" i="1"/>
  <c r="Y122" i="1" s="1"/>
  <c r="C124" i="1"/>
  <c r="D124" i="1" s="1"/>
  <c r="E126" i="1"/>
  <c r="N132" i="1"/>
  <c r="C140" i="1"/>
  <c r="D140" i="1" s="1"/>
  <c r="X140" i="1" s="1"/>
  <c r="Y140" i="1" s="1"/>
  <c r="C166" i="1"/>
  <c r="D166" i="1" s="1"/>
  <c r="F177" i="1"/>
  <c r="X196" i="1"/>
  <c r="Y196" i="1" s="1"/>
  <c r="X114" i="1"/>
  <c r="Y114" i="1" s="1"/>
  <c r="T148" i="1"/>
  <c r="M148" i="1"/>
  <c r="O148" i="1" s="1"/>
  <c r="P148" i="1" s="1"/>
  <c r="N198" i="1"/>
  <c r="J10" i="1"/>
  <c r="G306" i="1"/>
  <c r="G286" i="1"/>
  <c r="G272" i="1"/>
  <c r="G269" i="1"/>
  <c r="G246" i="1"/>
  <c r="G248" i="1"/>
  <c r="G225" i="1"/>
  <c r="G195" i="1"/>
  <c r="G187" i="1"/>
  <c r="G168" i="1"/>
  <c r="G193" i="1"/>
  <c r="G169" i="1"/>
  <c r="G149" i="1"/>
  <c r="G146" i="1"/>
  <c r="G114" i="1"/>
  <c r="E110" i="1"/>
  <c r="X110" i="1"/>
  <c r="Y110" i="1" s="1"/>
  <c r="F115" i="1"/>
  <c r="X118" i="1"/>
  <c r="Y118" i="1" s="1"/>
  <c r="C120" i="1"/>
  <c r="D120" i="1" s="1"/>
  <c r="F120" i="1" s="1"/>
  <c r="F131" i="1"/>
  <c r="X134" i="1"/>
  <c r="Y134" i="1" s="1"/>
  <c r="C136" i="1"/>
  <c r="D136" i="1" s="1"/>
  <c r="F147" i="1"/>
  <c r="X150" i="1"/>
  <c r="Y150" i="1" s="1"/>
  <c r="C152" i="1"/>
  <c r="D152" i="1" s="1"/>
  <c r="E154" i="1"/>
  <c r="G154" i="1" s="1"/>
  <c r="F161" i="1"/>
  <c r="G161" i="1" s="1"/>
  <c r="X180" i="1"/>
  <c r="Y180" i="1" s="1"/>
  <c r="E200" i="1"/>
  <c r="E207" i="1"/>
  <c r="G207" i="1" s="1"/>
  <c r="X198" i="1" l="1"/>
  <c r="Y198" i="1" s="1"/>
  <c r="F198" i="1"/>
  <c r="T198" i="1"/>
  <c r="G177" i="1"/>
  <c r="H177" i="1" s="1"/>
  <c r="G226" i="1"/>
  <c r="G133" i="1"/>
  <c r="F140" i="1"/>
  <c r="G222" i="1"/>
  <c r="I222" i="1" s="1"/>
  <c r="G233" i="1"/>
  <c r="G236" i="1"/>
  <c r="G258" i="1"/>
  <c r="F123" i="1"/>
  <c r="G123" i="1" s="1"/>
  <c r="I123" i="1" s="1"/>
  <c r="X123" i="1"/>
  <c r="Y123" i="1" s="1"/>
  <c r="F139" i="1"/>
  <c r="X139" i="1"/>
  <c r="Y139" i="1" s="1"/>
  <c r="E139" i="1"/>
  <c r="G139" i="1" s="1"/>
  <c r="X126" i="1"/>
  <c r="Y126" i="1" s="1"/>
  <c r="F126" i="1"/>
  <c r="G126" i="1" s="1"/>
  <c r="G142" i="1"/>
  <c r="X158" i="1"/>
  <c r="Y158" i="1" s="1"/>
  <c r="AA158" i="1" s="1"/>
  <c r="F158" i="1"/>
  <c r="G158" i="1" s="1"/>
  <c r="X117" i="1"/>
  <c r="Y117" i="1" s="1"/>
  <c r="E117" i="1"/>
  <c r="G117" i="1" s="1"/>
  <c r="X185" i="1"/>
  <c r="Y185" i="1" s="1"/>
  <c r="AA185" i="1" s="1"/>
  <c r="F185" i="1"/>
  <c r="G185" i="1" s="1"/>
  <c r="X160" i="1"/>
  <c r="Y160" i="1" s="1"/>
  <c r="F160" i="1"/>
  <c r="G160" i="1" s="1"/>
  <c r="G171" i="1"/>
  <c r="I171" i="1" s="1"/>
  <c r="X202" i="1"/>
  <c r="Y202" i="1" s="1"/>
  <c r="E202" i="1"/>
  <c r="X218" i="1"/>
  <c r="Y218" i="1" s="1"/>
  <c r="F218" i="1"/>
  <c r="G218" i="1" s="1"/>
  <c r="H218" i="1" s="1"/>
  <c r="G221" i="1"/>
  <c r="X216" i="1"/>
  <c r="Y216" i="1" s="1"/>
  <c r="F216" i="1"/>
  <c r="G216" i="1" s="1"/>
  <c r="X232" i="1"/>
  <c r="Y232" i="1" s="1"/>
  <c r="AA232" i="1" s="1"/>
  <c r="F232" i="1"/>
  <c r="G232" i="1" s="1"/>
  <c r="G235" i="1"/>
  <c r="G251" i="1"/>
  <c r="G278" i="1"/>
  <c r="I278" i="1" s="1"/>
  <c r="F291" i="1"/>
  <c r="E291" i="1"/>
  <c r="X301" i="1"/>
  <c r="Y301" i="1" s="1"/>
  <c r="F301" i="1"/>
  <c r="E301" i="1"/>
  <c r="D109" i="1"/>
  <c r="F109" i="1" s="1"/>
  <c r="E140" i="1"/>
  <c r="G140" i="1" s="1"/>
  <c r="H140" i="1" s="1"/>
  <c r="M198" i="1"/>
  <c r="O198" i="1" s="1"/>
  <c r="P198" i="1" s="1"/>
  <c r="M112" i="1"/>
  <c r="O112" i="1" s="1"/>
  <c r="P112" i="1" s="1"/>
  <c r="X112" i="1"/>
  <c r="Y112" i="1" s="1"/>
  <c r="F112" i="1"/>
  <c r="G112" i="1" s="1"/>
  <c r="I112" i="1" s="1"/>
  <c r="G131" i="1"/>
  <c r="E112" i="1"/>
  <c r="G176" i="1"/>
  <c r="G174" i="1"/>
  <c r="I174" i="1" s="1"/>
  <c r="G173" i="1"/>
  <c r="G238" i="1"/>
  <c r="G263" i="1"/>
  <c r="G308" i="1"/>
  <c r="H308" i="1" s="1"/>
  <c r="X143" i="1"/>
  <c r="Y143" i="1" s="1"/>
  <c r="F143" i="1"/>
  <c r="G143" i="1" s="1"/>
  <c r="X153" i="1"/>
  <c r="Y153" i="1" s="1"/>
  <c r="F153" i="1"/>
  <c r="E153" i="1"/>
  <c r="G189" i="1"/>
  <c r="G196" i="1"/>
  <c r="X159" i="1"/>
  <c r="Y159" i="1" s="1"/>
  <c r="AA159" i="1" s="1"/>
  <c r="F159" i="1"/>
  <c r="G159" i="1" s="1"/>
  <c r="G206" i="1"/>
  <c r="X220" i="1"/>
  <c r="Y220" i="1" s="1"/>
  <c r="E220" i="1"/>
  <c r="G220" i="1" s="1"/>
  <c r="H220" i="1" s="1"/>
  <c r="G244" i="1"/>
  <c r="X242" i="1"/>
  <c r="Y242" i="1" s="1"/>
  <c r="F242" i="1"/>
  <c r="G265" i="1"/>
  <c r="I265" i="1" s="1"/>
  <c r="G249" i="1"/>
  <c r="G260" i="1"/>
  <c r="G282" i="1"/>
  <c r="G274" i="1"/>
  <c r="H274" i="1" s="1"/>
  <c r="X281" i="1"/>
  <c r="Y281" i="1" s="1"/>
  <c r="F281" i="1"/>
  <c r="G281" i="1" s="1"/>
  <c r="X284" i="1"/>
  <c r="Y284" i="1" s="1"/>
  <c r="E284" i="1"/>
  <c r="G284" i="1" s="1"/>
  <c r="H284" i="1" s="1"/>
  <c r="X292" i="1"/>
  <c r="Y292" i="1" s="1"/>
  <c r="F292" i="1"/>
  <c r="G292" i="1" s="1"/>
  <c r="X305" i="1"/>
  <c r="Y305" i="1" s="1"/>
  <c r="F305" i="1"/>
  <c r="G305" i="1" s="1"/>
  <c r="H305" i="1" s="1"/>
  <c r="G111" i="1"/>
  <c r="G132" i="1"/>
  <c r="G141" i="1"/>
  <c r="I141" i="1" s="1"/>
  <c r="G179" i="1"/>
  <c r="H179" i="1" s="1"/>
  <c r="G213" i="1"/>
  <c r="G190" i="1"/>
  <c r="G208" i="1"/>
  <c r="G229" i="1"/>
  <c r="I229" i="1" s="1"/>
  <c r="G224" i="1"/>
  <c r="G210" i="1"/>
  <c r="G262" i="1"/>
  <c r="G271" i="1"/>
  <c r="I271" i="1" s="1"/>
  <c r="G283" i="1"/>
  <c r="G289" i="1"/>
  <c r="G200" i="1"/>
  <c r="H200" i="1" s="1"/>
  <c r="G147" i="1"/>
  <c r="H147" i="1" s="1"/>
  <c r="G116" i="1"/>
  <c r="G148" i="1"/>
  <c r="H148" i="1" s="1"/>
  <c r="G128" i="1"/>
  <c r="H128" i="1" s="1"/>
  <c r="G124" i="1"/>
  <c r="I124" i="1" s="1"/>
  <c r="G144" i="1"/>
  <c r="H144" i="1" s="1"/>
  <c r="G180" i="1"/>
  <c r="H180" i="1" s="1"/>
  <c r="G219" i="1"/>
  <c r="I219" i="1" s="1"/>
  <c r="G227" i="1"/>
  <c r="I227" i="1" s="1"/>
  <c r="G254" i="1"/>
  <c r="G178" i="1"/>
  <c r="I178" i="1" s="1"/>
  <c r="G121" i="1"/>
  <c r="I121" i="1" s="1"/>
  <c r="G164" i="1"/>
  <c r="G182" i="1"/>
  <c r="I182" i="1" s="1"/>
  <c r="G242" i="1"/>
  <c r="I242" i="1" s="1"/>
  <c r="G162" i="1"/>
  <c r="I162" i="1" s="1"/>
  <c r="G202" i="1"/>
  <c r="H202" i="1" s="1"/>
  <c r="G211" i="1"/>
  <c r="H211" i="1" s="1"/>
  <c r="G215" i="1"/>
  <c r="H215" i="1" s="1"/>
  <c r="G223" i="1"/>
  <c r="H223" i="1" s="1"/>
  <c r="G237" i="1"/>
  <c r="I237" i="1" s="1"/>
  <c r="G239" i="1"/>
  <c r="I239" i="1" s="1"/>
  <c r="G261" i="1"/>
  <c r="H261" i="1" s="1"/>
  <c r="G295" i="1"/>
  <c r="H295" i="1" s="1"/>
  <c r="G155" i="1"/>
  <c r="I155" i="1" s="1"/>
  <c r="G115" i="1"/>
  <c r="H115" i="1" s="1"/>
  <c r="G198" i="1"/>
  <c r="AE198" i="1" s="1"/>
  <c r="G205" i="1"/>
  <c r="H205" i="1" s="1"/>
  <c r="G287" i="1"/>
  <c r="I287" i="1" s="1"/>
  <c r="G300" i="1"/>
  <c r="I300" i="1" s="1"/>
  <c r="I161" i="1"/>
  <c r="H161" i="1"/>
  <c r="H188" i="1"/>
  <c r="I188" i="1"/>
  <c r="I281" i="1"/>
  <c r="H281" i="1"/>
  <c r="I283" i="1"/>
  <c r="H283" i="1"/>
  <c r="I137" i="1"/>
  <c r="H137" i="1"/>
  <c r="H124" i="1"/>
  <c r="I144" i="1"/>
  <c r="H227" i="1"/>
  <c r="I245" i="1"/>
  <c r="H245" i="1"/>
  <c r="I254" i="1"/>
  <c r="H254" i="1"/>
  <c r="H309" i="1"/>
  <c r="I309" i="1"/>
  <c r="Z129" i="1"/>
  <c r="AA129" i="1"/>
  <c r="I131" i="1"/>
  <c r="H131" i="1"/>
  <c r="H196" i="1"/>
  <c r="I196" i="1"/>
  <c r="H221" i="1"/>
  <c r="I221" i="1"/>
  <c r="I260" i="1"/>
  <c r="H260" i="1"/>
  <c r="I177" i="1"/>
  <c r="I116" i="1"/>
  <c r="H116" i="1"/>
  <c r="I148" i="1"/>
  <c r="H164" i="1"/>
  <c r="I164" i="1"/>
  <c r="H162" i="1"/>
  <c r="I202" i="1"/>
  <c r="I211" i="1"/>
  <c r="I223" i="1"/>
  <c r="H237" i="1"/>
  <c r="I295" i="1"/>
  <c r="H155" i="1"/>
  <c r="I147" i="1"/>
  <c r="I132" i="1"/>
  <c r="H132" i="1"/>
  <c r="I190" i="1"/>
  <c r="H190" i="1"/>
  <c r="I252" i="1"/>
  <c r="H252" i="1"/>
  <c r="H154" i="1"/>
  <c r="I154" i="1"/>
  <c r="I200" i="1"/>
  <c r="I115" i="1"/>
  <c r="H142" i="1"/>
  <c r="I142" i="1"/>
  <c r="I226" i="1"/>
  <c r="H226" i="1"/>
  <c r="H156" i="1"/>
  <c r="I156" i="1"/>
  <c r="I205" i="1"/>
  <c r="I270" i="1"/>
  <c r="H270" i="1"/>
  <c r="I277" i="1"/>
  <c r="H277" i="1"/>
  <c r="H287" i="1"/>
  <c r="AA130" i="1"/>
  <c r="Z130" i="1"/>
  <c r="F69" i="1"/>
  <c r="F68" i="1"/>
  <c r="I140" i="1"/>
  <c r="H141" i="1"/>
  <c r="I173" i="1"/>
  <c r="H173" i="1"/>
  <c r="H192" i="1"/>
  <c r="I192" i="1"/>
  <c r="I175" i="1"/>
  <c r="H175" i="1"/>
  <c r="I206" i="1"/>
  <c r="H206" i="1"/>
  <c r="H213" i="1"/>
  <c r="I213" i="1"/>
  <c r="I251" i="1"/>
  <c r="H251" i="1"/>
  <c r="I256" i="1"/>
  <c r="H256" i="1"/>
  <c r="I282" i="1"/>
  <c r="H282" i="1"/>
  <c r="H280" i="1"/>
  <c r="I280" i="1"/>
  <c r="H298" i="1"/>
  <c r="I298" i="1"/>
  <c r="AA114" i="1"/>
  <c r="Z114" i="1"/>
  <c r="Z125" i="1"/>
  <c r="AA125" i="1"/>
  <c r="AA160" i="1"/>
  <c r="Z160" i="1"/>
  <c r="AA124" i="1"/>
  <c r="Z124" i="1"/>
  <c r="AA140" i="1"/>
  <c r="Z140" i="1"/>
  <c r="AA127" i="1"/>
  <c r="Z127" i="1"/>
  <c r="Z159" i="1"/>
  <c r="AA225" i="1"/>
  <c r="Z225" i="1"/>
  <c r="AA194" i="1"/>
  <c r="Z194" i="1"/>
  <c r="Z224" i="1"/>
  <c r="AA224" i="1"/>
  <c r="AA214" i="1"/>
  <c r="Z214" i="1"/>
  <c r="AA267" i="1"/>
  <c r="Z267" i="1"/>
  <c r="AA259" i="1"/>
  <c r="Z259" i="1"/>
  <c r="AA265" i="1"/>
  <c r="Z265" i="1"/>
  <c r="Z284" i="1"/>
  <c r="AA284" i="1"/>
  <c r="Z290" i="1"/>
  <c r="AA290" i="1"/>
  <c r="AA292" i="1"/>
  <c r="Z292" i="1"/>
  <c r="AA306" i="1"/>
  <c r="Z306" i="1"/>
  <c r="AA126" i="1"/>
  <c r="Z126" i="1"/>
  <c r="N135" i="1"/>
  <c r="M135" i="1"/>
  <c r="T135" i="1"/>
  <c r="T194" i="1"/>
  <c r="M194" i="1"/>
  <c r="N194" i="1"/>
  <c r="N138" i="1"/>
  <c r="T138" i="1"/>
  <c r="M138" i="1"/>
  <c r="O138" i="1" s="1"/>
  <c r="P138" i="1" s="1"/>
  <c r="N113" i="1"/>
  <c r="T113" i="1"/>
  <c r="M113" i="1"/>
  <c r="N145" i="1"/>
  <c r="T145" i="1"/>
  <c r="M145" i="1"/>
  <c r="N165" i="1"/>
  <c r="T165" i="1"/>
  <c r="M165" i="1"/>
  <c r="N197" i="1"/>
  <c r="T197" i="1"/>
  <c r="M197" i="1"/>
  <c r="O197" i="1" s="1"/>
  <c r="P197" i="1" s="1"/>
  <c r="N172" i="1"/>
  <c r="T172" i="1"/>
  <c r="M172" i="1"/>
  <c r="N188" i="1"/>
  <c r="T188" i="1"/>
  <c r="M188" i="1"/>
  <c r="N167" i="1"/>
  <c r="T167" i="1"/>
  <c r="M167" i="1"/>
  <c r="N183" i="1"/>
  <c r="T183" i="1"/>
  <c r="M183" i="1"/>
  <c r="O183" i="1" s="1"/>
  <c r="P183" i="1" s="1"/>
  <c r="N199" i="1"/>
  <c r="T199" i="1"/>
  <c r="M199" i="1"/>
  <c r="T240" i="1"/>
  <c r="M240" i="1"/>
  <c r="O240" i="1" s="1"/>
  <c r="P240" i="1" s="1"/>
  <c r="N240" i="1"/>
  <c r="N214" i="1"/>
  <c r="T214" i="1"/>
  <c r="M214" i="1"/>
  <c r="N230" i="1"/>
  <c r="T230" i="1"/>
  <c r="M230" i="1"/>
  <c r="O230" i="1" s="1"/>
  <c r="P230" i="1" s="1"/>
  <c r="M231" i="1"/>
  <c r="T231" i="1"/>
  <c r="N231" i="1"/>
  <c r="N212" i="1"/>
  <c r="T212" i="1"/>
  <c r="M212" i="1"/>
  <c r="N228" i="1"/>
  <c r="T228" i="1"/>
  <c r="M228" i="1"/>
  <c r="T257" i="1"/>
  <c r="M257" i="1"/>
  <c r="N257" i="1"/>
  <c r="N247" i="1"/>
  <c r="T247" i="1"/>
  <c r="M247" i="1"/>
  <c r="N234" i="1"/>
  <c r="T234" i="1"/>
  <c r="M234" i="1"/>
  <c r="N250" i="1"/>
  <c r="M250" i="1"/>
  <c r="T250" i="1"/>
  <c r="N241" i="1"/>
  <c r="T241" i="1"/>
  <c r="M241" i="1"/>
  <c r="N252" i="1"/>
  <c r="T252" i="1"/>
  <c r="M252" i="1"/>
  <c r="N268" i="1"/>
  <c r="T268" i="1"/>
  <c r="M268" i="1"/>
  <c r="N259" i="1"/>
  <c r="T259" i="1"/>
  <c r="M259" i="1"/>
  <c r="M275" i="1"/>
  <c r="T275" i="1"/>
  <c r="N275" i="1"/>
  <c r="N266" i="1"/>
  <c r="T266" i="1"/>
  <c r="M266" i="1"/>
  <c r="T303" i="1"/>
  <c r="M303" i="1"/>
  <c r="O303" i="1" s="1"/>
  <c r="P303" i="1" s="1"/>
  <c r="N303" i="1"/>
  <c r="T289" i="1"/>
  <c r="N289" i="1"/>
  <c r="M289" i="1"/>
  <c r="T293" i="1"/>
  <c r="M293" i="1"/>
  <c r="N293" i="1"/>
  <c r="N299" i="1"/>
  <c r="M299" i="1"/>
  <c r="T299" i="1"/>
  <c r="T302" i="1"/>
  <c r="N302" i="1"/>
  <c r="M302" i="1"/>
  <c r="N290" i="1"/>
  <c r="T290" i="1"/>
  <c r="M290" i="1"/>
  <c r="N297" i="1"/>
  <c r="M297" i="1"/>
  <c r="T297" i="1"/>
  <c r="N304" i="1"/>
  <c r="T304" i="1"/>
  <c r="M304" i="1"/>
  <c r="AA146" i="1"/>
  <c r="Z146" i="1"/>
  <c r="V116" i="1"/>
  <c r="U116" i="1"/>
  <c r="T152" i="1"/>
  <c r="M152" i="1"/>
  <c r="O152" i="1" s="1"/>
  <c r="P152" i="1" s="1"/>
  <c r="N152" i="1"/>
  <c r="E138" i="1"/>
  <c r="I193" i="1"/>
  <c r="H193" i="1"/>
  <c r="I163" i="1"/>
  <c r="H163" i="1"/>
  <c r="I179" i="1"/>
  <c r="I195" i="1"/>
  <c r="H195" i="1"/>
  <c r="I210" i="1"/>
  <c r="H210" i="1"/>
  <c r="I236" i="1"/>
  <c r="H236" i="1"/>
  <c r="I224" i="1"/>
  <c r="H224" i="1"/>
  <c r="I235" i="1"/>
  <c r="H235" i="1"/>
  <c r="H253" i="1"/>
  <c r="I253" i="1"/>
  <c r="H267" i="1"/>
  <c r="I267" i="1"/>
  <c r="I286" i="1"/>
  <c r="H286" i="1"/>
  <c r="I279" i="1"/>
  <c r="H279" i="1"/>
  <c r="I306" i="1"/>
  <c r="H306" i="1"/>
  <c r="I308" i="1"/>
  <c r="V198" i="1"/>
  <c r="U198" i="1"/>
  <c r="X109" i="1"/>
  <c r="Y109" i="1" s="1"/>
  <c r="T166" i="1"/>
  <c r="M166" i="1"/>
  <c r="N166" i="1"/>
  <c r="T140" i="1"/>
  <c r="M140" i="1"/>
  <c r="N140" i="1"/>
  <c r="F119" i="1"/>
  <c r="G119" i="1" s="1"/>
  <c r="F138" i="1"/>
  <c r="E135" i="1"/>
  <c r="F165" i="1"/>
  <c r="F197" i="1"/>
  <c r="E167" i="1"/>
  <c r="E183" i="1"/>
  <c r="E199" i="1"/>
  <c r="F167" i="1"/>
  <c r="F183" i="1"/>
  <c r="F199" i="1"/>
  <c r="E165" i="1"/>
  <c r="G165" i="1" s="1"/>
  <c r="E197" i="1"/>
  <c r="G197" i="1" s="1"/>
  <c r="F230" i="1"/>
  <c r="F212" i="1"/>
  <c r="F228" i="1"/>
  <c r="E234" i="1"/>
  <c r="F268" i="1"/>
  <c r="G268" i="1" s="1"/>
  <c r="E240" i="1"/>
  <c r="F240" i="1"/>
  <c r="F297" i="1"/>
  <c r="E290" i="1"/>
  <c r="F290" i="1"/>
  <c r="F299" i="1"/>
  <c r="E299" i="1"/>
  <c r="O132" i="1"/>
  <c r="P132" i="1" s="1"/>
  <c r="X113" i="1"/>
  <c r="Y113" i="1" s="1"/>
  <c r="X145" i="1"/>
  <c r="Y145" i="1" s="1"/>
  <c r="AA176" i="1"/>
  <c r="Z176" i="1"/>
  <c r="AA112" i="1"/>
  <c r="Z112" i="1"/>
  <c r="AA128" i="1"/>
  <c r="Z128" i="1"/>
  <c r="AA144" i="1"/>
  <c r="Z144" i="1"/>
  <c r="X172" i="1"/>
  <c r="Y172" i="1" s="1"/>
  <c r="AA115" i="1"/>
  <c r="Z115" i="1"/>
  <c r="AA131" i="1"/>
  <c r="Z131" i="1"/>
  <c r="AA147" i="1"/>
  <c r="Z147" i="1"/>
  <c r="AA200" i="1"/>
  <c r="Z200" i="1"/>
  <c r="Z163" i="1"/>
  <c r="AA163" i="1"/>
  <c r="Z179" i="1"/>
  <c r="AA179" i="1"/>
  <c r="Z195" i="1"/>
  <c r="AA195" i="1"/>
  <c r="AA238" i="1"/>
  <c r="Z238" i="1"/>
  <c r="X166" i="1"/>
  <c r="Y166" i="1" s="1"/>
  <c r="AA182" i="1"/>
  <c r="Z182" i="1"/>
  <c r="AA198" i="1"/>
  <c r="Z198" i="1"/>
  <c r="AA157" i="1"/>
  <c r="Z157" i="1"/>
  <c r="AA173" i="1"/>
  <c r="Z173" i="1"/>
  <c r="AA189" i="1"/>
  <c r="Z189" i="1"/>
  <c r="AA205" i="1"/>
  <c r="Z205" i="1"/>
  <c r="X212" i="1"/>
  <c r="Y212" i="1" s="1"/>
  <c r="X228" i="1"/>
  <c r="Y228" i="1" s="1"/>
  <c r="AA211" i="1"/>
  <c r="Z211" i="1"/>
  <c r="AA227" i="1"/>
  <c r="Z227" i="1"/>
  <c r="AA218" i="1"/>
  <c r="Z218" i="1"/>
  <c r="AA242" i="1"/>
  <c r="Z242" i="1"/>
  <c r="Z245" i="1"/>
  <c r="AA245" i="1"/>
  <c r="AA248" i="1"/>
  <c r="Z248" i="1"/>
  <c r="AA239" i="1"/>
  <c r="Z239" i="1"/>
  <c r="X250" i="1"/>
  <c r="Y250" i="1" s="1"/>
  <c r="X266" i="1"/>
  <c r="Y266" i="1" s="1"/>
  <c r="AA280" i="1"/>
  <c r="Z280" i="1"/>
  <c r="AA269" i="1"/>
  <c r="Z269" i="1"/>
  <c r="AA260" i="1"/>
  <c r="Z260" i="1"/>
  <c r="X275" i="1"/>
  <c r="Y275" i="1" s="1"/>
  <c r="AA287" i="1"/>
  <c r="Z287" i="1"/>
  <c r="AA285" i="1"/>
  <c r="Z285" i="1"/>
  <c r="AA281" i="1"/>
  <c r="Z281" i="1"/>
  <c r="Z294" i="1"/>
  <c r="AA294" i="1"/>
  <c r="X289" i="1"/>
  <c r="Y289" i="1" s="1"/>
  <c r="AA296" i="1"/>
  <c r="Z296" i="1"/>
  <c r="X303" i="1"/>
  <c r="Y303" i="1" s="1"/>
  <c r="T110" i="1"/>
  <c r="M110" i="1"/>
  <c r="N110" i="1"/>
  <c r="N123" i="1"/>
  <c r="T123" i="1"/>
  <c r="M123" i="1"/>
  <c r="N139" i="1"/>
  <c r="T139" i="1"/>
  <c r="M139" i="1"/>
  <c r="T155" i="1"/>
  <c r="N155" i="1"/>
  <c r="M155" i="1"/>
  <c r="T215" i="1"/>
  <c r="M215" i="1"/>
  <c r="N215" i="1"/>
  <c r="N126" i="1"/>
  <c r="T126" i="1"/>
  <c r="M126" i="1"/>
  <c r="N142" i="1"/>
  <c r="T142" i="1"/>
  <c r="M142" i="1"/>
  <c r="T158" i="1"/>
  <c r="M158" i="1"/>
  <c r="N158" i="1"/>
  <c r="N117" i="1"/>
  <c r="T117" i="1"/>
  <c r="M117" i="1"/>
  <c r="N133" i="1"/>
  <c r="T133" i="1"/>
  <c r="M133" i="1"/>
  <c r="N149" i="1"/>
  <c r="T149" i="1"/>
  <c r="M149" i="1"/>
  <c r="T205" i="1"/>
  <c r="M205" i="1"/>
  <c r="N205" i="1"/>
  <c r="N169" i="1"/>
  <c r="M169" i="1"/>
  <c r="T169" i="1"/>
  <c r="N185" i="1"/>
  <c r="M185" i="1"/>
  <c r="T185" i="1"/>
  <c r="T201" i="1"/>
  <c r="N201" i="1"/>
  <c r="M201" i="1"/>
  <c r="N160" i="1"/>
  <c r="T160" i="1"/>
  <c r="M160" i="1"/>
  <c r="O160" i="1" s="1"/>
  <c r="P160" i="1" s="1"/>
  <c r="N176" i="1"/>
  <c r="T176" i="1"/>
  <c r="M176" i="1"/>
  <c r="N192" i="1"/>
  <c r="T192" i="1"/>
  <c r="M192" i="1"/>
  <c r="T223" i="1"/>
  <c r="M223" i="1"/>
  <c r="N223" i="1"/>
  <c r="N171" i="1"/>
  <c r="T171" i="1"/>
  <c r="M171" i="1"/>
  <c r="O171" i="1" s="1"/>
  <c r="P171" i="1" s="1"/>
  <c r="N187" i="1"/>
  <c r="T187" i="1"/>
  <c r="M187" i="1"/>
  <c r="T204" i="1"/>
  <c r="N204" i="1"/>
  <c r="M204" i="1"/>
  <c r="N202" i="1"/>
  <c r="M202" i="1"/>
  <c r="T202" i="1"/>
  <c r="N218" i="1"/>
  <c r="M218" i="1"/>
  <c r="T218" i="1"/>
  <c r="T236" i="1"/>
  <c r="M236" i="1"/>
  <c r="N236" i="1"/>
  <c r="N221" i="1"/>
  <c r="T221" i="1"/>
  <c r="M221" i="1"/>
  <c r="T233" i="1"/>
  <c r="M233" i="1"/>
  <c r="N233" i="1"/>
  <c r="N216" i="1"/>
  <c r="T216" i="1"/>
  <c r="M216" i="1"/>
  <c r="O216" i="1" s="1"/>
  <c r="P216" i="1" s="1"/>
  <c r="N232" i="1"/>
  <c r="M232" i="1"/>
  <c r="T232" i="1"/>
  <c r="N235" i="1"/>
  <c r="T235" i="1"/>
  <c r="M235" i="1"/>
  <c r="T251" i="1"/>
  <c r="M251" i="1"/>
  <c r="N251" i="1"/>
  <c r="N238" i="1"/>
  <c r="T238" i="1"/>
  <c r="M238" i="1"/>
  <c r="O238" i="1" s="1"/>
  <c r="P238" i="1" s="1"/>
  <c r="N255" i="1"/>
  <c r="T255" i="1"/>
  <c r="M255" i="1"/>
  <c r="N245" i="1"/>
  <c r="T245" i="1"/>
  <c r="M245" i="1"/>
  <c r="N256" i="1"/>
  <c r="T256" i="1"/>
  <c r="M256" i="1"/>
  <c r="N272" i="1"/>
  <c r="T272" i="1"/>
  <c r="M272" i="1"/>
  <c r="O272" i="1" s="1"/>
  <c r="P272" i="1" s="1"/>
  <c r="N263" i="1"/>
  <c r="T263" i="1"/>
  <c r="M263" i="1"/>
  <c r="T278" i="1"/>
  <c r="M278" i="1"/>
  <c r="O278" i="1" s="1"/>
  <c r="P278" i="1" s="1"/>
  <c r="N278" i="1"/>
  <c r="N270" i="1"/>
  <c r="T270" i="1"/>
  <c r="M270" i="1"/>
  <c r="N277" i="1"/>
  <c r="T277" i="1"/>
  <c r="M277" i="1"/>
  <c r="O277" i="1" s="1"/>
  <c r="P277" i="1" s="1"/>
  <c r="N280" i="1"/>
  <c r="T280" i="1"/>
  <c r="M280" i="1"/>
  <c r="T296" i="1"/>
  <c r="M296" i="1"/>
  <c r="O296" i="1" s="1"/>
  <c r="P296" i="1" s="1"/>
  <c r="N296" i="1"/>
  <c r="N288" i="1"/>
  <c r="M288" i="1"/>
  <c r="O288" i="1" s="1"/>
  <c r="P288" i="1" s="1"/>
  <c r="T288" i="1"/>
  <c r="N291" i="1"/>
  <c r="T291" i="1"/>
  <c r="M291" i="1"/>
  <c r="O291" i="1" s="1"/>
  <c r="P291" i="1" s="1"/>
  <c r="N294" i="1"/>
  <c r="T294" i="1"/>
  <c r="M294" i="1"/>
  <c r="N301" i="1"/>
  <c r="T301" i="1"/>
  <c r="M301" i="1"/>
  <c r="N308" i="1"/>
  <c r="T308" i="1"/>
  <c r="M308" i="1"/>
  <c r="F110" i="1"/>
  <c r="G110" i="1" s="1"/>
  <c r="AA118" i="1"/>
  <c r="Z118" i="1"/>
  <c r="I125" i="1"/>
  <c r="H125" i="1"/>
  <c r="I157" i="1"/>
  <c r="H157" i="1"/>
  <c r="H160" i="1"/>
  <c r="I160" i="1"/>
  <c r="H207" i="1"/>
  <c r="I207" i="1"/>
  <c r="I191" i="1"/>
  <c r="H191" i="1"/>
  <c r="H229" i="1"/>
  <c r="H238" i="1"/>
  <c r="I238" i="1"/>
  <c r="AE238" i="1"/>
  <c r="I249" i="1"/>
  <c r="H249" i="1"/>
  <c r="AE272" i="1"/>
  <c r="I272" i="1"/>
  <c r="H272" i="1"/>
  <c r="I262" i="1"/>
  <c r="H262" i="1"/>
  <c r="I289" i="1"/>
  <c r="H289" i="1"/>
  <c r="AA111" i="1"/>
  <c r="Z111" i="1"/>
  <c r="V111" i="1"/>
  <c r="U111" i="1"/>
  <c r="Z209" i="1"/>
  <c r="AA209" i="1"/>
  <c r="AA156" i="1"/>
  <c r="Z156" i="1"/>
  <c r="AA143" i="1"/>
  <c r="Z143" i="1"/>
  <c r="Z175" i="1"/>
  <c r="AA175" i="1"/>
  <c r="AA162" i="1"/>
  <c r="Z162" i="1"/>
  <c r="AA231" i="1"/>
  <c r="Z231" i="1"/>
  <c r="AA208" i="1"/>
  <c r="Z208" i="1"/>
  <c r="AA223" i="1"/>
  <c r="Z223" i="1"/>
  <c r="Z241" i="1"/>
  <c r="AA241" i="1"/>
  <c r="AA235" i="1"/>
  <c r="Z235" i="1"/>
  <c r="Z276" i="1"/>
  <c r="AA276" i="1"/>
  <c r="AA272" i="1"/>
  <c r="Z272" i="1"/>
  <c r="AA277" i="1"/>
  <c r="Z277" i="1"/>
  <c r="Z308" i="1"/>
  <c r="AA308" i="1"/>
  <c r="AA299" i="1"/>
  <c r="Z299" i="1"/>
  <c r="V112" i="1"/>
  <c r="U112" i="1"/>
  <c r="N119" i="1"/>
  <c r="M119" i="1"/>
  <c r="T119" i="1"/>
  <c r="N151" i="1"/>
  <c r="M151" i="1"/>
  <c r="T151" i="1"/>
  <c r="N122" i="1"/>
  <c r="T122" i="1"/>
  <c r="M122" i="1"/>
  <c r="N154" i="1"/>
  <c r="T154" i="1"/>
  <c r="M154" i="1"/>
  <c r="N129" i="1"/>
  <c r="T129" i="1"/>
  <c r="M129" i="1"/>
  <c r="O129" i="1" s="1"/>
  <c r="P129" i="1" s="1"/>
  <c r="T186" i="1"/>
  <c r="M186" i="1"/>
  <c r="N186" i="1"/>
  <c r="N181" i="1"/>
  <c r="T181" i="1"/>
  <c r="M181" i="1"/>
  <c r="N156" i="1"/>
  <c r="T156" i="1"/>
  <c r="M156" i="1"/>
  <c r="M203" i="1"/>
  <c r="T203" i="1"/>
  <c r="N203" i="1"/>
  <c r="N217" i="1"/>
  <c r="T217" i="1"/>
  <c r="M217" i="1"/>
  <c r="E217" i="1"/>
  <c r="AA180" i="1"/>
  <c r="Z180" i="1"/>
  <c r="AA150" i="1"/>
  <c r="Z150" i="1"/>
  <c r="T136" i="1"/>
  <c r="M136" i="1"/>
  <c r="N136" i="1"/>
  <c r="E122" i="1"/>
  <c r="G122" i="1" s="1"/>
  <c r="H111" i="1"/>
  <c r="I111" i="1"/>
  <c r="AE111" i="1"/>
  <c r="H126" i="1"/>
  <c r="I126" i="1"/>
  <c r="I117" i="1"/>
  <c r="H117" i="1"/>
  <c r="I133" i="1"/>
  <c r="H133" i="1"/>
  <c r="I149" i="1"/>
  <c r="H149" i="1"/>
  <c r="I244" i="1"/>
  <c r="H244" i="1"/>
  <c r="H168" i="1"/>
  <c r="I168" i="1"/>
  <c r="I233" i="1"/>
  <c r="H233" i="1"/>
  <c r="I273" i="1"/>
  <c r="H273" i="1"/>
  <c r="H246" i="1"/>
  <c r="I246" i="1"/>
  <c r="I264" i="1"/>
  <c r="H264" i="1"/>
  <c r="I255" i="1"/>
  <c r="H255" i="1"/>
  <c r="H271" i="1"/>
  <c r="I307" i="1"/>
  <c r="H307" i="1"/>
  <c r="I284" i="1"/>
  <c r="X154" i="1"/>
  <c r="Y154" i="1" s="1"/>
  <c r="X138" i="1"/>
  <c r="Y138" i="1" s="1"/>
  <c r="E120" i="1"/>
  <c r="G120" i="1" s="1"/>
  <c r="E136" i="1"/>
  <c r="E152" i="1"/>
  <c r="F136" i="1"/>
  <c r="F152" i="1"/>
  <c r="E172" i="1"/>
  <c r="G172" i="1" s="1"/>
  <c r="F203" i="1"/>
  <c r="G203" i="1" s="1"/>
  <c r="G170" i="1"/>
  <c r="E186" i="1"/>
  <c r="G186" i="1" s="1"/>
  <c r="E194" i="1"/>
  <c r="G194" i="1" s="1"/>
  <c r="F166" i="1"/>
  <c r="G166" i="1" s="1"/>
  <c r="F217" i="1"/>
  <c r="F247" i="1"/>
  <c r="G247" i="1" s="1"/>
  <c r="E241" i="1"/>
  <c r="F241" i="1"/>
  <c r="E266" i="1"/>
  <c r="E257" i="1"/>
  <c r="E304" i="1"/>
  <c r="G304" i="1" s="1"/>
  <c r="E293" i="1"/>
  <c r="F293" i="1"/>
  <c r="V132" i="1"/>
  <c r="U132" i="1"/>
  <c r="Z117" i="1"/>
  <c r="AA117" i="1"/>
  <c r="Z133" i="1"/>
  <c r="AA133" i="1"/>
  <c r="Z149" i="1"/>
  <c r="AA149" i="1"/>
  <c r="AA192" i="1"/>
  <c r="Z192" i="1"/>
  <c r="AA116" i="1"/>
  <c r="Z116" i="1"/>
  <c r="AA132" i="1"/>
  <c r="Z132" i="1"/>
  <c r="AA148" i="1"/>
  <c r="Z148" i="1"/>
  <c r="X188" i="1"/>
  <c r="Y188" i="1" s="1"/>
  <c r="X119" i="1"/>
  <c r="Y119" i="1" s="1"/>
  <c r="X135" i="1"/>
  <c r="Y135" i="1" s="1"/>
  <c r="X151" i="1"/>
  <c r="Y151" i="1" s="1"/>
  <c r="AA213" i="1"/>
  <c r="Z213" i="1"/>
  <c r="X167" i="1"/>
  <c r="Y167" i="1" s="1"/>
  <c r="X183" i="1"/>
  <c r="Y183" i="1" s="1"/>
  <c r="X199" i="1"/>
  <c r="Y199" i="1" s="1"/>
  <c r="AA271" i="1"/>
  <c r="Z271" i="1"/>
  <c r="AA170" i="1"/>
  <c r="Z170" i="1"/>
  <c r="X186" i="1"/>
  <c r="Y186" i="1" s="1"/>
  <c r="Z201" i="1"/>
  <c r="AA201" i="1"/>
  <c r="AA161" i="1"/>
  <c r="Z161" i="1"/>
  <c r="AA177" i="1"/>
  <c r="Z177" i="1"/>
  <c r="AA193" i="1"/>
  <c r="Z193" i="1"/>
  <c r="X217" i="1"/>
  <c r="Y217" i="1" s="1"/>
  <c r="Z216" i="1"/>
  <c r="AA216" i="1"/>
  <c r="X234" i="1"/>
  <c r="Y234" i="1" s="1"/>
  <c r="AA215" i="1"/>
  <c r="Z215" i="1"/>
  <c r="AA246" i="1"/>
  <c r="Z246" i="1"/>
  <c r="AA222" i="1"/>
  <c r="Z222" i="1"/>
  <c r="AA233" i="1"/>
  <c r="Z233" i="1"/>
  <c r="Z249" i="1"/>
  <c r="AA249" i="1"/>
  <c r="AA236" i="1"/>
  <c r="Z236" i="1"/>
  <c r="AA253" i="1"/>
  <c r="Z253" i="1"/>
  <c r="AA243" i="1"/>
  <c r="Z243" i="1"/>
  <c r="AA254" i="1"/>
  <c r="Z254" i="1"/>
  <c r="Z270" i="1"/>
  <c r="AA270" i="1"/>
  <c r="X257" i="1"/>
  <c r="Y257" i="1" s="1"/>
  <c r="AA273" i="1"/>
  <c r="Z273" i="1"/>
  <c r="AA264" i="1"/>
  <c r="Z264" i="1"/>
  <c r="Z279" i="1"/>
  <c r="AA279" i="1"/>
  <c r="X297" i="1"/>
  <c r="Y297" i="1" s="1"/>
  <c r="Z288" i="1"/>
  <c r="AA288" i="1"/>
  <c r="AA309" i="1"/>
  <c r="Z309" i="1"/>
  <c r="AA298" i="1"/>
  <c r="Z298" i="1"/>
  <c r="X293" i="1"/>
  <c r="Y293" i="1" s="1"/>
  <c r="X304" i="1"/>
  <c r="Y304" i="1" s="1"/>
  <c r="AA307" i="1"/>
  <c r="Z307" i="1"/>
  <c r="T182" i="1"/>
  <c r="M182" i="1"/>
  <c r="N182" i="1"/>
  <c r="N127" i="1"/>
  <c r="T127" i="1"/>
  <c r="M127" i="1"/>
  <c r="N143" i="1"/>
  <c r="T143" i="1"/>
  <c r="M143" i="1"/>
  <c r="T162" i="1"/>
  <c r="M162" i="1"/>
  <c r="N162" i="1"/>
  <c r="N114" i="1"/>
  <c r="T114" i="1"/>
  <c r="M114" i="1"/>
  <c r="N130" i="1"/>
  <c r="T130" i="1"/>
  <c r="M130" i="1"/>
  <c r="N146" i="1"/>
  <c r="T146" i="1"/>
  <c r="M146" i="1"/>
  <c r="T174" i="1"/>
  <c r="M174" i="1"/>
  <c r="N174" i="1"/>
  <c r="N121" i="1"/>
  <c r="T121" i="1"/>
  <c r="M121" i="1"/>
  <c r="N137" i="1"/>
  <c r="T137" i="1"/>
  <c r="M137" i="1"/>
  <c r="N153" i="1"/>
  <c r="T153" i="1"/>
  <c r="M153" i="1"/>
  <c r="N157" i="1"/>
  <c r="T157" i="1"/>
  <c r="M157" i="1"/>
  <c r="N173" i="1"/>
  <c r="T173" i="1"/>
  <c r="M173" i="1"/>
  <c r="N189" i="1"/>
  <c r="T189" i="1"/>
  <c r="M189" i="1"/>
  <c r="T211" i="1"/>
  <c r="M211" i="1"/>
  <c r="N211" i="1"/>
  <c r="N164" i="1"/>
  <c r="T164" i="1"/>
  <c r="M164" i="1"/>
  <c r="N180" i="1"/>
  <c r="T180" i="1"/>
  <c r="M180" i="1"/>
  <c r="N196" i="1"/>
  <c r="T196" i="1"/>
  <c r="M196" i="1"/>
  <c r="N159" i="1"/>
  <c r="T159" i="1"/>
  <c r="M159" i="1"/>
  <c r="N175" i="1"/>
  <c r="T175" i="1"/>
  <c r="M175" i="1"/>
  <c r="N191" i="1"/>
  <c r="T191" i="1"/>
  <c r="M191" i="1"/>
  <c r="T207" i="1"/>
  <c r="N207" i="1"/>
  <c r="M207" i="1"/>
  <c r="N206" i="1"/>
  <c r="M206" i="1"/>
  <c r="T206" i="1"/>
  <c r="N222" i="1"/>
  <c r="T222" i="1"/>
  <c r="M222" i="1"/>
  <c r="N209" i="1"/>
  <c r="T209" i="1"/>
  <c r="M209" i="1"/>
  <c r="N225" i="1"/>
  <c r="T225" i="1"/>
  <c r="M225" i="1"/>
  <c r="T248" i="1"/>
  <c r="M248" i="1"/>
  <c r="N248" i="1"/>
  <c r="N220" i="1"/>
  <c r="T220" i="1"/>
  <c r="M220" i="1"/>
  <c r="T244" i="1"/>
  <c r="M244" i="1"/>
  <c r="N244" i="1"/>
  <c r="N239" i="1"/>
  <c r="T239" i="1"/>
  <c r="M239" i="1"/>
  <c r="N254" i="1"/>
  <c r="M254" i="1"/>
  <c r="T254" i="1"/>
  <c r="N242" i="1"/>
  <c r="T242" i="1"/>
  <c r="M242" i="1"/>
  <c r="T265" i="1"/>
  <c r="M265" i="1"/>
  <c r="N265" i="1"/>
  <c r="N249" i="1"/>
  <c r="T249" i="1"/>
  <c r="M249" i="1"/>
  <c r="N260" i="1"/>
  <c r="M260" i="1"/>
  <c r="T260" i="1"/>
  <c r="T282" i="1"/>
  <c r="M282" i="1"/>
  <c r="N282" i="1"/>
  <c r="N267" i="1"/>
  <c r="T267" i="1"/>
  <c r="M267" i="1"/>
  <c r="N258" i="1"/>
  <c r="T258" i="1"/>
  <c r="M258" i="1"/>
  <c r="N274" i="1"/>
  <c r="T274" i="1"/>
  <c r="M274" i="1"/>
  <c r="N281" i="1"/>
  <c r="T281" i="1"/>
  <c r="M281" i="1"/>
  <c r="N284" i="1"/>
  <c r="T284" i="1"/>
  <c r="M284" i="1"/>
  <c r="N279" i="1"/>
  <c r="T279" i="1"/>
  <c r="M279" i="1"/>
  <c r="N292" i="1"/>
  <c r="T292" i="1"/>
  <c r="M292" i="1"/>
  <c r="T295" i="1"/>
  <c r="N295" i="1"/>
  <c r="M295" i="1"/>
  <c r="T298" i="1"/>
  <c r="N298" i="1"/>
  <c r="M298" i="1"/>
  <c r="O298" i="1" s="1"/>
  <c r="P298" i="1" s="1"/>
  <c r="N305" i="1"/>
  <c r="M305" i="1"/>
  <c r="T305" i="1"/>
  <c r="F127" i="1"/>
  <c r="G127" i="1" s="1"/>
  <c r="X142" i="1"/>
  <c r="Y142" i="1" s="1"/>
  <c r="F231" i="1"/>
  <c r="G231" i="1" s="1"/>
  <c r="I143" i="1"/>
  <c r="H143" i="1"/>
  <c r="I158" i="1"/>
  <c r="H158" i="1"/>
  <c r="I189" i="1"/>
  <c r="H189" i="1"/>
  <c r="H176" i="1"/>
  <c r="I176" i="1"/>
  <c r="I159" i="1"/>
  <c r="H159" i="1"/>
  <c r="AE208" i="1"/>
  <c r="I208" i="1"/>
  <c r="H208" i="1"/>
  <c r="I232" i="1"/>
  <c r="H232" i="1"/>
  <c r="I220" i="1"/>
  <c r="I269" i="1"/>
  <c r="H269" i="1"/>
  <c r="H263" i="1"/>
  <c r="I263" i="1"/>
  <c r="H278" i="1"/>
  <c r="I292" i="1"/>
  <c r="H292" i="1"/>
  <c r="I296" i="1"/>
  <c r="H296" i="1"/>
  <c r="AA122" i="1"/>
  <c r="Z122" i="1"/>
  <c r="Z141" i="1"/>
  <c r="AA141" i="1"/>
  <c r="AA229" i="1"/>
  <c r="Z229" i="1"/>
  <c r="AA184" i="1"/>
  <c r="Z184" i="1"/>
  <c r="Z191" i="1"/>
  <c r="AA191" i="1"/>
  <c r="AA178" i="1"/>
  <c r="Z178" i="1"/>
  <c r="AA169" i="1"/>
  <c r="Z169" i="1"/>
  <c r="Z202" i="1"/>
  <c r="AA202" i="1"/>
  <c r="AA255" i="1"/>
  <c r="Z255" i="1"/>
  <c r="Z230" i="1"/>
  <c r="AA230" i="1"/>
  <c r="AA244" i="1"/>
  <c r="Z244" i="1"/>
  <c r="Z262" i="1"/>
  <c r="AA262" i="1"/>
  <c r="AA256" i="1"/>
  <c r="Z256" i="1"/>
  <c r="AA282" i="1"/>
  <c r="Z282" i="1"/>
  <c r="AA134" i="1"/>
  <c r="Z134" i="1"/>
  <c r="T120" i="1"/>
  <c r="M120" i="1"/>
  <c r="N120" i="1"/>
  <c r="AA110" i="1"/>
  <c r="Z110" i="1"/>
  <c r="H123" i="1"/>
  <c r="H114" i="1"/>
  <c r="I114" i="1"/>
  <c r="H130" i="1"/>
  <c r="I130" i="1"/>
  <c r="H146" i="1"/>
  <c r="I146" i="1"/>
  <c r="I169" i="1"/>
  <c r="H169" i="1"/>
  <c r="I185" i="1"/>
  <c r="H185" i="1"/>
  <c r="I201" i="1"/>
  <c r="H201" i="1"/>
  <c r="I204" i="1"/>
  <c r="H204" i="1"/>
  <c r="AE171" i="1"/>
  <c r="I187" i="1"/>
  <c r="H187" i="1"/>
  <c r="H209" i="1"/>
  <c r="I209" i="1"/>
  <c r="H225" i="1"/>
  <c r="I225" i="1"/>
  <c r="AE216" i="1"/>
  <c r="I216" i="1"/>
  <c r="H216" i="1"/>
  <c r="I248" i="1"/>
  <c r="H248" i="1"/>
  <c r="I243" i="1"/>
  <c r="H243" i="1"/>
  <c r="H276" i="1"/>
  <c r="I276" i="1"/>
  <c r="I258" i="1"/>
  <c r="H258" i="1"/>
  <c r="I274" i="1"/>
  <c r="H285" i="1"/>
  <c r="I285" i="1"/>
  <c r="H288" i="1"/>
  <c r="I288" i="1"/>
  <c r="I294" i="1"/>
  <c r="H294" i="1"/>
  <c r="V148" i="1"/>
  <c r="U148" i="1"/>
  <c r="AA196" i="1"/>
  <c r="Z196" i="1"/>
  <c r="F151" i="1"/>
  <c r="G151" i="1" s="1"/>
  <c r="F135" i="1"/>
  <c r="T124" i="1"/>
  <c r="M124" i="1"/>
  <c r="O124" i="1" s="1"/>
  <c r="P124" i="1" s="1"/>
  <c r="N124" i="1"/>
  <c r="H112" i="1"/>
  <c r="N109" i="1"/>
  <c r="T109" i="1"/>
  <c r="M109" i="1"/>
  <c r="O109" i="1" s="1"/>
  <c r="P109" i="1" s="1"/>
  <c r="E109" i="1"/>
  <c r="F113" i="1"/>
  <c r="G113" i="1" s="1"/>
  <c r="F129" i="1"/>
  <c r="G129" i="1" s="1"/>
  <c r="F145" i="1"/>
  <c r="G145" i="1" s="1"/>
  <c r="F181" i="1"/>
  <c r="G181" i="1" s="1"/>
  <c r="F214" i="1"/>
  <c r="E212" i="1"/>
  <c r="E228" i="1"/>
  <c r="F275" i="1"/>
  <c r="G275" i="1" s="1"/>
  <c r="E250" i="1"/>
  <c r="E214" i="1"/>
  <c r="E230" i="1"/>
  <c r="F234" i="1"/>
  <c r="F250" i="1"/>
  <c r="F259" i="1"/>
  <c r="G259" i="1" s="1"/>
  <c r="F266" i="1"/>
  <c r="F257" i="1"/>
  <c r="F302" i="1"/>
  <c r="E297" i="1"/>
  <c r="G297" i="1" s="1"/>
  <c r="E303" i="1"/>
  <c r="G303" i="1" s="1"/>
  <c r="E302" i="1"/>
  <c r="U208" i="1"/>
  <c r="V208" i="1"/>
  <c r="Z121" i="1"/>
  <c r="AA121" i="1"/>
  <c r="Z137" i="1"/>
  <c r="AA137" i="1"/>
  <c r="Z153" i="1"/>
  <c r="AA153" i="1"/>
  <c r="X203" i="1"/>
  <c r="Y203" i="1" s="1"/>
  <c r="X120" i="1"/>
  <c r="Y120" i="1" s="1"/>
  <c r="X136" i="1"/>
  <c r="Y136" i="1" s="1"/>
  <c r="X152" i="1"/>
  <c r="Y152" i="1" s="1"/>
  <c r="Z206" i="1"/>
  <c r="AA206" i="1"/>
  <c r="AA123" i="1"/>
  <c r="Z123" i="1"/>
  <c r="AA139" i="1"/>
  <c r="Z139" i="1"/>
  <c r="AA168" i="1"/>
  <c r="Z168" i="1"/>
  <c r="Z155" i="1"/>
  <c r="AA155" i="1"/>
  <c r="Z171" i="1"/>
  <c r="AA171" i="1"/>
  <c r="Z187" i="1"/>
  <c r="AA187" i="1"/>
  <c r="AA207" i="1"/>
  <c r="Z207" i="1"/>
  <c r="AA174" i="1"/>
  <c r="Z174" i="1"/>
  <c r="AA190" i="1"/>
  <c r="Z190" i="1"/>
  <c r="AA221" i="1"/>
  <c r="Z221" i="1"/>
  <c r="X165" i="1"/>
  <c r="Y165" i="1" s="1"/>
  <c r="X181" i="1"/>
  <c r="Y181" i="1" s="1"/>
  <c r="X197" i="1"/>
  <c r="Y197" i="1" s="1"/>
  <c r="Z204" i="1"/>
  <c r="AA204" i="1"/>
  <c r="Z220" i="1"/>
  <c r="AA220" i="1"/>
  <c r="AA251" i="1"/>
  <c r="Z251" i="1"/>
  <c r="AA219" i="1"/>
  <c r="Z219" i="1"/>
  <c r="AA210" i="1"/>
  <c r="Z210" i="1"/>
  <c r="AA226" i="1"/>
  <c r="Z226" i="1"/>
  <c r="Z237" i="1"/>
  <c r="AA237" i="1"/>
  <c r="X252" i="1"/>
  <c r="Y252" i="1" s="1"/>
  <c r="X240" i="1"/>
  <c r="Y240" i="1" s="1"/>
  <c r="AA263" i="1"/>
  <c r="Z263" i="1"/>
  <c r="X247" i="1"/>
  <c r="Y247" i="1" s="1"/>
  <c r="Z258" i="1"/>
  <c r="AA258" i="1"/>
  <c r="Z274" i="1"/>
  <c r="AA274" i="1"/>
  <c r="AA261" i="1"/>
  <c r="Z261" i="1"/>
  <c r="AA301" i="1"/>
  <c r="Z301" i="1"/>
  <c r="X268" i="1"/>
  <c r="Y268" i="1" s="1"/>
  <c r="Z283" i="1"/>
  <c r="AA283" i="1"/>
  <c r="AA278" i="1"/>
  <c r="Z278" i="1"/>
  <c r="AA291" i="1"/>
  <c r="Z291" i="1"/>
  <c r="AA286" i="1"/>
  <c r="Z286" i="1"/>
  <c r="Z300" i="1"/>
  <c r="AA300" i="1"/>
  <c r="AA305" i="1"/>
  <c r="Z305" i="1"/>
  <c r="Z295" i="1"/>
  <c r="AA295" i="1"/>
  <c r="X302" i="1"/>
  <c r="Y302" i="1" s="1"/>
  <c r="T144" i="1"/>
  <c r="M144" i="1"/>
  <c r="O144" i="1" s="1"/>
  <c r="P144" i="1" s="1"/>
  <c r="N144" i="1"/>
  <c r="T128" i="1"/>
  <c r="M128" i="1"/>
  <c r="N128" i="1"/>
  <c r="N115" i="1"/>
  <c r="M115" i="1"/>
  <c r="O115" i="1" s="1"/>
  <c r="P115" i="1" s="1"/>
  <c r="T115" i="1"/>
  <c r="N131" i="1"/>
  <c r="M131" i="1"/>
  <c r="T131" i="1"/>
  <c r="N147" i="1"/>
  <c r="T147" i="1"/>
  <c r="M147" i="1"/>
  <c r="T178" i="1"/>
  <c r="M178" i="1"/>
  <c r="N178" i="1"/>
  <c r="N118" i="1"/>
  <c r="T118" i="1"/>
  <c r="M118" i="1"/>
  <c r="O118" i="1" s="1"/>
  <c r="P118" i="1" s="1"/>
  <c r="E118" i="1"/>
  <c r="G118" i="1" s="1"/>
  <c r="N134" i="1"/>
  <c r="T134" i="1"/>
  <c r="M134" i="1"/>
  <c r="O134" i="1" s="1"/>
  <c r="P134" i="1" s="1"/>
  <c r="E134" i="1"/>
  <c r="G134" i="1" s="1"/>
  <c r="N150" i="1"/>
  <c r="T150" i="1"/>
  <c r="M150" i="1"/>
  <c r="O150" i="1" s="1"/>
  <c r="P150" i="1" s="1"/>
  <c r="E150" i="1"/>
  <c r="G150" i="1" s="1"/>
  <c r="T190" i="1"/>
  <c r="M190" i="1"/>
  <c r="N190" i="1"/>
  <c r="N125" i="1"/>
  <c r="T125" i="1"/>
  <c r="M125" i="1"/>
  <c r="N141" i="1"/>
  <c r="T141" i="1"/>
  <c r="M141" i="1"/>
  <c r="T170" i="1"/>
  <c r="M170" i="1"/>
  <c r="N170" i="1"/>
  <c r="N161" i="1"/>
  <c r="T161" i="1"/>
  <c r="M161" i="1"/>
  <c r="O161" i="1" s="1"/>
  <c r="P161" i="1" s="1"/>
  <c r="N177" i="1"/>
  <c r="T177" i="1"/>
  <c r="M177" i="1"/>
  <c r="N193" i="1"/>
  <c r="T193" i="1"/>
  <c r="M193" i="1"/>
  <c r="T227" i="1"/>
  <c r="M227" i="1"/>
  <c r="N227" i="1"/>
  <c r="N168" i="1"/>
  <c r="T168" i="1"/>
  <c r="M168" i="1"/>
  <c r="O168" i="1" s="1"/>
  <c r="P168" i="1" s="1"/>
  <c r="N184" i="1"/>
  <c r="T184" i="1"/>
  <c r="M184" i="1"/>
  <c r="E184" i="1"/>
  <c r="G184" i="1" s="1"/>
  <c r="N200" i="1"/>
  <c r="T200" i="1"/>
  <c r="M200" i="1"/>
  <c r="N163" i="1"/>
  <c r="T163" i="1"/>
  <c r="M163" i="1"/>
  <c r="N179" i="1"/>
  <c r="T179" i="1"/>
  <c r="M179" i="1"/>
  <c r="N195" i="1"/>
  <c r="T195" i="1"/>
  <c r="M195" i="1"/>
  <c r="O195" i="1" s="1"/>
  <c r="P195" i="1" s="1"/>
  <c r="T219" i="1"/>
  <c r="M219" i="1"/>
  <c r="N219" i="1"/>
  <c r="N210" i="1"/>
  <c r="T210" i="1"/>
  <c r="M210" i="1"/>
  <c r="N226" i="1"/>
  <c r="T226" i="1"/>
  <c r="M226" i="1"/>
  <c r="N213" i="1"/>
  <c r="T213" i="1"/>
  <c r="M213" i="1"/>
  <c r="O213" i="1" s="1"/>
  <c r="P213" i="1" s="1"/>
  <c r="N229" i="1"/>
  <c r="T229" i="1"/>
  <c r="M229" i="1"/>
  <c r="T273" i="1"/>
  <c r="M273" i="1"/>
  <c r="O273" i="1" s="1"/>
  <c r="P273" i="1" s="1"/>
  <c r="N273" i="1"/>
  <c r="N224" i="1"/>
  <c r="T224" i="1"/>
  <c r="M224" i="1"/>
  <c r="N253" i="1"/>
  <c r="M253" i="1"/>
  <c r="O253" i="1" s="1"/>
  <c r="P253" i="1" s="1"/>
  <c r="T253" i="1"/>
  <c r="N243" i="1"/>
  <c r="M243" i="1"/>
  <c r="T243" i="1"/>
  <c r="T269" i="1"/>
  <c r="M269" i="1"/>
  <c r="O269" i="1" s="1"/>
  <c r="P269" i="1" s="1"/>
  <c r="N269" i="1"/>
  <c r="N246" i="1"/>
  <c r="T246" i="1"/>
  <c r="M246" i="1"/>
  <c r="N237" i="1"/>
  <c r="T237" i="1"/>
  <c r="M237" i="1"/>
  <c r="O237" i="1" s="1"/>
  <c r="P237" i="1" s="1"/>
  <c r="T261" i="1"/>
  <c r="M261" i="1"/>
  <c r="N261" i="1"/>
  <c r="N264" i="1"/>
  <c r="T264" i="1"/>
  <c r="M264" i="1"/>
  <c r="N285" i="1"/>
  <c r="M285" i="1"/>
  <c r="O285" i="1" s="1"/>
  <c r="P285" i="1" s="1"/>
  <c r="T285" i="1"/>
  <c r="N271" i="1"/>
  <c r="T271" i="1"/>
  <c r="M271" i="1"/>
  <c r="O271" i="1" s="1"/>
  <c r="P271" i="1" s="1"/>
  <c r="N262" i="1"/>
  <c r="T262" i="1"/>
  <c r="M262" i="1"/>
  <c r="T276" i="1"/>
  <c r="M276" i="1"/>
  <c r="O276" i="1" s="1"/>
  <c r="P276" i="1" s="1"/>
  <c r="N276" i="1"/>
  <c r="N286" i="1"/>
  <c r="M286" i="1"/>
  <c r="O286" i="1" s="1"/>
  <c r="P286" i="1" s="1"/>
  <c r="T286" i="1"/>
  <c r="T287" i="1"/>
  <c r="M287" i="1"/>
  <c r="N287" i="1"/>
  <c r="N283" i="1"/>
  <c r="T283" i="1"/>
  <c r="M283" i="1"/>
  <c r="N300" i="1"/>
  <c r="T300" i="1"/>
  <c r="M300" i="1"/>
  <c r="T307" i="1"/>
  <c r="M307" i="1"/>
  <c r="N307" i="1"/>
  <c r="N306" i="1"/>
  <c r="M306" i="1"/>
  <c r="O306" i="1" s="1"/>
  <c r="P306" i="1" s="1"/>
  <c r="T306" i="1"/>
  <c r="N309" i="1"/>
  <c r="T309" i="1"/>
  <c r="M309" i="1"/>
  <c r="X164" i="1"/>
  <c r="Y164" i="1" s="1"/>
  <c r="O116" i="1"/>
  <c r="P116" i="1" s="1"/>
  <c r="I139" i="1" l="1"/>
  <c r="H139" i="1"/>
  <c r="G109" i="1"/>
  <c r="O170" i="1"/>
  <c r="P170" i="1" s="1"/>
  <c r="G230" i="1"/>
  <c r="O248" i="1"/>
  <c r="P248" i="1" s="1"/>
  <c r="O211" i="1"/>
  <c r="P211" i="1" s="1"/>
  <c r="H265" i="1"/>
  <c r="H222" i="1"/>
  <c r="AE278" i="1"/>
  <c r="O251" i="1"/>
  <c r="P251" i="1" s="1"/>
  <c r="O233" i="1"/>
  <c r="P233" i="1" s="1"/>
  <c r="O223" i="1"/>
  <c r="P223" i="1" s="1"/>
  <c r="I305" i="1"/>
  <c r="O293" i="1"/>
  <c r="P293" i="1" s="1"/>
  <c r="O257" i="1"/>
  <c r="P257" i="1" s="1"/>
  <c r="Z185" i="1"/>
  <c r="H121" i="1"/>
  <c r="O307" i="1"/>
  <c r="P307" i="1" s="1"/>
  <c r="O178" i="1"/>
  <c r="P178" i="1" s="1"/>
  <c r="O128" i="1"/>
  <c r="P128" i="1" s="1"/>
  <c r="AE296" i="1"/>
  <c r="O283" i="1"/>
  <c r="P283" i="1" s="1"/>
  <c r="O229" i="1"/>
  <c r="P229" i="1" s="1"/>
  <c r="O200" i="1"/>
  <c r="P200" i="1" s="1"/>
  <c r="O177" i="1"/>
  <c r="P177" i="1" s="1"/>
  <c r="Z158" i="1"/>
  <c r="AE112" i="1"/>
  <c r="AG112" i="1" s="1"/>
  <c r="I218" i="1"/>
  <c r="H171" i="1"/>
  <c r="O284" i="1"/>
  <c r="P284" i="1" s="1"/>
  <c r="O267" i="1"/>
  <c r="P267" i="1" s="1"/>
  <c r="O282" i="1"/>
  <c r="P282" i="1" s="1"/>
  <c r="O209" i="1"/>
  <c r="P209" i="1" s="1"/>
  <c r="O191" i="1"/>
  <c r="P191" i="1" s="1"/>
  <c r="O180" i="1"/>
  <c r="P180" i="1" s="1"/>
  <c r="O173" i="1"/>
  <c r="P173" i="1" s="1"/>
  <c r="O121" i="1"/>
  <c r="P121" i="1" s="1"/>
  <c r="O174" i="1"/>
  <c r="P174" i="1" s="1"/>
  <c r="O114" i="1"/>
  <c r="P114" i="1" s="1"/>
  <c r="O162" i="1"/>
  <c r="P162" i="1" s="1"/>
  <c r="O136" i="1"/>
  <c r="P136" i="1" s="1"/>
  <c r="O186" i="1"/>
  <c r="P186" i="1" s="1"/>
  <c r="O294" i="1"/>
  <c r="O280" i="1"/>
  <c r="P280" i="1" s="1"/>
  <c r="O263" i="1"/>
  <c r="O255" i="1"/>
  <c r="P255" i="1" s="1"/>
  <c r="O218" i="1"/>
  <c r="P218" i="1" s="1"/>
  <c r="O187" i="1"/>
  <c r="O176" i="1"/>
  <c r="P176" i="1" s="1"/>
  <c r="O205" i="1"/>
  <c r="P205" i="1" s="1"/>
  <c r="O117" i="1"/>
  <c r="P117" i="1" s="1"/>
  <c r="O158" i="1"/>
  <c r="P158" i="1" s="1"/>
  <c r="Z232" i="1"/>
  <c r="O166" i="1"/>
  <c r="P166" i="1" s="1"/>
  <c r="O275" i="1"/>
  <c r="P275" i="1" s="1"/>
  <c r="O268" i="1"/>
  <c r="P268" i="1" s="1"/>
  <c r="O234" i="1"/>
  <c r="P234" i="1" s="1"/>
  <c r="O212" i="1"/>
  <c r="P212" i="1" s="1"/>
  <c r="H174" i="1"/>
  <c r="G291" i="1"/>
  <c r="O227" i="1"/>
  <c r="P227" i="1" s="1"/>
  <c r="O120" i="1"/>
  <c r="P120" i="1" s="1"/>
  <c r="O309" i="1"/>
  <c r="P309" i="1" s="1"/>
  <c r="O262" i="1"/>
  <c r="P262" i="1" s="1"/>
  <c r="O184" i="1"/>
  <c r="P184" i="1" s="1"/>
  <c r="O125" i="1"/>
  <c r="P125" i="1" s="1"/>
  <c r="O279" i="1"/>
  <c r="P279" i="1" s="1"/>
  <c r="O258" i="1"/>
  <c r="O249" i="1"/>
  <c r="P249" i="1" s="1"/>
  <c r="O239" i="1"/>
  <c r="P239" i="1" s="1"/>
  <c r="O225" i="1"/>
  <c r="P225" i="1" s="1"/>
  <c r="O207" i="1"/>
  <c r="P207" i="1" s="1"/>
  <c r="O196" i="1"/>
  <c r="P196" i="1" s="1"/>
  <c r="O189" i="1"/>
  <c r="P189" i="1" s="1"/>
  <c r="O137" i="1"/>
  <c r="P137" i="1" s="1"/>
  <c r="O130" i="1"/>
  <c r="O127" i="1"/>
  <c r="P127" i="1" s="1"/>
  <c r="O156" i="1"/>
  <c r="P156" i="1" s="1"/>
  <c r="O154" i="1"/>
  <c r="P154" i="1" s="1"/>
  <c r="O290" i="1"/>
  <c r="P290" i="1" s="1"/>
  <c r="O289" i="1"/>
  <c r="P289" i="1" s="1"/>
  <c r="O259" i="1"/>
  <c r="P259" i="1" s="1"/>
  <c r="O228" i="1"/>
  <c r="P228" i="1" s="1"/>
  <c r="O231" i="1"/>
  <c r="P231" i="1" s="1"/>
  <c r="O214" i="1"/>
  <c r="P214" i="1" s="1"/>
  <c r="O167" i="1"/>
  <c r="P167" i="1" s="1"/>
  <c r="O165" i="1"/>
  <c r="P165" i="1" s="1"/>
  <c r="O135" i="1"/>
  <c r="P135" i="1" s="1"/>
  <c r="I128" i="1"/>
  <c r="G153" i="1"/>
  <c r="G301" i="1"/>
  <c r="G302" i="1"/>
  <c r="H239" i="1"/>
  <c r="H182" i="1"/>
  <c r="AE148" i="1"/>
  <c r="AF148" i="1" s="1"/>
  <c r="AI148" i="1" s="1"/>
  <c r="H300" i="1"/>
  <c r="I180" i="1"/>
  <c r="G214" i="1"/>
  <c r="G212" i="1"/>
  <c r="AE212" i="1" s="1"/>
  <c r="AE211" i="1"/>
  <c r="G293" i="1"/>
  <c r="G152" i="1"/>
  <c r="G199" i="1"/>
  <c r="H199" i="1" s="1"/>
  <c r="H242" i="1"/>
  <c r="I215" i="1"/>
  <c r="I261" i="1"/>
  <c r="G136" i="1"/>
  <c r="I136" i="1" s="1"/>
  <c r="H198" i="1"/>
  <c r="H178" i="1"/>
  <c r="G217" i="1"/>
  <c r="G290" i="1"/>
  <c r="H290" i="1" s="1"/>
  <c r="I198" i="1"/>
  <c r="H219" i="1"/>
  <c r="G228" i="1"/>
  <c r="H228" i="1" s="1"/>
  <c r="F70" i="1"/>
  <c r="G8" i="1" s="1"/>
  <c r="I151" i="1"/>
  <c r="H151" i="1"/>
  <c r="I110" i="1"/>
  <c r="H110" i="1"/>
  <c r="I275" i="1"/>
  <c r="H275" i="1"/>
  <c r="I181" i="1"/>
  <c r="H181" i="1"/>
  <c r="H231" i="1"/>
  <c r="AE231" i="1"/>
  <c r="I231" i="1"/>
  <c r="I145" i="1"/>
  <c r="H145" i="1"/>
  <c r="AF278" i="1"/>
  <c r="AI278" i="1" s="1"/>
  <c r="AH278" i="1"/>
  <c r="AG278" i="1"/>
  <c r="I119" i="1"/>
  <c r="H119" i="1"/>
  <c r="H259" i="1"/>
  <c r="I259" i="1"/>
  <c r="AE259" i="1"/>
  <c r="AE129" i="1"/>
  <c r="I129" i="1"/>
  <c r="H129" i="1"/>
  <c r="AF211" i="1"/>
  <c r="AI211" i="1" s="1"/>
  <c r="AH211" i="1"/>
  <c r="AG211" i="1"/>
  <c r="H203" i="1"/>
  <c r="I203" i="1"/>
  <c r="U224" i="1"/>
  <c r="V224" i="1"/>
  <c r="V115" i="1"/>
  <c r="U115" i="1"/>
  <c r="AA268" i="1"/>
  <c r="Z268" i="1"/>
  <c r="O287" i="1"/>
  <c r="U237" i="1"/>
  <c r="V237" i="1"/>
  <c r="V243" i="1"/>
  <c r="U243" i="1"/>
  <c r="V213" i="1"/>
  <c r="U213" i="1"/>
  <c r="U195" i="1"/>
  <c r="V195" i="1"/>
  <c r="V168" i="1"/>
  <c r="U168" i="1"/>
  <c r="V161" i="1"/>
  <c r="U161" i="1"/>
  <c r="V170" i="1"/>
  <c r="U170" i="1"/>
  <c r="V150" i="1"/>
  <c r="U150" i="1"/>
  <c r="V131" i="1"/>
  <c r="U131" i="1"/>
  <c r="V269" i="1"/>
  <c r="U269" i="1"/>
  <c r="V273" i="1"/>
  <c r="U273" i="1"/>
  <c r="U179" i="1"/>
  <c r="V179" i="1"/>
  <c r="AA240" i="1"/>
  <c r="Z240" i="1"/>
  <c r="V271" i="1"/>
  <c r="U271" i="1"/>
  <c r="V227" i="1"/>
  <c r="U227" i="1"/>
  <c r="V134" i="1"/>
  <c r="U134" i="1"/>
  <c r="V128" i="1"/>
  <c r="U128" i="1"/>
  <c r="Z252" i="1"/>
  <c r="AA252" i="1"/>
  <c r="I297" i="1"/>
  <c r="H297" i="1"/>
  <c r="AE214" i="1"/>
  <c r="I214" i="1"/>
  <c r="H214" i="1"/>
  <c r="V109" i="1"/>
  <c r="U109" i="1"/>
  <c r="AG216" i="1"/>
  <c r="AF216" i="1"/>
  <c r="AI216" i="1" s="1"/>
  <c r="AH216" i="1"/>
  <c r="V295" i="1"/>
  <c r="U295" i="1"/>
  <c r="V267" i="1"/>
  <c r="U267" i="1"/>
  <c r="U191" i="1"/>
  <c r="V191" i="1"/>
  <c r="V173" i="1"/>
  <c r="U173" i="1"/>
  <c r="V174" i="1"/>
  <c r="U174" i="1"/>
  <c r="Z304" i="1"/>
  <c r="AA304" i="1"/>
  <c r="AA234" i="1"/>
  <c r="Z234" i="1"/>
  <c r="AA186" i="1"/>
  <c r="Z186" i="1"/>
  <c r="I304" i="1"/>
  <c r="H304" i="1"/>
  <c r="I194" i="1"/>
  <c r="H194" i="1"/>
  <c r="H172" i="1"/>
  <c r="I172" i="1"/>
  <c r="AE136" i="1"/>
  <c r="AE284" i="1"/>
  <c r="H122" i="1"/>
  <c r="I122" i="1"/>
  <c r="V156" i="1"/>
  <c r="U156" i="1"/>
  <c r="V154" i="1"/>
  <c r="U154" i="1"/>
  <c r="V119" i="1"/>
  <c r="U119" i="1"/>
  <c r="AE262" i="1"/>
  <c r="V291" i="1"/>
  <c r="U291" i="1"/>
  <c r="V277" i="1"/>
  <c r="U277" i="1"/>
  <c r="V272" i="1"/>
  <c r="U272" i="1"/>
  <c r="V238" i="1"/>
  <c r="U238" i="1"/>
  <c r="V251" i="1"/>
  <c r="U251" i="1"/>
  <c r="V232" i="1"/>
  <c r="U232" i="1"/>
  <c r="U216" i="1"/>
  <c r="V216" i="1"/>
  <c r="V233" i="1"/>
  <c r="U233" i="1"/>
  <c r="U171" i="1"/>
  <c r="V171" i="1"/>
  <c r="V223" i="1"/>
  <c r="U223" i="1"/>
  <c r="V160" i="1"/>
  <c r="U160" i="1"/>
  <c r="V201" i="1"/>
  <c r="U201" i="1"/>
  <c r="V169" i="1"/>
  <c r="U169" i="1"/>
  <c r="Z228" i="1"/>
  <c r="AA228" i="1"/>
  <c r="Z145" i="1"/>
  <c r="AA145" i="1"/>
  <c r="I165" i="1"/>
  <c r="H165" i="1"/>
  <c r="I199" i="1"/>
  <c r="AE253" i="1"/>
  <c r="AE195" i="1"/>
  <c r="V268" i="1"/>
  <c r="U268" i="1"/>
  <c r="V250" i="1"/>
  <c r="U250" i="1"/>
  <c r="U234" i="1"/>
  <c r="V234" i="1"/>
  <c r="U212" i="1"/>
  <c r="V212" i="1"/>
  <c r="V188" i="1"/>
  <c r="U188" i="1"/>
  <c r="U145" i="1"/>
  <c r="V145" i="1"/>
  <c r="AE251" i="1"/>
  <c r="AF198" i="1"/>
  <c r="AI198" i="1" s="1"/>
  <c r="AH198" i="1"/>
  <c r="AG198" i="1"/>
  <c r="I113" i="1"/>
  <c r="H113" i="1"/>
  <c r="AE239" i="1"/>
  <c r="AE116" i="1"/>
  <c r="AE291" i="1"/>
  <c r="AE196" i="1"/>
  <c r="AE227" i="1"/>
  <c r="AE180" i="1"/>
  <c r="AE124" i="1"/>
  <c r="AE268" i="1"/>
  <c r="I268" i="1"/>
  <c r="H268" i="1"/>
  <c r="V309" i="1"/>
  <c r="U309" i="1"/>
  <c r="O300" i="1"/>
  <c r="U283" i="1"/>
  <c r="V283" i="1"/>
  <c r="U287" i="1"/>
  <c r="V287" i="1"/>
  <c r="U262" i="1"/>
  <c r="V262" i="1"/>
  <c r="O264" i="1"/>
  <c r="O261" i="1"/>
  <c r="O243" i="1"/>
  <c r="V229" i="1"/>
  <c r="U229" i="1"/>
  <c r="O210" i="1"/>
  <c r="O219" i="1"/>
  <c r="O163" i="1"/>
  <c r="V200" i="1"/>
  <c r="U200" i="1"/>
  <c r="V184" i="1"/>
  <c r="U184" i="1"/>
  <c r="O193" i="1"/>
  <c r="V177" i="1"/>
  <c r="U177" i="1"/>
  <c r="O141" i="1"/>
  <c r="U125" i="1"/>
  <c r="V125" i="1"/>
  <c r="V190" i="1"/>
  <c r="U190" i="1"/>
  <c r="O147" i="1"/>
  <c r="O131" i="1"/>
  <c r="AA165" i="1"/>
  <c r="Z165" i="1"/>
  <c r="AA203" i="1"/>
  <c r="Z203" i="1"/>
  <c r="G250" i="1"/>
  <c r="AE285" i="1"/>
  <c r="AE248" i="1"/>
  <c r="AE209" i="1"/>
  <c r="AF208" i="1"/>
  <c r="AI208" i="1" s="1"/>
  <c r="AG208" i="1"/>
  <c r="AH208" i="1"/>
  <c r="AE176" i="1"/>
  <c r="AE158" i="1"/>
  <c r="O305" i="1"/>
  <c r="V298" i="1"/>
  <c r="U298" i="1"/>
  <c r="O292" i="1"/>
  <c r="U279" i="1"/>
  <c r="V279" i="1"/>
  <c r="O274" i="1"/>
  <c r="U258" i="1"/>
  <c r="V258" i="1"/>
  <c r="V260" i="1"/>
  <c r="U260" i="1"/>
  <c r="U249" i="1"/>
  <c r="V249" i="1"/>
  <c r="V265" i="1"/>
  <c r="U265" i="1"/>
  <c r="V254" i="1"/>
  <c r="U254" i="1"/>
  <c r="V239" i="1"/>
  <c r="U239" i="1"/>
  <c r="V244" i="1"/>
  <c r="U244" i="1"/>
  <c r="V225" i="1"/>
  <c r="U225" i="1"/>
  <c r="U206" i="1"/>
  <c r="V206" i="1"/>
  <c r="O159" i="1"/>
  <c r="V196" i="1"/>
  <c r="U196" i="1"/>
  <c r="V189" i="1"/>
  <c r="U189" i="1"/>
  <c r="O153" i="1"/>
  <c r="U137" i="1"/>
  <c r="V137" i="1"/>
  <c r="O146" i="1"/>
  <c r="V130" i="1"/>
  <c r="U130" i="1"/>
  <c r="O143" i="1"/>
  <c r="V127" i="1"/>
  <c r="U127" i="1"/>
  <c r="V182" i="1"/>
  <c r="U182" i="1"/>
  <c r="AA293" i="1"/>
  <c r="Z293" i="1"/>
  <c r="Z199" i="1"/>
  <c r="AA199" i="1"/>
  <c r="AA188" i="1"/>
  <c r="Z188" i="1"/>
  <c r="G257" i="1"/>
  <c r="I247" i="1"/>
  <c r="H247" i="1"/>
  <c r="AE186" i="1"/>
  <c r="I186" i="1"/>
  <c r="H186" i="1"/>
  <c r="AE120" i="1"/>
  <c r="I120" i="1"/>
  <c r="H120" i="1"/>
  <c r="AE307" i="1"/>
  <c r="AE117" i="1"/>
  <c r="AH111" i="1"/>
  <c r="AG111" i="1"/>
  <c r="AF111" i="1"/>
  <c r="AI111" i="1" s="1"/>
  <c r="O217" i="1"/>
  <c r="P217" i="1" s="1"/>
  <c r="V203" i="1"/>
  <c r="U203" i="1"/>
  <c r="U129" i="1"/>
  <c r="V129" i="1"/>
  <c r="V151" i="1"/>
  <c r="U151" i="1"/>
  <c r="O119" i="1"/>
  <c r="P119" i="1" s="1"/>
  <c r="AE289" i="1"/>
  <c r="O301" i="1"/>
  <c r="U294" i="1"/>
  <c r="V294" i="1"/>
  <c r="V280" i="1"/>
  <c r="U280" i="1"/>
  <c r="V263" i="1"/>
  <c r="U263" i="1"/>
  <c r="O245" i="1"/>
  <c r="V255" i="1"/>
  <c r="U255" i="1"/>
  <c r="O235" i="1"/>
  <c r="O232" i="1"/>
  <c r="O221" i="1"/>
  <c r="O236" i="1"/>
  <c r="O204" i="1"/>
  <c r="U187" i="1"/>
  <c r="V187" i="1"/>
  <c r="O192" i="1"/>
  <c r="V176" i="1"/>
  <c r="U176" i="1"/>
  <c r="V185" i="1"/>
  <c r="U185" i="1"/>
  <c r="O169" i="1"/>
  <c r="V205" i="1"/>
  <c r="U205" i="1"/>
  <c r="O133" i="1"/>
  <c r="U117" i="1"/>
  <c r="V117" i="1"/>
  <c r="V158" i="1"/>
  <c r="U158" i="1"/>
  <c r="O126" i="1"/>
  <c r="O215" i="1"/>
  <c r="U155" i="1"/>
  <c r="V155" i="1"/>
  <c r="O123" i="1"/>
  <c r="O110" i="1"/>
  <c r="P110" i="1" s="1"/>
  <c r="Z212" i="1"/>
  <c r="AA212" i="1"/>
  <c r="Z113" i="1"/>
  <c r="AA113" i="1"/>
  <c r="G240" i="1"/>
  <c r="G183" i="1"/>
  <c r="G135" i="1"/>
  <c r="O140" i="1"/>
  <c r="V166" i="1"/>
  <c r="U166" i="1"/>
  <c r="AE306" i="1"/>
  <c r="V152" i="1"/>
  <c r="U152" i="1"/>
  <c r="U297" i="1"/>
  <c r="V297" i="1"/>
  <c r="U290" i="1"/>
  <c r="V290" i="1"/>
  <c r="V302" i="1"/>
  <c r="U302" i="1"/>
  <c r="V303" i="1"/>
  <c r="U303" i="1"/>
  <c r="V259" i="1"/>
  <c r="U259" i="1"/>
  <c r="O241" i="1"/>
  <c r="P241" i="1" s="1"/>
  <c r="O250" i="1"/>
  <c r="P250" i="1" s="1"/>
  <c r="U228" i="1"/>
  <c r="V228" i="1"/>
  <c r="V214" i="1"/>
  <c r="U214" i="1"/>
  <c r="V240" i="1"/>
  <c r="U240" i="1"/>
  <c r="U167" i="1"/>
  <c r="V167" i="1"/>
  <c r="V165" i="1"/>
  <c r="U165" i="1"/>
  <c r="O194" i="1"/>
  <c r="P194" i="1" s="1"/>
  <c r="AE280" i="1"/>
  <c r="AE213" i="1"/>
  <c r="AE205" i="1"/>
  <c r="AE132" i="1"/>
  <c r="AE144" i="1"/>
  <c r="V306" i="1"/>
  <c r="U306" i="1"/>
  <c r="U276" i="1"/>
  <c r="V276" i="1"/>
  <c r="V246" i="1"/>
  <c r="U246" i="1"/>
  <c r="V144" i="1"/>
  <c r="U144" i="1"/>
  <c r="V307" i="1"/>
  <c r="U307" i="1"/>
  <c r="O190" i="1"/>
  <c r="V118" i="1"/>
  <c r="U118" i="1"/>
  <c r="V178" i="1"/>
  <c r="U178" i="1"/>
  <c r="AA302" i="1"/>
  <c r="Z302" i="1"/>
  <c r="AA247" i="1"/>
  <c r="Z247" i="1"/>
  <c r="AA181" i="1"/>
  <c r="Z181" i="1"/>
  <c r="AA120" i="1"/>
  <c r="Z120" i="1"/>
  <c r="AH112" i="1"/>
  <c r="V120" i="1"/>
  <c r="U120" i="1"/>
  <c r="AF296" i="1"/>
  <c r="AI296" i="1" s="1"/>
  <c r="AG296" i="1"/>
  <c r="AH296" i="1"/>
  <c r="AE269" i="1"/>
  <c r="V305" i="1"/>
  <c r="U305" i="1"/>
  <c r="U284" i="1"/>
  <c r="V284" i="1"/>
  <c r="V282" i="1"/>
  <c r="U282" i="1"/>
  <c r="O265" i="1"/>
  <c r="O244" i="1"/>
  <c r="U209" i="1"/>
  <c r="V209" i="1"/>
  <c r="V180" i="1"/>
  <c r="U180" i="1"/>
  <c r="U121" i="1"/>
  <c r="V121" i="1"/>
  <c r="V114" i="1"/>
  <c r="U114" i="1"/>
  <c r="V162" i="1"/>
  <c r="U162" i="1"/>
  <c r="O182" i="1"/>
  <c r="Z297" i="1"/>
  <c r="AA297" i="1"/>
  <c r="AA119" i="1"/>
  <c r="Z119" i="1"/>
  <c r="G241" i="1"/>
  <c r="I217" i="1"/>
  <c r="U300" i="1"/>
  <c r="V300" i="1"/>
  <c r="V286" i="1"/>
  <c r="U286" i="1"/>
  <c r="V285" i="1"/>
  <c r="U285" i="1"/>
  <c r="V264" i="1"/>
  <c r="U264" i="1"/>
  <c r="V261" i="1"/>
  <c r="U261" i="1"/>
  <c r="O246" i="1"/>
  <c r="O224" i="1"/>
  <c r="O226" i="1"/>
  <c r="V210" i="1"/>
  <c r="U210" i="1"/>
  <c r="V219" i="1"/>
  <c r="U219" i="1"/>
  <c r="O179" i="1"/>
  <c r="U163" i="1"/>
  <c r="V163" i="1"/>
  <c r="V193" i="1"/>
  <c r="U193" i="1"/>
  <c r="U141" i="1"/>
  <c r="V141" i="1"/>
  <c r="H150" i="1"/>
  <c r="I150" i="1"/>
  <c r="AE150" i="1"/>
  <c r="H134" i="1"/>
  <c r="I134" i="1"/>
  <c r="AE134" i="1"/>
  <c r="H118" i="1"/>
  <c r="AE118" i="1"/>
  <c r="I118" i="1"/>
  <c r="V147" i="1"/>
  <c r="U147" i="1"/>
  <c r="AA152" i="1"/>
  <c r="Z152" i="1"/>
  <c r="I302" i="1"/>
  <c r="H302" i="1"/>
  <c r="H109" i="1"/>
  <c r="AE109" i="1"/>
  <c r="I109" i="1"/>
  <c r="AE288" i="1"/>
  <c r="AE189" i="1"/>
  <c r="AA142" i="1"/>
  <c r="Z142" i="1"/>
  <c r="O295" i="1"/>
  <c r="V292" i="1"/>
  <c r="U292" i="1"/>
  <c r="O281" i="1"/>
  <c r="U274" i="1"/>
  <c r="V274" i="1"/>
  <c r="O260" i="1"/>
  <c r="O242" i="1"/>
  <c r="O254" i="1"/>
  <c r="O220" i="1"/>
  <c r="O222" i="1"/>
  <c r="O206" i="1"/>
  <c r="V207" i="1"/>
  <c r="U207" i="1"/>
  <c r="O175" i="1"/>
  <c r="U159" i="1"/>
  <c r="V159" i="1"/>
  <c r="O164" i="1"/>
  <c r="O157" i="1"/>
  <c r="U153" i="1"/>
  <c r="V153" i="1"/>
  <c r="V146" i="1"/>
  <c r="U146" i="1"/>
  <c r="V143" i="1"/>
  <c r="U143" i="1"/>
  <c r="Z183" i="1"/>
  <c r="AA183" i="1"/>
  <c r="AA151" i="1"/>
  <c r="Z151" i="1"/>
  <c r="G266" i="1"/>
  <c r="I170" i="1"/>
  <c r="H170" i="1"/>
  <c r="AA138" i="1"/>
  <c r="Z138" i="1"/>
  <c r="AE271" i="1"/>
  <c r="AE255" i="1"/>
  <c r="AE233" i="1"/>
  <c r="V217" i="1"/>
  <c r="U217" i="1"/>
  <c r="O203" i="1"/>
  <c r="P203" i="1" s="1"/>
  <c r="O181" i="1"/>
  <c r="P181" i="1" s="1"/>
  <c r="O122" i="1"/>
  <c r="P122" i="1" s="1"/>
  <c r="O151" i="1"/>
  <c r="P151" i="1" s="1"/>
  <c r="AE249" i="1"/>
  <c r="AE229" i="1"/>
  <c r="AE191" i="1"/>
  <c r="AE160" i="1"/>
  <c r="AE125" i="1"/>
  <c r="O308" i="1"/>
  <c r="V301" i="1"/>
  <c r="U301" i="1"/>
  <c r="U288" i="1"/>
  <c r="V288" i="1"/>
  <c r="O270" i="1"/>
  <c r="O256" i="1"/>
  <c r="U245" i="1"/>
  <c r="V245" i="1"/>
  <c r="V235" i="1"/>
  <c r="U235" i="1"/>
  <c r="V221" i="1"/>
  <c r="U221" i="1"/>
  <c r="V236" i="1"/>
  <c r="U236" i="1"/>
  <c r="U202" i="1"/>
  <c r="V202" i="1"/>
  <c r="V192" i="1"/>
  <c r="U192" i="1"/>
  <c r="O201" i="1"/>
  <c r="O185" i="1"/>
  <c r="O149" i="1"/>
  <c r="U133" i="1"/>
  <c r="V133" i="1"/>
  <c r="O142" i="1"/>
  <c r="V126" i="1"/>
  <c r="U126" i="1"/>
  <c r="V215" i="1"/>
  <c r="U215" i="1"/>
  <c r="O139" i="1"/>
  <c r="V123" i="1"/>
  <c r="U123" i="1"/>
  <c r="V110" i="1"/>
  <c r="U110" i="1"/>
  <c r="AA289" i="1"/>
  <c r="Z289" i="1"/>
  <c r="Z266" i="1"/>
  <c r="AA266" i="1"/>
  <c r="AA166" i="1"/>
  <c r="Z166" i="1"/>
  <c r="G167" i="1"/>
  <c r="V140" i="1"/>
  <c r="U140" i="1"/>
  <c r="AA109" i="1"/>
  <c r="Z109" i="1"/>
  <c r="G138" i="1"/>
  <c r="O304" i="1"/>
  <c r="P304" i="1" s="1"/>
  <c r="O297" i="1"/>
  <c r="P297" i="1" s="1"/>
  <c r="V299" i="1"/>
  <c r="U299" i="1"/>
  <c r="V289" i="1"/>
  <c r="U289" i="1"/>
  <c r="O266" i="1"/>
  <c r="P266" i="1" s="1"/>
  <c r="U275" i="1"/>
  <c r="V275" i="1"/>
  <c r="O252" i="1"/>
  <c r="U241" i="1"/>
  <c r="V241" i="1"/>
  <c r="O247" i="1"/>
  <c r="P247" i="1" s="1"/>
  <c r="V230" i="1"/>
  <c r="U230" i="1"/>
  <c r="O199" i="1"/>
  <c r="P199" i="1" s="1"/>
  <c r="U183" i="1"/>
  <c r="V183" i="1"/>
  <c r="O172" i="1"/>
  <c r="P172" i="1" s="1"/>
  <c r="V197" i="1"/>
  <c r="U197" i="1"/>
  <c r="O113" i="1"/>
  <c r="P113" i="1" s="1"/>
  <c r="V138" i="1"/>
  <c r="U138" i="1"/>
  <c r="V194" i="1"/>
  <c r="U194" i="1"/>
  <c r="AE298" i="1"/>
  <c r="AE282" i="1"/>
  <c r="AE277" i="1"/>
  <c r="AE156" i="1"/>
  <c r="AE128" i="1"/>
  <c r="AE200" i="1"/>
  <c r="AE154" i="1"/>
  <c r="AE223" i="1"/>
  <c r="AE162" i="1"/>
  <c r="AE177" i="1"/>
  <c r="AE178" i="1"/>
  <c r="AA164" i="1"/>
  <c r="Z164" i="1"/>
  <c r="V253" i="1"/>
  <c r="U253" i="1"/>
  <c r="V226" i="1"/>
  <c r="U226" i="1"/>
  <c r="H184" i="1"/>
  <c r="I184" i="1"/>
  <c r="AE184" i="1"/>
  <c r="AA197" i="1"/>
  <c r="Z197" i="1"/>
  <c r="AA136" i="1"/>
  <c r="Z136" i="1"/>
  <c r="AE303" i="1"/>
  <c r="I303" i="1"/>
  <c r="H303" i="1"/>
  <c r="I230" i="1"/>
  <c r="AE230" i="1"/>
  <c r="H230" i="1"/>
  <c r="I228" i="1"/>
  <c r="V124" i="1"/>
  <c r="U124" i="1"/>
  <c r="AE276" i="1"/>
  <c r="AG171" i="1"/>
  <c r="AF171" i="1"/>
  <c r="AI171" i="1" s="1"/>
  <c r="AH171" i="1"/>
  <c r="AE127" i="1"/>
  <c r="I127" i="1"/>
  <c r="H127" i="1"/>
  <c r="V281" i="1"/>
  <c r="U281" i="1"/>
  <c r="V242" i="1"/>
  <c r="U242" i="1"/>
  <c r="U220" i="1"/>
  <c r="V220" i="1"/>
  <c r="V248" i="1"/>
  <c r="U248" i="1"/>
  <c r="V222" i="1"/>
  <c r="U222" i="1"/>
  <c r="U175" i="1"/>
  <c r="V175" i="1"/>
  <c r="V164" i="1"/>
  <c r="U164" i="1"/>
  <c r="V211" i="1"/>
  <c r="U211" i="1"/>
  <c r="V157" i="1"/>
  <c r="U157" i="1"/>
  <c r="AA257" i="1"/>
  <c r="Z257" i="1"/>
  <c r="AA217" i="1"/>
  <c r="Z217" i="1"/>
  <c r="Z167" i="1"/>
  <c r="AA167" i="1"/>
  <c r="AA135" i="1"/>
  <c r="Z135" i="1"/>
  <c r="AE293" i="1"/>
  <c r="I293" i="1"/>
  <c r="H293" i="1"/>
  <c r="AE166" i="1"/>
  <c r="I166" i="1"/>
  <c r="H166" i="1"/>
  <c r="AE152" i="1"/>
  <c r="I152" i="1"/>
  <c r="H152" i="1"/>
  <c r="AA154" i="1"/>
  <c r="Z154" i="1"/>
  <c r="AE273" i="1"/>
  <c r="AE168" i="1"/>
  <c r="V136" i="1"/>
  <c r="U136" i="1"/>
  <c r="V181" i="1"/>
  <c r="U181" i="1"/>
  <c r="V186" i="1"/>
  <c r="U186" i="1"/>
  <c r="V122" i="1"/>
  <c r="U122" i="1"/>
  <c r="AH272" i="1"/>
  <c r="AG272" i="1"/>
  <c r="AF272" i="1"/>
  <c r="AI272" i="1" s="1"/>
  <c r="AH238" i="1"/>
  <c r="AG238" i="1"/>
  <c r="AF238" i="1"/>
  <c r="AI238" i="1" s="1"/>
  <c r="AE207" i="1"/>
  <c r="U308" i="1"/>
  <c r="V308" i="1"/>
  <c r="V296" i="1"/>
  <c r="U296" i="1"/>
  <c r="U270" i="1"/>
  <c r="V270" i="1"/>
  <c r="V278" i="1"/>
  <c r="U278" i="1"/>
  <c r="V256" i="1"/>
  <c r="U256" i="1"/>
  <c r="V218" i="1"/>
  <c r="U218" i="1"/>
  <c r="O202" i="1"/>
  <c r="V204" i="1"/>
  <c r="U204" i="1"/>
  <c r="U149" i="1"/>
  <c r="V149" i="1"/>
  <c r="V142" i="1"/>
  <c r="U142" i="1"/>
  <c r="O155" i="1"/>
  <c r="V139" i="1"/>
  <c r="U139" i="1"/>
  <c r="AA303" i="1"/>
  <c r="Z303" i="1"/>
  <c r="AA275" i="1"/>
  <c r="Z275" i="1"/>
  <c r="AA250" i="1"/>
  <c r="Z250" i="1"/>
  <c r="AA172" i="1"/>
  <c r="Z172" i="1"/>
  <c r="G299" i="1"/>
  <c r="G234" i="1"/>
  <c r="AE197" i="1"/>
  <c r="I197" i="1"/>
  <c r="H197" i="1"/>
  <c r="AE286" i="1"/>
  <c r="U304" i="1"/>
  <c r="V304" i="1"/>
  <c r="O302" i="1"/>
  <c r="P302" i="1" s="1"/>
  <c r="O299" i="1"/>
  <c r="P299" i="1" s="1"/>
  <c r="V293" i="1"/>
  <c r="U293" i="1"/>
  <c r="U266" i="1"/>
  <c r="V266" i="1"/>
  <c r="U252" i="1"/>
  <c r="V252" i="1"/>
  <c r="V247" i="1"/>
  <c r="U247" i="1"/>
  <c r="V257" i="1"/>
  <c r="U257" i="1"/>
  <c r="V231" i="1"/>
  <c r="U231" i="1"/>
  <c r="U199" i="1"/>
  <c r="V199" i="1"/>
  <c r="O188" i="1"/>
  <c r="V172" i="1"/>
  <c r="U172" i="1"/>
  <c r="O145" i="1"/>
  <c r="P145" i="1" s="1"/>
  <c r="U113" i="1"/>
  <c r="V113" i="1"/>
  <c r="V135" i="1"/>
  <c r="U135" i="1"/>
  <c r="AE173" i="1"/>
  <c r="AE115" i="1"/>
  <c r="AE237" i="1"/>
  <c r="AE174" i="1"/>
  <c r="AE121" i="1"/>
  <c r="AE137" i="1"/>
  <c r="AE283" i="1"/>
  <c r="AE161" i="1"/>
  <c r="I301" i="1" l="1"/>
  <c r="H301" i="1"/>
  <c r="P294" i="1"/>
  <c r="AE294" i="1"/>
  <c r="AE114" i="1"/>
  <c r="H212" i="1"/>
  <c r="AE225" i="1"/>
  <c r="AH225" i="1" s="1"/>
  <c r="AE217" i="1"/>
  <c r="AG217" i="1" s="1"/>
  <c r="I153" i="1"/>
  <c r="H153" i="1"/>
  <c r="AF112" i="1"/>
  <c r="AI112" i="1" s="1"/>
  <c r="AE309" i="1"/>
  <c r="AH309" i="1" s="1"/>
  <c r="AE267" i="1"/>
  <c r="P263" i="1"/>
  <c r="AE263" i="1"/>
  <c r="AE170" i="1"/>
  <c r="AG170" i="1" s="1"/>
  <c r="AG148" i="1"/>
  <c r="AE218" i="1"/>
  <c r="AE279" i="1"/>
  <c r="AG279" i="1" s="1"/>
  <c r="AE165" i="1"/>
  <c r="AG165" i="1" s="1"/>
  <c r="AE275" i="1"/>
  <c r="P130" i="1"/>
  <c r="AE130" i="1"/>
  <c r="P258" i="1"/>
  <c r="AE258" i="1"/>
  <c r="H291" i="1"/>
  <c r="I291" i="1"/>
  <c r="P187" i="1"/>
  <c r="AE187" i="1"/>
  <c r="I212" i="1"/>
  <c r="AH148" i="1"/>
  <c r="I290" i="1"/>
  <c r="H136" i="1"/>
  <c r="AE290" i="1"/>
  <c r="AE228" i="1"/>
  <c r="AG228" i="1" s="1"/>
  <c r="H217" i="1"/>
  <c r="AG137" i="1"/>
  <c r="AF137" i="1"/>
  <c r="AI137" i="1" s="1"/>
  <c r="AH137" i="1"/>
  <c r="AH173" i="1"/>
  <c r="AG173" i="1"/>
  <c r="AF173" i="1"/>
  <c r="AI173" i="1" s="1"/>
  <c r="AE299" i="1"/>
  <c r="I299" i="1"/>
  <c r="H299" i="1"/>
  <c r="AF152" i="1"/>
  <c r="AI152" i="1" s="1"/>
  <c r="AH152" i="1"/>
  <c r="AG152" i="1"/>
  <c r="AH177" i="1"/>
  <c r="AG177" i="1"/>
  <c r="AF177" i="1"/>
  <c r="AI177" i="1" s="1"/>
  <c r="AH200" i="1"/>
  <c r="AG200" i="1"/>
  <c r="AF200" i="1"/>
  <c r="AI200" i="1" s="1"/>
  <c r="AF282" i="1"/>
  <c r="AI282" i="1" s="1"/>
  <c r="AH282" i="1"/>
  <c r="AG282" i="1"/>
  <c r="H138" i="1"/>
  <c r="AE138" i="1"/>
  <c r="I138" i="1"/>
  <c r="AG290" i="1"/>
  <c r="AF290" i="1"/>
  <c r="AI290" i="1" s="1"/>
  <c r="AH290" i="1"/>
  <c r="P142" i="1"/>
  <c r="AE142" i="1"/>
  <c r="P185" i="1"/>
  <c r="AE185" i="1"/>
  <c r="P308" i="1"/>
  <c r="AE308" i="1"/>
  <c r="AH229" i="1"/>
  <c r="AG229" i="1"/>
  <c r="AF229" i="1"/>
  <c r="AI229" i="1" s="1"/>
  <c r="AF233" i="1"/>
  <c r="AI233" i="1" s="1"/>
  <c r="AH233" i="1"/>
  <c r="AG233" i="1"/>
  <c r="AE266" i="1"/>
  <c r="I266" i="1"/>
  <c r="H266" i="1"/>
  <c r="P164" i="1"/>
  <c r="AE164" i="1"/>
  <c r="P220" i="1"/>
  <c r="AE220" i="1"/>
  <c r="AH189" i="1"/>
  <c r="AG189" i="1"/>
  <c r="AF189" i="1"/>
  <c r="AI189" i="1" s="1"/>
  <c r="AH109" i="1"/>
  <c r="AG109" i="1"/>
  <c r="AF109" i="1"/>
  <c r="AI109" i="1" s="1"/>
  <c r="AE302" i="1"/>
  <c r="AH134" i="1"/>
  <c r="AG134" i="1"/>
  <c r="AF134" i="1"/>
  <c r="AI134" i="1" s="1"/>
  <c r="P179" i="1"/>
  <c r="AE179" i="1"/>
  <c r="AF205" i="1"/>
  <c r="AI205" i="1" s="1"/>
  <c r="AG205" i="1"/>
  <c r="AH205" i="1"/>
  <c r="AH306" i="1"/>
  <c r="AG306" i="1"/>
  <c r="AF306" i="1"/>
  <c r="AI306" i="1" s="1"/>
  <c r="AE135" i="1"/>
  <c r="I135" i="1"/>
  <c r="H135" i="1"/>
  <c r="P123" i="1"/>
  <c r="AE123" i="1"/>
  <c r="P126" i="1"/>
  <c r="AE126" i="1"/>
  <c r="P169" i="1"/>
  <c r="AE169" i="1"/>
  <c r="P204" i="1"/>
  <c r="AE204" i="1"/>
  <c r="P235" i="1"/>
  <c r="AE235" i="1"/>
  <c r="AF307" i="1"/>
  <c r="AI307" i="1" s="1"/>
  <c r="AH307" i="1"/>
  <c r="AG307" i="1"/>
  <c r="P146" i="1"/>
  <c r="AE146" i="1"/>
  <c r="P159" i="1"/>
  <c r="AE159" i="1"/>
  <c r="AH209" i="1"/>
  <c r="AG209" i="1"/>
  <c r="AF209" i="1"/>
  <c r="AI209" i="1" s="1"/>
  <c r="AE250" i="1"/>
  <c r="H250" i="1"/>
  <c r="I250" i="1"/>
  <c r="P219" i="1"/>
  <c r="AE219" i="1"/>
  <c r="P243" i="1"/>
  <c r="AE243" i="1"/>
  <c r="AH180" i="1"/>
  <c r="AG180" i="1"/>
  <c r="AF180" i="1"/>
  <c r="AI180" i="1" s="1"/>
  <c r="AF116" i="1"/>
  <c r="AI116" i="1" s="1"/>
  <c r="AH116" i="1"/>
  <c r="AG116" i="1"/>
  <c r="AE113" i="1"/>
  <c r="AF251" i="1"/>
  <c r="AI251" i="1" s="1"/>
  <c r="AH251" i="1"/>
  <c r="AG251" i="1"/>
  <c r="AH279" i="1"/>
  <c r="AE172" i="1"/>
  <c r="AE194" i="1"/>
  <c r="AE297" i="1"/>
  <c r="AG129" i="1"/>
  <c r="AF129" i="1"/>
  <c r="AI129" i="1" s="1"/>
  <c r="AH129" i="1"/>
  <c r="AE145" i="1"/>
  <c r="AE110" i="1"/>
  <c r="AH115" i="1"/>
  <c r="AG115" i="1"/>
  <c r="AF115" i="1"/>
  <c r="AI115" i="1" s="1"/>
  <c r="AG121" i="1"/>
  <c r="AF121" i="1"/>
  <c r="AI121" i="1" s="1"/>
  <c r="AH121" i="1"/>
  <c r="P188" i="1"/>
  <c r="AE188" i="1"/>
  <c r="AH161" i="1"/>
  <c r="AG161" i="1"/>
  <c r="AF161" i="1"/>
  <c r="AI161" i="1" s="1"/>
  <c r="AF174" i="1"/>
  <c r="AI174" i="1" s="1"/>
  <c r="AH174" i="1"/>
  <c r="AG174" i="1"/>
  <c r="AG230" i="1"/>
  <c r="AF230" i="1"/>
  <c r="AI230" i="1" s="1"/>
  <c r="AH230" i="1"/>
  <c r="AF303" i="1"/>
  <c r="AI303" i="1" s="1"/>
  <c r="AH303" i="1"/>
  <c r="AG303" i="1"/>
  <c r="AF162" i="1"/>
  <c r="AI162" i="1" s="1"/>
  <c r="AH162" i="1"/>
  <c r="AG162" i="1"/>
  <c r="AF128" i="1"/>
  <c r="AI128" i="1" s="1"/>
  <c r="AH128" i="1"/>
  <c r="AG128" i="1"/>
  <c r="AH298" i="1"/>
  <c r="AG298" i="1"/>
  <c r="AF298" i="1"/>
  <c r="AI298" i="1" s="1"/>
  <c r="AE167" i="1"/>
  <c r="I167" i="1"/>
  <c r="H167" i="1"/>
  <c r="P201" i="1"/>
  <c r="AE201" i="1"/>
  <c r="AG125" i="1"/>
  <c r="AF125" i="1"/>
  <c r="AI125" i="1" s="1"/>
  <c r="AH125" i="1"/>
  <c r="AG249" i="1"/>
  <c r="AF249" i="1"/>
  <c r="AI249" i="1" s="1"/>
  <c r="AH249" i="1"/>
  <c r="AH255" i="1"/>
  <c r="AG255" i="1"/>
  <c r="AF255" i="1"/>
  <c r="AI255" i="1" s="1"/>
  <c r="P254" i="1"/>
  <c r="AE254" i="1"/>
  <c r="P295" i="1"/>
  <c r="AE295" i="1"/>
  <c r="AH114" i="1"/>
  <c r="AG114" i="1"/>
  <c r="AF114" i="1"/>
  <c r="AI114" i="1" s="1"/>
  <c r="P226" i="1"/>
  <c r="AE226" i="1"/>
  <c r="AE241" i="1"/>
  <c r="I241" i="1"/>
  <c r="H241" i="1"/>
  <c r="P244" i="1"/>
  <c r="AE244" i="1"/>
  <c r="AF269" i="1"/>
  <c r="AI269" i="1" s="1"/>
  <c r="AH269" i="1"/>
  <c r="AG269" i="1"/>
  <c r="AH213" i="1"/>
  <c r="AG213" i="1"/>
  <c r="AF213" i="1"/>
  <c r="AI213" i="1" s="1"/>
  <c r="AE183" i="1"/>
  <c r="I183" i="1"/>
  <c r="H183" i="1"/>
  <c r="P133" i="1"/>
  <c r="AE133" i="1"/>
  <c r="P192" i="1"/>
  <c r="AE192" i="1"/>
  <c r="P236" i="1"/>
  <c r="AE236" i="1"/>
  <c r="AE247" i="1"/>
  <c r="P143" i="1"/>
  <c r="AE143" i="1"/>
  <c r="P305" i="1"/>
  <c r="AE305" i="1"/>
  <c r="AF225" i="1"/>
  <c r="AI225" i="1" s="1"/>
  <c r="P131" i="1"/>
  <c r="AE131" i="1"/>
  <c r="P210" i="1"/>
  <c r="AE210" i="1"/>
  <c r="P261" i="1"/>
  <c r="AE261" i="1"/>
  <c r="P300" i="1"/>
  <c r="AE300" i="1"/>
  <c r="AF227" i="1"/>
  <c r="AI227" i="1" s="1"/>
  <c r="AH227" i="1"/>
  <c r="AG227" i="1"/>
  <c r="AH239" i="1"/>
  <c r="AG239" i="1"/>
  <c r="AF239" i="1"/>
  <c r="AI239" i="1" s="1"/>
  <c r="AG195" i="1"/>
  <c r="AF195" i="1"/>
  <c r="AI195" i="1" s="1"/>
  <c r="AH195" i="1"/>
  <c r="AG262" i="1"/>
  <c r="AF262" i="1"/>
  <c r="AI262" i="1" s="1"/>
  <c r="AH262" i="1"/>
  <c r="AE122" i="1"/>
  <c r="AE304" i="1"/>
  <c r="AH214" i="1"/>
  <c r="AG214" i="1"/>
  <c r="AF214" i="1"/>
  <c r="AI214" i="1" s="1"/>
  <c r="P287" i="1"/>
  <c r="AE287" i="1"/>
  <c r="AE203" i="1"/>
  <c r="AH259" i="1"/>
  <c r="AG259" i="1"/>
  <c r="AF259" i="1"/>
  <c r="AI259" i="1" s="1"/>
  <c r="AH275" i="1"/>
  <c r="AG275" i="1"/>
  <c r="AF275" i="1"/>
  <c r="AI275" i="1" s="1"/>
  <c r="AG237" i="1"/>
  <c r="AF237" i="1"/>
  <c r="AI237" i="1" s="1"/>
  <c r="AH237" i="1"/>
  <c r="AH197" i="1"/>
  <c r="AG197" i="1"/>
  <c r="AF197" i="1"/>
  <c r="AI197" i="1" s="1"/>
  <c r="P202" i="1"/>
  <c r="AE202" i="1"/>
  <c r="AH168" i="1"/>
  <c r="AG168" i="1"/>
  <c r="AF168" i="1"/>
  <c r="AI168" i="1" s="1"/>
  <c r="AF293" i="1"/>
  <c r="AI293" i="1" s="1"/>
  <c r="AH293" i="1"/>
  <c r="AG293" i="1"/>
  <c r="AH276" i="1"/>
  <c r="AG276" i="1"/>
  <c r="AF276" i="1"/>
  <c r="AI276" i="1" s="1"/>
  <c r="AH184" i="1"/>
  <c r="AG184" i="1"/>
  <c r="AF184" i="1"/>
  <c r="AI184" i="1" s="1"/>
  <c r="AF223" i="1"/>
  <c r="AI223" i="1" s="1"/>
  <c r="AH223" i="1"/>
  <c r="AG223" i="1"/>
  <c r="AH156" i="1"/>
  <c r="AG156" i="1"/>
  <c r="AF156" i="1"/>
  <c r="AI156" i="1" s="1"/>
  <c r="P252" i="1"/>
  <c r="AE252" i="1"/>
  <c r="P256" i="1"/>
  <c r="AE256" i="1"/>
  <c r="AH160" i="1"/>
  <c r="AG160" i="1"/>
  <c r="AF160" i="1"/>
  <c r="AI160" i="1" s="1"/>
  <c r="AH271" i="1"/>
  <c r="AG271" i="1"/>
  <c r="AF271" i="1"/>
  <c r="AI271" i="1" s="1"/>
  <c r="P206" i="1"/>
  <c r="AE206" i="1"/>
  <c r="P242" i="1"/>
  <c r="AE242" i="1"/>
  <c r="P281" i="1"/>
  <c r="AE281" i="1"/>
  <c r="AG288" i="1"/>
  <c r="AH288" i="1"/>
  <c r="AF288" i="1"/>
  <c r="AI288" i="1" s="1"/>
  <c r="AH118" i="1"/>
  <c r="AG118" i="1"/>
  <c r="AF118" i="1"/>
  <c r="AI118" i="1" s="1"/>
  <c r="P224" i="1"/>
  <c r="AE224" i="1"/>
  <c r="AH217" i="1"/>
  <c r="P182" i="1"/>
  <c r="AE182" i="1"/>
  <c r="P265" i="1"/>
  <c r="AE265" i="1"/>
  <c r="AG212" i="1"/>
  <c r="AF212" i="1"/>
  <c r="AI212" i="1" s="1"/>
  <c r="AH212" i="1"/>
  <c r="AF144" i="1"/>
  <c r="AI144" i="1" s="1"/>
  <c r="AH144" i="1"/>
  <c r="AG144" i="1"/>
  <c r="AH280" i="1"/>
  <c r="AG280" i="1"/>
  <c r="AF280" i="1"/>
  <c r="AI280" i="1" s="1"/>
  <c r="AE240" i="1"/>
  <c r="I240" i="1"/>
  <c r="H240" i="1"/>
  <c r="P221" i="1"/>
  <c r="AE221" i="1"/>
  <c r="P301" i="1"/>
  <c r="AE301" i="1"/>
  <c r="AF186" i="1"/>
  <c r="AI186" i="1" s="1"/>
  <c r="AH186" i="1"/>
  <c r="AG186" i="1"/>
  <c r="AE257" i="1"/>
  <c r="I257" i="1"/>
  <c r="H257" i="1"/>
  <c r="P292" i="1"/>
  <c r="AE292" i="1"/>
  <c r="AF158" i="1"/>
  <c r="AI158" i="1" s="1"/>
  <c r="AH158" i="1"/>
  <c r="AG158" i="1"/>
  <c r="AF248" i="1"/>
  <c r="AI248" i="1" s="1"/>
  <c r="AH248" i="1"/>
  <c r="AG248" i="1"/>
  <c r="P147" i="1"/>
  <c r="AE147" i="1"/>
  <c r="P193" i="1"/>
  <c r="AE193" i="1"/>
  <c r="P264" i="1"/>
  <c r="AE264" i="1"/>
  <c r="AH268" i="1"/>
  <c r="AG268" i="1"/>
  <c r="AF268" i="1"/>
  <c r="AI268" i="1" s="1"/>
  <c r="AH196" i="1"/>
  <c r="AG196" i="1"/>
  <c r="AF196" i="1"/>
  <c r="AI196" i="1" s="1"/>
  <c r="AH253" i="1"/>
  <c r="AG253" i="1"/>
  <c r="AF253" i="1"/>
  <c r="AI253" i="1" s="1"/>
  <c r="AH165" i="1"/>
  <c r="AF136" i="1"/>
  <c r="AI136" i="1" s="1"/>
  <c r="AH136" i="1"/>
  <c r="AG136" i="1"/>
  <c r="AE119" i="1"/>
  <c r="AH231" i="1"/>
  <c r="AG231" i="1"/>
  <c r="AF231" i="1"/>
  <c r="AI231" i="1" s="1"/>
  <c r="AE181" i="1"/>
  <c r="AG283" i="1"/>
  <c r="AF283" i="1"/>
  <c r="AI283" i="1" s="1"/>
  <c r="AH283" i="1"/>
  <c r="AF286" i="1"/>
  <c r="AI286" i="1" s="1"/>
  <c r="AH286" i="1"/>
  <c r="AG286" i="1"/>
  <c r="AE234" i="1"/>
  <c r="I234" i="1"/>
  <c r="H234" i="1"/>
  <c r="P155" i="1"/>
  <c r="AE155" i="1"/>
  <c r="AH207" i="1"/>
  <c r="AG207" i="1"/>
  <c r="AF207" i="1"/>
  <c r="AI207" i="1" s="1"/>
  <c r="AF273" i="1"/>
  <c r="AI273" i="1" s="1"/>
  <c r="AH273" i="1"/>
  <c r="AG273" i="1"/>
  <c r="AF166" i="1"/>
  <c r="AI166" i="1" s="1"/>
  <c r="AH166" i="1"/>
  <c r="AG166" i="1"/>
  <c r="AH127" i="1"/>
  <c r="AG127" i="1"/>
  <c r="AF127" i="1"/>
  <c r="AI127" i="1" s="1"/>
  <c r="AF228" i="1"/>
  <c r="AI228" i="1" s="1"/>
  <c r="AH228" i="1"/>
  <c r="AF178" i="1"/>
  <c r="AI178" i="1" s="1"/>
  <c r="AH178" i="1"/>
  <c r="AG178" i="1"/>
  <c r="AH154" i="1"/>
  <c r="AG154" i="1"/>
  <c r="AF154" i="1"/>
  <c r="AI154" i="1" s="1"/>
  <c r="AH277" i="1"/>
  <c r="AG277" i="1"/>
  <c r="AF277" i="1"/>
  <c r="AI277" i="1" s="1"/>
  <c r="P139" i="1"/>
  <c r="AE139" i="1"/>
  <c r="P149" i="1"/>
  <c r="AE149" i="1"/>
  <c r="P270" i="1"/>
  <c r="AE270" i="1"/>
  <c r="AG191" i="1"/>
  <c r="AF191" i="1"/>
  <c r="AI191" i="1" s="1"/>
  <c r="AH191" i="1"/>
  <c r="AH170" i="1"/>
  <c r="P157" i="1"/>
  <c r="AE157" i="1"/>
  <c r="P175" i="1"/>
  <c r="AE175" i="1"/>
  <c r="P222" i="1"/>
  <c r="AE222" i="1"/>
  <c r="P260" i="1"/>
  <c r="AE260" i="1"/>
  <c r="AH150" i="1"/>
  <c r="AG150" i="1"/>
  <c r="AF150" i="1"/>
  <c r="AI150" i="1" s="1"/>
  <c r="P246" i="1"/>
  <c r="AE246" i="1"/>
  <c r="P190" i="1"/>
  <c r="AE190" i="1"/>
  <c r="AF132" i="1"/>
  <c r="AI132" i="1" s="1"/>
  <c r="AH132" i="1"/>
  <c r="AG132" i="1"/>
  <c r="P140" i="1"/>
  <c r="AE140" i="1"/>
  <c r="P215" i="1"/>
  <c r="AE215" i="1"/>
  <c r="P232" i="1"/>
  <c r="AE232" i="1"/>
  <c r="P245" i="1"/>
  <c r="AE245" i="1"/>
  <c r="AF289" i="1"/>
  <c r="AI289" i="1" s="1"/>
  <c r="AH289" i="1"/>
  <c r="AG289" i="1"/>
  <c r="AG117" i="1"/>
  <c r="AF117" i="1"/>
  <c r="AI117" i="1" s="1"/>
  <c r="AH117" i="1"/>
  <c r="AF120" i="1"/>
  <c r="AI120" i="1" s="1"/>
  <c r="AH120" i="1"/>
  <c r="AG120" i="1"/>
  <c r="P153" i="1"/>
  <c r="AE153" i="1"/>
  <c r="P274" i="1"/>
  <c r="AE274" i="1"/>
  <c r="AH176" i="1"/>
  <c r="AG176" i="1"/>
  <c r="AF176" i="1"/>
  <c r="AI176" i="1" s="1"/>
  <c r="AH218" i="1"/>
  <c r="AG218" i="1"/>
  <c r="AF218" i="1"/>
  <c r="AI218" i="1" s="1"/>
  <c r="AH285" i="1"/>
  <c r="AG285" i="1"/>
  <c r="AF285" i="1"/>
  <c r="AI285" i="1" s="1"/>
  <c r="P141" i="1"/>
  <c r="AE141" i="1"/>
  <c r="P163" i="1"/>
  <c r="AE163" i="1"/>
  <c r="AF124" i="1"/>
  <c r="AI124" i="1" s="1"/>
  <c r="AH124" i="1"/>
  <c r="AG124" i="1"/>
  <c r="AH291" i="1"/>
  <c r="AG291" i="1"/>
  <c r="AF291" i="1"/>
  <c r="AI291" i="1" s="1"/>
  <c r="AH267" i="1"/>
  <c r="AG267" i="1"/>
  <c r="AF267" i="1"/>
  <c r="AI267" i="1" s="1"/>
  <c r="AE199" i="1"/>
  <c r="AG284" i="1"/>
  <c r="AH284" i="1"/>
  <c r="AF284" i="1"/>
  <c r="AI284" i="1" s="1"/>
  <c r="AE151" i="1"/>
  <c r="AF309" i="1" l="1"/>
  <c r="AI309" i="1" s="1"/>
  <c r="AF170" i="1"/>
  <c r="AI170" i="1" s="1"/>
  <c r="AF165" i="1"/>
  <c r="AI165" i="1" s="1"/>
  <c r="AF217" i="1"/>
  <c r="AI217" i="1" s="1"/>
  <c r="AG225" i="1"/>
  <c r="AF279" i="1"/>
  <c r="AI279" i="1" s="1"/>
  <c r="AH294" i="1"/>
  <c r="AG294" i="1"/>
  <c r="AF294" i="1"/>
  <c r="AI294" i="1" s="1"/>
  <c r="AH130" i="1"/>
  <c r="AG130" i="1"/>
  <c r="AF130" i="1"/>
  <c r="AI130" i="1" s="1"/>
  <c r="AF263" i="1"/>
  <c r="AI263" i="1" s="1"/>
  <c r="AH263" i="1"/>
  <c r="AG263" i="1"/>
  <c r="AG309" i="1"/>
  <c r="AG187" i="1"/>
  <c r="AF187" i="1"/>
  <c r="AI187" i="1" s="1"/>
  <c r="AH187" i="1"/>
  <c r="AG258" i="1"/>
  <c r="AF258" i="1"/>
  <c r="AI258" i="1" s="1"/>
  <c r="AH258" i="1"/>
  <c r="AH151" i="1"/>
  <c r="AG151" i="1"/>
  <c r="AF151" i="1"/>
  <c r="AI151" i="1" s="1"/>
  <c r="AG163" i="1"/>
  <c r="AF163" i="1"/>
  <c r="AI163" i="1" s="1"/>
  <c r="AH163" i="1"/>
  <c r="AH232" i="1"/>
  <c r="AG232" i="1"/>
  <c r="AF232" i="1"/>
  <c r="AI232" i="1" s="1"/>
  <c r="AF140" i="1"/>
  <c r="AI140" i="1" s="1"/>
  <c r="AH140" i="1"/>
  <c r="AG140" i="1"/>
  <c r="AF190" i="1"/>
  <c r="AI190" i="1" s="1"/>
  <c r="AH190" i="1"/>
  <c r="AG190" i="1"/>
  <c r="AH193" i="1"/>
  <c r="AG193" i="1"/>
  <c r="AF193" i="1"/>
  <c r="AI193" i="1" s="1"/>
  <c r="AH221" i="1"/>
  <c r="AG221" i="1"/>
  <c r="AF221" i="1"/>
  <c r="AI221" i="1" s="1"/>
  <c r="AF240" i="1"/>
  <c r="AI240" i="1" s="1"/>
  <c r="AH240" i="1"/>
  <c r="AG240" i="1"/>
  <c r="AF182" i="1"/>
  <c r="AI182" i="1" s="1"/>
  <c r="AH182" i="1"/>
  <c r="AG182" i="1"/>
  <c r="AH122" i="1"/>
  <c r="AG122" i="1"/>
  <c r="AF122" i="1"/>
  <c r="AI122" i="1" s="1"/>
  <c r="AH305" i="1"/>
  <c r="AG305" i="1"/>
  <c r="AF305" i="1"/>
  <c r="AI305" i="1" s="1"/>
  <c r="AH247" i="1"/>
  <c r="AG247" i="1"/>
  <c r="AF247" i="1"/>
  <c r="AI247" i="1" s="1"/>
  <c r="AF244" i="1"/>
  <c r="AI244" i="1" s="1"/>
  <c r="AH244" i="1"/>
  <c r="AG244" i="1"/>
  <c r="AG241" i="1"/>
  <c r="AF241" i="1"/>
  <c r="AI241" i="1" s="1"/>
  <c r="AH241" i="1"/>
  <c r="AF254" i="1"/>
  <c r="AI254" i="1" s="1"/>
  <c r="AH254" i="1"/>
  <c r="AG254" i="1"/>
  <c r="AH172" i="1"/>
  <c r="AG172" i="1"/>
  <c r="AF172" i="1"/>
  <c r="AI172" i="1" s="1"/>
  <c r="AF219" i="1"/>
  <c r="AI219" i="1" s="1"/>
  <c r="AH219" i="1"/>
  <c r="AG219" i="1"/>
  <c r="AG250" i="1"/>
  <c r="AF250" i="1"/>
  <c r="AI250" i="1" s="1"/>
  <c r="AH250" i="1"/>
  <c r="AG159" i="1"/>
  <c r="AF159" i="1"/>
  <c r="AI159" i="1" s="1"/>
  <c r="AH159" i="1"/>
  <c r="AH164" i="1"/>
  <c r="AG164" i="1"/>
  <c r="AF164" i="1"/>
  <c r="AI164" i="1" s="1"/>
  <c r="AG266" i="1"/>
  <c r="AF266" i="1"/>
  <c r="AI266" i="1" s="1"/>
  <c r="AH266" i="1"/>
  <c r="AG274" i="1"/>
  <c r="AF274" i="1"/>
  <c r="AI274" i="1" s="1"/>
  <c r="AH274" i="1"/>
  <c r="AH222" i="1"/>
  <c r="AG222" i="1"/>
  <c r="AF222" i="1"/>
  <c r="AI222" i="1" s="1"/>
  <c r="AH157" i="1"/>
  <c r="AG157" i="1"/>
  <c r="AF157" i="1"/>
  <c r="AI157" i="1" s="1"/>
  <c r="AG270" i="1"/>
  <c r="AF270" i="1"/>
  <c r="AI270" i="1" s="1"/>
  <c r="AH270" i="1"/>
  <c r="AH139" i="1"/>
  <c r="AG139" i="1"/>
  <c r="AF139" i="1"/>
  <c r="AI139" i="1" s="1"/>
  <c r="AG224" i="1"/>
  <c r="AF224" i="1"/>
  <c r="AI224" i="1" s="1"/>
  <c r="AH224" i="1"/>
  <c r="AH281" i="1"/>
  <c r="AG281" i="1"/>
  <c r="AF281" i="1"/>
  <c r="AI281" i="1" s="1"/>
  <c r="AG206" i="1"/>
  <c r="AH206" i="1"/>
  <c r="AF206" i="1"/>
  <c r="AI206" i="1" s="1"/>
  <c r="AH256" i="1"/>
  <c r="AG256" i="1"/>
  <c r="AF256" i="1"/>
  <c r="AI256" i="1" s="1"/>
  <c r="AH203" i="1"/>
  <c r="AG203" i="1"/>
  <c r="AF203" i="1"/>
  <c r="AI203" i="1" s="1"/>
  <c r="AG300" i="1"/>
  <c r="AF300" i="1"/>
  <c r="AI300" i="1" s="1"/>
  <c r="AH300" i="1"/>
  <c r="AH210" i="1"/>
  <c r="AG210" i="1"/>
  <c r="AF210" i="1"/>
  <c r="AI210" i="1" s="1"/>
  <c r="AF236" i="1"/>
  <c r="AI236" i="1" s="1"/>
  <c r="AH236" i="1"/>
  <c r="AG236" i="1"/>
  <c r="AG133" i="1"/>
  <c r="AF133" i="1"/>
  <c r="AI133" i="1" s="1"/>
  <c r="AH133" i="1"/>
  <c r="AG183" i="1"/>
  <c r="AF183" i="1"/>
  <c r="AI183" i="1" s="1"/>
  <c r="AH183" i="1"/>
  <c r="AH226" i="1"/>
  <c r="AG226" i="1"/>
  <c r="AF226" i="1"/>
  <c r="AI226" i="1" s="1"/>
  <c r="AH188" i="1"/>
  <c r="AG188" i="1"/>
  <c r="AF188" i="1"/>
  <c r="AI188" i="1" s="1"/>
  <c r="AF110" i="1"/>
  <c r="AI110" i="1" s="1"/>
  <c r="AH110" i="1"/>
  <c r="AG110" i="1"/>
  <c r="AH204" i="1"/>
  <c r="AG204" i="1"/>
  <c r="AF204" i="1"/>
  <c r="AI204" i="1" s="1"/>
  <c r="AH126" i="1"/>
  <c r="AG126" i="1"/>
  <c r="AF126" i="1"/>
  <c r="AI126" i="1" s="1"/>
  <c r="AH185" i="1"/>
  <c r="AG185" i="1"/>
  <c r="AF185" i="1"/>
  <c r="AI185" i="1" s="1"/>
  <c r="AH138" i="1"/>
  <c r="AG138" i="1"/>
  <c r="AF138" i="1"/>
  <c r="AI138" i="1" s="1"/>
  <c r="AG299" i="1"/>
  <c r="AF299" i="1"/>
  <c r="AI299" i="1" s="1"/>
  <c r="AH299" i="1"/>
  <c r="AG141" i="1"/>
  <c r="AF141" i="1"/>
  <c r="AI141" i="1" s="1"/>
  <c r="AH141" i="1"/>
  <c r="AG245" i="1"/>
  <c r="AF245" i="1"/>
  <c r="AI245" i="1" s="1"/>
  <c r="AH245" i="1"/>
  <c r="AF215" i="1"/>
  <c r="AI215" i="1" s="1"/>
  <c r="AH215" i="1"/>
  <c r="AG215" i="1"/>
  <c r="AH246" i="1"/>
  <c r="AG246" i="1"/>
  <c r="AF246" i="1"/>
  <c r="AI246" i="1" s="1"/>
  <c r="AH181" i="1"/>
  <c r="AG181" i="1"/>
  <c r="AF181" i="1"/>
  <c r="AI181" i="1" s="1"/>
  <c r="AH119" i="1"/>
  <c r="AG119" i="1"/>
  <c r="AF119" i="1"/>
  <c r="AI119" i="1" s="1"/>
  <c r="AH264" i="1"/>
  <c r="AG264" i="1"/>
  <c r="AF264" i="1"/>
  <c r="AI264" i="1" s="1"/>
  <c r="AH147" i="1"/>
  <c r="AG147" i="1"/>
  <c r="AF147" i="1"/>
  <c r="AI147" i="1" s="1"/>
  <c r="AH292" i="1"/>
  <c r="AG292" i="1"/>
  <c r="AF292" i="1"/>
  <c r="AI292" i="1" s="1"/>
  <c r="AF257" i="1"/>
  <c r="AI257" i="1" s="1"/>
  <c r="AH257" i="1"/>
  <c r="AG257" i="1"/>
  <c r="AH301" i="1"/>
  <c r="AG301" i="1"/>
  <c r="AF301" i="1"/>
  <c r="AI301" i="1" s="1"/>
  <c r="AF265" i="1"/>
  <c r="AI265" i="1" s="1"/>
  <c r="AH265" i="1"/>
  <c r="AG265" i="1"/>
  <c r="AF287" i="1"/>
  <c r="AI287" i="1" s="1"/>
  <c r="AH287" i="1"/>
  <c r="AG287" i="1"/>
  <c r="AH143" i="1"/>
  <c r="AG143" i="1"/>
  <c r="AF143" i="1"/>
  <c r="AI143" i="1" s="1"/>
  <c r="AH295" i="1"/>
  <c r="AG295" i="1"/>
  <c r="AF295" i="1"/>
  <c r="AI295" i="1" s="1"/>
  <c r="AG145" i="1"/>
  <c r="AF145" i="1"/>
  <c r="AI145" i="1" s="1"/>
  <c r="AH145" i="1"/>
  <c r="AG297" i="1"/>
  <c r="AH297" i="1"/>
  <c r="AF297" i="1"/>
  <c r="AI297" i="1" s="1"/>
  <c r="AH243" i="1"/>
  <c r="AG243" i="1"/>
  <c r="AF243" i="1"/>
  <c r="AI243" i="1" s="1"/>
  <c r="AH146" i="1"/>
  <c r="AG146" i="1"/>
  <c r="AF146" i="1"/>
  <c r="AI146" i="1" s="1"/>
  <c r="AG179" i="1"/>
  <c r="AF179" i="1"/>
  <c r="AI179" i="1" s="1"/>
  <c r="AH179" i="1"/>
  <c r="AG220" i="1"/>
  <c r="AF220" i="1"/>
  <c r="AI220" i="1" s="1"/>
  <c r="AH220" i="1"/>
  <c r="AG199" i="1"/>
  <c r="AF199" i="1"/>
  <c r="AI199" i="1" s="1"/>
  <c r="AH199" i="1"/>
  <c r="AG153" i="1"/>
  <c r="AF153" i="1"/>
  <c r="AI153" i="1" s="1"/>
  <c r="AH153" i="1"/>
  <c r="AH260" i="1"/>
  <c r="AG260" i="1"/>
  <c r="AF260" i="1"/>
  <c r="AI260" i="1" s="1"/>
  <c r="AG175" i="1"/>
  <c r="AF175" i="1"/>
  <c r="AI175" i="1" s="1"/>
  <c r="AH175" i="1"/>
  <c r="AG149" i="1"/>
  <c r="AF149" i="1"/>
  <c r="AI149" i="1" s="1"/>
  <c r="AH149" i="1"/>
  <c r="AG155" i="1"/>
  <c r="AF155" i="1"/>
  <c r="AI155" i="1" s="1"/>
  <c r="AH155" i="1"/>
  <c r="AH234" i="1"/>
  <c r="AG234" i="1"/>
  <c r="AF234" i="1"/>
  <c r="AI234" i="1" s="1"/>
  <c r="AH242" i="1"/>
  <c r="AG242" i="1"/>
  <c r="AF242" i="1"/>
  <c r="AI242" i="1" s="1"/>
  <c r="AG252" i="1"/>
  <c r="AH252" i="1"/>
  <c r="AF252" i="1"/>
  <c r="AI252" i="1" s="1"/>
  <c r="AG202" i="1"/>
  <c r="AF202" i="1"/>
  <c r="AI202" i="1" s="1"/>
  <c r="AH202" i="1"/>
  <c r="AG304" i="1"/>
  <c r="AF304" i="1"/>
  <c r="AI304" i="1" s="1"/>
  <c r="AH304" i="1"/>
  <c r="AF261" i="1"/>
  <c r="AI261" i="1" s="1"/>
  <c r="AH261" i="1"/>
  <c r="AG261" i="1"/>
  <c r="AH131" i="1"/>
  <c r="AG131" i="1"/>
  <c r="AF131" i="1"/>
  <c r="AI131" i="1" s="1"/>
  <c r="AH192" i="1"/>
  <c r="AG192" i="1"/>
  <c r="AF192" i="1"/>
  <c r="AI192" i="1" s="1"/>
  <c r="AF201" i="1"/>
  <c r="AI201" i="1" s="1"/>
  <c r="AH201" i="1"/>
  <c r="AG201" i="1"/>
  <c r="AG167" i="1"/>
  <c r="AF167" i="1"/>
  <c r="AI167" i="1" s="1"/>
  <c r="AH167" i="1"/>
  <c r="AF194" i="1"/>
  <c r="AI194" i="1" s="1"/>
  <c r="AH194" i="1"/>
  <c r="AG194" i="1"/>
  <c r="AG113" i="1"/>
  <c r="AF113" i="1"/>
  <c r="AI113" i="1" s="1"/>
  <c r="AH113" i="1"/>
  <c r="AH235" i="1"/>
  <c r="AG235" i="1"/>
  <c r="AF235" i="1"/>
  <c r="AI235" i="1" s="1"/>
  <c r="AH169" i="1"/>
  <c r="AG169" i="1"/>
  <c r="AF169" i="1"/>
  <c r="AI169" i="1" s="1"/>
  <c r="AH123" i="1"/>
  <c r="AG123" i="1"/>
  <c r="AF123" i="1"/>
  <c r="AI123" i="1" s="1"/>
  <c r="AH135" i="1"/>
  <c r="AG135" i="1"/>
  <c r="AF135" i="1"/>
  <c r="AI135" i="1" s="1"/>
  <c r="AH302" i="1"/>
  <c r="AG302" i="1"/>
  <c r="AF302" i="1"/>
  <c r="AI302" i="1" s="1"/>
  <c r="AG308" i="1"/>
  <c r="AF308" i="1"/>
  <c r="AI308" i="1" s="1"/>
  <c r="AH308" i="1"/>
  <c r="AH142" i="1"/>
  <c r="AG142" i="1"/>
  <c r="AF142" i="1"/>
  <c r="AI142" i="1" s="1"/>
  <c r="I75" i="1" l="1"/>
  <c r="N10" i="1" s="1"/>
  <c r="I77" i="1"/>
  <c r="N11" i="1" s="1"/>
</calcChain>
</file>

<file path=xl/sharedStrings.xml><?xml version="1.0" encoding="utf-8"?>
<sst xmlns="http://schemas.openxmlformats.org/spreadsheetml/2006/main" count="115" uniqueCount="103">
  <si>
    <t>RAA211320 Design Spreadsheet</t>
  </si>
  <si>
    <t xml:space="preserve">Inputs Required </t>
  </si>
  <si>
    <t>recommended to choose the closest stardard values</t>
  </si>
  <si>
    <t>Design Specifications</t>
  </si>
  <si>
    <t>Component Selection Guidance</t>
  </si>
  <si>
    <t>Chosen Components</t>
  </si>
  <si>
    <t>Stability Analysis</t>
  </si>
  <si>
    <t>Switching Frequency (kHz)</t>
  </si>
  <si>
    <t>Required Inductance L (uH)</t>
  </si>
  <si>
    <t>Inductance L (uH)</t>
  </si>
  <si>
    <t>Start Frequency (Hz)</t>
  </si>
  <si>
    <t>Input Voltage (V)</t>
  </si>
  <si>
    <t>Minimum Input Capacitance CIN (uF)</t>
  </si>
  <si>
    <t>Input Capcitance CIN (uF)</t>
  </si>
  <si>
    <t>Stop Frequency (Hz)</t>
  </si>
  <si>
    <t>Ouptut Voltage (V)</t>
  </si>
  <si>
    <t>Minimum Output Capacitance COUT (uF)</t>
  </si>
  <si>
    <t>Output Capacitance COUT (uF)</t>
  </si>
  <si>
    <t>Load Current (A)</t>
  </si>
  <si>
    <r>
      <t xml:space="preserve">Recommended Lower Feedback Resistor RFB2 (kOhm)
</t>
    </r>
    <r>
      <rPr>
        <i/>
        <sz val="11"/>
        <color rgb="FF0000FF"/>
        <rFont val="Arial"/>
        <family val="2"/>
      </rPr>
      <t>recommended to use less than 20 kOhm</t>
    </r>
  </si>
  <si>
    <t>Lower Feedback Resistor RFB2 (kOhm)</t>
  </si>
  <si>
    <r>
      <t xml:space="preserve">Max p-p Inductor Current Ripple (%) 
</t>
    </r>
    <r>
      <rPr>
        <i/>
        <sz val="11"/>
        <color rgb="FF0000FF"/>
        <rFont val="Arial"/>
        <family val="2"/>
      </rPr>
      <t>recommended to use 50% to 60%</t>
    </r>
  </si>
  <si>
    <t>Upper Feedback Resistor RFB1 (kOhm)</t>
  </si>
  <si>
    <t>Crossover Frequency (kHz)</t>
  </si>
  <si>
    <t>Max Vout Transient Deviation Percentage (%)</t>
  </si>
  <si>
    <t>COUT ESR (mOhm)</t>
  </si>
  <si>
    <t>Phase Margin (degree)</t>
  </si>
  <si>
    <t>Percentage of Rated Current for Max Vout Transient Deviation (%)</t>
  </si>
  <si>
    <r>
      <t xml:space="preserve">Feedforward Cap CFF (pF) </t>
    </r>
    <r>
      <rPr>
        <i/>
        <sz val="11"/>
        <color rgb="FF0000FF"/>
        <rFont val="Arial"/>
        <family val="2"/>
      </rPr>
      <t>Optional 
If not used, type in 0.000001.</t>
    </r>
  </si>
  <si>
    <r>
      <t xml:space="preserve">Ratio of Intended Crossover Frequency to Switching Frequency
</t>
    </r>
    <r>
      <rPr>
        <i/>
        <sz val="11"/>
        <color rgb="FF0000FF"/>
        <rFont val="Arial"/>
        <family val="2"/>
      </rPr>
      <t>recommended to use 0.1 to 0.2</t>
    </r>
  </si>
  <si>
    <t>Max p-p Input Voltage Ripple Allowed (V)</t>
  </si>
  <si>
    <t>Simplified Circuit Diagram</t>
  </si>
  <si>
    <t>Work Sheet</t>
  </si>
  <si>
    <t>Required Inductance (uH)</t>
  </si>
  <si>
    <t>RCOMP (MOhm)</t>
  </si>
  <si>
    <t>Minimum Input Capacitor RMS rating (A)</t>
  </si>
  <si>
    <t>CCOMP (pF)</t>
  </si>
  <si>
    <t>Minimum Input Capacitance (uF)</t>
  </si>
  <si>
    <t>Error Amplifier GM (uS)</t>
  </si>
  <si>
    <t>Duty Cycle (D)</t>
  </si>
  <si>
    <t>Load Resistance(Ohm)</t>
  </si>
  <si>
    <t>C_linear (uF)</t>
  </si>
  <si>
    <t>Upper Feedback Resistor (kOhm)</t>
  </si>
  <si>
    <t>C_stepdown (uF)</t>
  </si>
  <si>
    <t>Lower Feedback Resistor (kOhm)</t>
  </si>
  <si>
    <t>Current Sense Amplifier Gain (Ohm)</t>
  </si>
  <si>
    <t>C_stepup (uF)</t>
  </si>
  <si>
    <t>Kfb</t>
  </si>
  <si>
    <t>VREF (V)</t>
  </si>
  <si>
    <t>Minimum Output Capacitance (uF)</t>
  </si>
  <si>
    <t>Max Output Current (A)</t>
  </si>
  <si>
    <t xml:space="preserve">Max p-p Current Ripple (%) </t>
  </si>
  <si>
    <t>Feedforward Cap (pF)</t>
  </si>
  <si>
    <t>Ton (s)</t>
  </si>
  <si>
    <t>Rough Expected Crossover Frequency (kHz)</t>
  </si>
  <si>
    <t>Toff (s)</t>
  </si>
  <si>
    <t>Crossover Frequency Fc (kHz)</t>
  </si>
  <si>
    <t>wn</t>
  </si>
  <si>
    <t>Vout Transient Deviation (V)</t>
  </si>
  <si>
    <t>Qn</t>
  </si>
  <si>
    <t xml:space="preserve">Current Step (A) </t>
  </si>
  <si>
    <t>Inductance (uH)</t>
  </si>
  <si>
    <t>Actual p-p Current Ripple (A)</t>
  </si>
  <si>
    <t>Ratio of Intended Crossover Frequency to Switching Frequency</t>
  </si>
  <si>
    <t>Soft Start/Soft Stop Time (ms)</t>
  </si>
  <si>
    <t>Output Capacitance (uF)</t>
  </si>
  <si>
    <t>Capacitor ESR (mOhm)</t>
  </si>
  <si>
    <t>wo</t>
  </si>
  <si>
    <t>Fstart (Hz)</t>
  </si>
  <si>
    <t>Qp</t>
  </si>
  <si>
    <t>Fstop (Hz)</t>
  </si>
  <si>
    <t>wesr</t>
  </si>
  <si>
    <t>Fstep (Point)</t>
  </si>
  <si>
    <t>wz</t>
  </si>
  <si>
    <t>Step</t>
  </si>
  <si>
    <t>LN(s)</t>
  </si>
  <si>
    <t>Av(s)</t>
  </si>
  <si>
    <t>Kfb(s)</t>
  </si>
  <si>
    <t>Lv(s)</t>
  </si>
  <si>
    <t>Open-loop Transfer Function</t>
  </si>
  <si>
    <t>F(s)</t>
  </si>
  <si>
    <t>Freq</t>
  </si>
  <si>
    <t>s = j*2*pi*F</t>
  </si>
  <si>
    <t xml:space="preserve">Real F(s) Denominator </t>
  </si>
  <si>
    <t>Imag F(s) Denominator</t>
  </si>
  <si>
    <t>Complex F(s)</t>
  </si>
  <si>
    <t>Gain F(s)</t>
  </si>
  <si>
    <t>Phase F(s)</t>
  </si>
  <si>
    <t>Upper Complex</t>
  </si>
  <si>
    <t>Lower Complex</t>
  </si>
  <si>
    <t>Complex LN(s)</t>
  </si>
  <si>
    <t>Phase LN(s)</t>
  </si>
  <si>
    <t>Complex Av(s)</t>
  </si>
  <si>
    <t>Gain Av(s)</t>
  </si>
  <si>
    <t>Phase Av(s)</t>
  </si>
  <si>
    <t>Upper Impedance Z1(s)</t>
  </si>
  <si>
    <t>Complex Kfb(s)</t>
  </si>
  <si>
    <t>Complex Lv(s)</t>
  </si>
  <si>
    <t>Gain Lv(s)</t>
  </si>
  <si>
    <t>Phase Lv(s)</t>
  </si>
  <si>
    <t>Phase -Lv(s)</t>
  </si>
  <si>
    <t>For Looking up Fc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</si>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</sst>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i/>
      <sz val="11"/>
      <color rgb="FF0000FF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2" fontId="2" fillId="0" borderId="0" xfId="0" applyNumberFormat="1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left" vertical="center"/>
      <protection hidden="1"/>
    </xf>
    <xf numFmtId="0" fontId="5" fillId="0" borderId="7" xfId="0" applyFont="1" applyBorder="1" applyAlignment="1" applyProtection="1">
      <alignment horizontal="left" vertical="center"/>
      <protection hidden="1"/>
    </xf>
    <xf numFmtId="0" fontId="5" fillId="0" borderId="8" xfId="0" applyFont="1" applyBorder="1" applyAlignment="1" applyProtection="1">
      <alignment horizontal="left" vertical="center"/>
      <protection hidden="1"/>
    </xf>
    <xf numFmtId="0" fontId="5" fillId="0" borderId="11" xfId="0" applyFont="1" applyBorder="1" applyAlignment="1" applyProtection="1">
      <alignment horizontal="left" vertic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5" fillId="0" borderId="12" xfId="0" applyFont="1" applyBorder="1" applyAlignment="1" applyProtection="1">
      <alignment horizontal="left" vertical="center"/>
      <protection hidden="1"/>
    </xf>
    <xf numFmtId="0" fontId="2" fillId="0" borderId="10" xfId="0" applyFont="1" applyBorder="1" applyAlignment="1" applyProtection="1">
      <alignment horizontal="left" vertical="center" wrapText="1"/>
      <protection hidden="1"/>
    </xf>
    <xf numFmtId="0" fontId="2" fillId="0" borderId="7" xfId="0" applyFont="1" applyBorder="1" applyAlignment="1" applyProtection="1">
      <alignment horizontal="left" vertical="center" wrapText="1"/>
      <protection hidden="1"/>
    </xf>
    <xf numFmtId="0" fontId="2" fillId="0" borderId="7" xfId="0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8" xfId="0" applyFont="1" applyBorder="1" applyAlignment="1" applyProtection="1">
      <alignment horizontal="left" vertical="center"/>
      <protection hidden="1"/>
    </xf>
    <xf numFmtId="0" fontId="2" fillId="0" borderId="9" xfId="0" applyFont="1" applyBorder="1" applyAlignment="1" applyProtection="1">
      <alignment horizontal="left" vertical="center"/>
      <protection hidden="1"/>
    </xf>
    <xf numFmtId="0" fontId="2" fillId="0" borderId="5" xfId="0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top" wrapText="1"/>
      <protection hidden="1"/>
    </xf>
    <xf numFmtId="0" fontId="2" fillId="0" borderId="9" xfId="0" applyFont="1" applyBorder="1" applyAlignment="1" applyProtection="1">
      <alignment horizontal="left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left" vertical="center"/>
      <protection hidden="1"/>
    </xf>
    <xf numFmtId="11" fontId="2" fillId="0" borderId="0" xfId="0" applyNumberFormat="1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7" fillId="0" borderId="9" xfId="0" applyFont="1" applyBorder="1" applyAlignment="1" applyProtection="1">
      <alignment horizontal="left" vertical="center"/>
      <protection hidden="1"/>
    </xf>
    <xf numFmtId="0" fontId="2" fillId="0" borderId="11" xfId="0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left" vertical="center"/>
      <protection hidden="1"/>
    </xf>
    <xf numFmtId="0" fontId="2" fillId="0" borderId="12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400" b="0"/>
              <a:t>Bode Plot</a:t>
            </a:r>
          </a:p>
          <a:p>
            <a:pPr>
              <a:defRPr/>
            </a:pPr>
            <a:r>
              <a:rPr lang="en-US" sz="1400" b="0" i="1">
                <a:solidFill>
                  <a:srgbClr val="0000FF"/>
                </a:solidFill>
              </a:rPr>
              <a:t>based</a:t>
            </a:r>
            <a:r>
              <a:rPr lang="en-US" sz="1400" b="0" i="1" baseline="0">
                <a:solidFill>
                  <a:srgbClr val="0000FF"/>
                </a:solidFill>
              </a:rPr>
              <a:t> on calculation</a:t>
            </a:r>
            <a:endParaRPr lang="en-US" sz="1400" b="0" i="1">
              <a:solidFill>
                <a:srgbClr val="0000FF"/>
              </a:solidFill>
            </a:endParaRPr>
          </a:p>
        </c:rich>
      </c:tx>
      <c:layout>
        <c:manualLayout>
          <c:xMode val="edge"/>
          <c:yMode val="edge"/>
          <c:x val="0.42968440321652157"/>
          <c:y val="4.424998227131326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4993631557899055E-2"/>
          <c:y val="0.13387658948436779"/>
          <c:w val="0.81165769577399949"/>
          <c:h val="0.74244419767752146"/>
        </c:manualLayout>
      </c:layout>
      <c:scatterChart>
        <c:scatterStyle val="smoothMarker"/>
        <c:varyColors val="0"/>
        <c:ser>
          <c:idx val="3"/>
          <c:order val="0"/>
          <c:tx>
            <c:v>Lv(s) Gain</c:v>
          </c:tx>
          <c:marker>
            <c:symbol val="none"/>
          </c:marker>
          <c:xVal>
            <c:numRef>
              <c:f>Sheet1!$C$109:$C$309</c:f>
            </c:numRef>
          </c:xVal>
          <c:yVal>
            <c:numRef>
              <c:f>Sheet1!$AF$109:$AF$309</c:f>
            </c:numRef>
          </c:yVal>
          <c:smooth val="1"/>
          <c:extLst>
            <c:ext xmlns:c16="http://schemas.microsoft.com/office/drawing/2014/chart" uri="{C3380CC4-5D6E-409C-BE32-E72D297353CC}">
              <c16:uniqueId val="{00000000-4567-477B-8118-EC24A8C3D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2296344"/>
        <c:axId val="312313208"/>
      </c:scatterChart>
      <c:scatterChart>
        <c:scatterStyle val="smoothMarker"/>
        <c:varyColors val="0"/>
        <c:ser>
          <c:idx val="0"/>
          <c:order val="1"/>
          <c:tx>
            <c:v>-Lv(s) Phase</c:v>
          </c:tx>
          <c:marker>
            <c:symbol val="none"/>
          </c:marker>
          <c:xVal>
            <c:numRef>
              <c:f>Sheet1!$C$109:$C$309</c:f>
            </c:numRef>
          </c:xVal>
          <c:yVal>
            <c:numRef>
              <c:f>Sheet1!$AH$109:$AH$309</c:f>
            </c:numRef>
          </c:yVal>
          <c:smooth val="1"/>
          <c:extLst>
            <c:ext xmlns:c16="http://schemas.microsoft.com/office/drawing/2014/chart" uri="{C3380CC4-5D6E-409C-BE32-E72D297353CC}">
              <c16:uniqueId val="{00000001-4567-477B-8118-EC24A8C3D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5076240"/>
        <c:axId val="935074600"/>
      </c:scatterChart>
      <c:valAx>
        <c:axId val="312296344"/>
        <c:scaling>
          <c:logBase val="10"/>
          <c:orientation val="minMax"/>
          <c:max val="1000000"/>
          <c:min val="1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>
              <a:solidFill>
                <a:srgbClr val="000000"/>
              </a:solidFill>
              <a:prstDash val="dash"/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Frequency (Hz)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12313208"/>
        <c:crosses val="autoZero"/>
        <c:crossBetween val="midCat"/>
      </c:valAx>
      <c:valAx>
        <c:axId val="312313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Magnitude (dB)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12296344"/>
        <c:crosses val="autoZero"/>
        <c:crossBetween val="midCat"/>
      </c:valAx>
      <c:valAx>
        <c:axId val="935074600"/>
        <c:scaling>
          <c:orientation val="minMax"/>
          <c:min val="-90"/>
        </c:scaling>
        <c:delete val="0"/>
        <c:axPos val="r"/>
        <c:title>
          <c:tx>
            <c:rich>
              <a:bodyPr/>
              <a:lstStyle/>
              <a:p>
                <a:pPr>
                  <a:defRPr/>
                </a:pPr>
                <a:r>
                  <a:rPr lang="en-US" sz="1100"/>
                  <a:t>Phase (Deg)</a:t>
                </a:r>
              </a:p>
            </c:rich>
          </c:tx>
          <c:layout>
            <c:manualLayout>
              <c:xMode val="edge"/>
              <c:yMode val="edge"/>
              <c:x val="0.95153698751658267"/>
              <c:y val="0.4239224061963889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935076240"/>
        <c:crosses val="max"/>
        <c:crossBetween val="midCat"/>
      </c:valAx>
      <c:valAx>
        <c:axId val="935076240"/>
        <c:scaling>
          <c:logBase val="10"/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3507460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6363850522066257"/>
          <c:y val="6.766198365132558E-3"/>
          <c:w val="0.16838683911216992"/>
          <c:h val="0.108420797603633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spPr>
    <a:solidFill>
      <a:srgbClr val="FFFFFF"/>
    </a:solidFill>
    <a:ln w="6350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220373</xdr:colOff>
      <xdr:row>6</xdr:row>
      <xdr:rowOff>154214</xdr:rowOff>
    </xdr:from>
    <xdr:to>
      <xdr:col>19</xdr:col>
      <xdr:colOff>1237342</xdr:colOff>
      <xdr:row>21</xdr:row>
      <xdr:rowOff>67492</xdr:rowOff>
    </xdr:to>
    <xdr:graphicFrame macro="">
      <xdr:nvGraphicFramePr>
        <xdr:cNvPr id="2" name="Chart 226">
          <a:extLst>
            <a:ext uri="{FF2B5EF4-FFF2-40B4-BE49-F238E27FC236}">
              <a16:creationId xmlns:a16="http://schemas.microsoft.com/office/drawing/2014/main" id="{AE59B64D-55D5-4F23-ABB6-C305803A1C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124239</xdr:colOff>
      <xdr:row>21</xdr:row>
      <xdr:rowOff>103533</xdr:rowOff>
    </xdr:from>
    <xdr:to>
      <xdr:col>7</xdr:col>
      <xdr:colOff>1887616</xdr:colOff>
      <xdr:row>44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3385F3-6F8F-4853-8063-B5600A7FF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4164" y="6980583"/>
          <a:ext cx="9688177" cy="4106517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0.49508</cdr:x>
      <cdr:y>0.5</cdr:y>
    </cdr:from>
    <cdr:to>
      <cdr:x>0.52507</cdr:x>
      <cdr:y>0.55321</cdr:y>
    </cdr:to>
    <cdr:sp macro="" textlink="">
      <cdr:nvSpPr>
        <cdr:cNvPr id="18433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09002" y="1698625"/>
          <a:ext cx="169950" cy="1804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en-US" sz="85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E3346-C245-4E94-96A9-DF303E622AC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D9257-BAD9-4C0D-AF16-E7F1B54EDB03}">
  <dimension ref="A1:BF322"/>
  <sheetViews>
    <sheetView tabSelected="1" topLeftCell="A2" zoomScale="70" zoomScaleNormal="70" workbookViewId="0">
      <selection activeCell="G9" sqref="G9:G10"/>
    </sheetView>
  </sheetViews>
  <sheetFormatPr defaultColWidth="8.85546875" defaultRowHeight="14.25" x14ac:dyDescent="0.25"/>
  <cols>
    <col min="1" max="1" width="9" style="2" customWidth="1"/>
    <col min="2" max="2" width="36.140625" style="2" customWidth="1"/>
    <col min="3" max="3" width="29.85546875" style="2" customWidth="1"/>
    <col min="4" max="4" width="30.28515625" style="2" customWidth="1"/>
    <col min="5" max="5" width="41.7109375" style="2" customWidth="1"/>
    <col min="6" max="6" width="39.28515625" style="2" customWidth="1"/>
    <col min="7" max="7" width="33.28515625" style="2" customWidth="1"/>
    <col min="8" max="8" width="33.7109375" style="2" customWidth="1"/>
    <col min="9" max="9" width="33.85546875" style="2" customWidth="1"/>
    <col min="10" max="10" width="23.42578125" style="2" customWidth="1"/>
    <col min="11" max="11" width="12.7109375" style="2" customWidth="1"/>
    <col min="12" max="12" width="21.7109375" style="2" customWidth="1"/>
    <col min="13" max="13" width="27.28515625" style="2" customWidth="1"/>
    <col min="14" max="14" width="23.7109375" style="2" customWidth="1"/>
    <col min="15" max="15" width="22.5703125" style="2" customWidth="1"/>
    <col min="16" max="16" width="20.140625" style="2" customWidth="1"/>
    <col min="17" max="17" width="17.7109375" style="2" customWidth="1"/>
    <col min="18" max="18" width="22.7109375" style="2" customWidth="1"/>
    <col min="19" max="19" width="8.42578125" style="2" customWidth="1"/>
    <col min="20" max="20" width="20.42578125" style="2" customWidth="1"/>
    <col min="21" max="21" width="33.85546875" style="2" customWidth="1"/>
    <col min="22" max="22" width="33.28515625" style="2" customWidth="1"/>
    <col min="23" max="23" width="12" style="2" customWidth="1"/>
    <col min="24" max="24" width="8.85546875" style="2"/>
    <col min="25" max="25" width="38.7109375" style="2" customWidth="1"/>
    <col min="26" max="26" width="26.7109375" style="2" customWidth="1"/>
    <col min="27" max="27" width="18.85546875" style="2" customWidth="1"/>
    <col min="28" max="28" width="18.7109375" style="2" customWidth="1"/>
    <col min="29" max="29" width="54.7109375" style="2" customWidth="1"/>
    <col min="30" max="30" width="42.42578125" style="2" customWidth="1"/>
    <col min="31" max="31" width="24.7109375" style="2" customWidth="1"/>
    <col min="32" max="32" width="42.7109375" style="2" customWidth="1"/>
    <col min="33" max="33" width="21.5703125" style="2" customWidth="1"/>
    <col min="34" max="34" width="14.7109375" style="2" customWidth="1"/>
    <col min="35" max="35" width="15.5703125" style="2" customWidth="1"/>
    <col min="36" max="37" width="8.85546875" style="2"/>
    <col min="38" max="38" width="16.28515625" style="2" customWidth="1"/>
    <col min="39" max="39" width="16.7109375" style="2" customWidth="1"/>
    <col min="40" max="40" width="12.28515625" style="2" customWidth="1"/>
    <col min="41" max="41" width="13.140625" style="2" customWidth="1"/>
    <col min="42" max="42" width="14.28515625" style="2" customWidth="1"/>
    <col min="43" max="43" width="18.7109375" style="2" customWidth="1"/>
    <col min="44" max="44" width="26.28515625" style="2" customWidth="1"/>
    <col min="45" max="45" width="16.5703125" style="2" customWidth="1"/>
    <col min="46" max="46" width="11.28515625" style="2" customWidth="1"/>
    <col min="47" max="47" width="13.42578125" style="2" customWidth="1"/>
    <col min="48" max="48" width="13.7109375" style="2" customWidth="1"/>
    <col min="49" max="49" width="14.28515625" style="2" customWidth="1"/>
    <col min="50" max="50" width="8.85546875" style="2"/>
    <col min="51" max="51" width="24.42578125" style="2" customWidth="1"/>
    <col min="52" max="54" width="8.85546875" style="2"/>
    <col min="55" max="55" width="21.7109375" style="2" customWidth="1"/>
    <col min="56" max="16384" width="8.85546875" style="2"/>
  </cols>
  <sheetData>
    <row r="1" spans="1:21" ht="20.45" customHeight="1" x14ac:dyDescent="0.25">
      <c r="A1" s="31" t="s">
        <v>0</v>
      </c>
      <c r="B1" s="31"/>
      <c r="C1" s="31"/>
      <c r="D1" s="31"/>
      <c r="E1" s="31"/>
      <c r="F1" s="1" t="s">
        <v>1</v>
      </c>
    </row>
    <row r="2" spans="1:21" ht="13.9" customHeight="1" x14ac:dyDescent="0.25">
      <c r="A2" s="31"/>
      <c r="B2" s="31"/>
      <c r="C2" s="31"/>
      <c r="D2" s="31"/>
      <c r="E2" s="31"/>
    </row>
    <row r="3" spans="1:21" x14ac:dyDescent="0.25">
      <c r="A3" s="3"/>
      <c r="B3" s="3"/>
    </row>
    <row r="4" spans="1:21" x14ac:dyDescent="0.25">
      <c r="A4" s="3"/>
      <c r="B4" s="3"/>
      <c r="I4" s="32" t="s">
        <v>2</v>
      </c>
      <c r="J4" s="32"/>
    </row>
    <row r="5" spans="1:21" ht="31.15" customHeight="1" x14ac:dyDescent="0.25">
      <c r="A5" s="3"/>
      <c r="B5" s="3"/>
      <c r="C5" s="26" t="s">
        <v>3</v>
      </c>
      <c r="D5" s="28"/>
      <c r="F5" s="26" t="s">
        <v>4</v>
      </c>
      <c r="G5" s="28"/>
      <c r="I5" s="26" t="s">
        <v>5</v>
      </c>
      <c r="J5" s="28"/>
      <c r="K5" s="33"/>
      <c r="L5" s="34"/>
      <c r="M5" s="26" t="s">
        <v>6</v>
      </c>
      <c r="N5" s="27"/>
      <c r="O5" s="27"/>
      <c r="P5" s="27"/>
      <c r="Q5" s="27"/>
      <c r="R5" s="27"/>
      <c r="S5" s="27"/>
      <c r="T5" s="28"/>
      <c r="U5" s="4"/>
    </row>
    <row r="6" spans="1:21" ht="15" customHeight="1" x14ac:dyDescent="0.25">
      <c r="A6" s="3"/>
      <c r="B6" s="3"/>
      <c r="C6" s="5" t="s">
        <v>7</v>
      </c>
      <c r="D6" s="61">
        <v>450</v>
      </c>
      <c r="F6" s="5" t="s">
        <v>8</v>
      </c>
      <c r="G6" s="6">
        <f>L_req</f>
        <v>3.75925925925926</v>
      </c>
      <c r="I6" s="5" t="s">
        <v>9</v>
      </c>
      <c r="J6" s="62">
        <v>6.5</v>
      </c>
      <c r="K6" s="33"/>
      <c r="L6" s="34"/>
      <c r="M6" s="5" t="s">
        <v>10</v>
      </c>
      <c r="N6" s="7">
        <v>100</v>
      </c>
      <c r="O6" s="8"/>
      <c r="P6" s="8"/>
      <c r="Q6" s="8"/>
      <c r="R6" s="8"/>
      <c r="S6" s="8"/>
      <c r="T6" s="9"/>
    </row>
    <row r="7" spans="1:21" x14ac:dyDescent="0.25">
      <c r="A7" s="3"/>
      <c r="B7" s="3"/>
      <c r="C7" s="5" t="s">
        <v>11</v>
      </c>
      <c r="D7" s="62">
        <v>12</v>
      </c>
      <c r="F7" s="5" t="s">
        <v>12</v>
      </c>
      <c r="G7" s="6">
        <f>Cin_min</f>
        <v>50</v>
      </c>
      <c r="I7" s="5" t="s">
        <v>13</v>
      </c>
      <c r="J7" s="61">
        <v>100</v>
      </c>
      <c r="K7" s="33"/>
      <c r="L7" s="34"/>
      <c r="M7" s="5" t="s">
        <v>14</v>
      </c>
      <c r="N7" s="7">
        <v>1000000</v>
      </c>
      <c r="T7" s="10"/>
    </row>
    <row r="8" spans="1:21" x14ac:dyDescent="0.25">
      <c r="A8" s="3"/>
      <c r="B8" s="3"/>
      <c r="C8" s="5" t="s">
        <v>15</v>
      </c>
      <c r="D8" s="62">
        <v>3.3</v>
      </c>
      <c r="F8" s="5" t="s">
        <v>16</v>
      </c>
      <c r="G8" s="6">
        <f>C_min</f>
        <v>49.386261129121472</v>
      </c>
      <c r="I8" s="5" t="s">
        <v>17</v>
      </c>
      <c r="J8" s="62">
        <v>50</v>
      </c>
      <c r="K8" s="33"/>
      <c r="L8" s="34"/>
      <c r="M8" s="11"/>
      <c r="T8" s="10"/>
    </row>
    <row r="9" spans="1:21" ht="28.5" x14ac:dyDescent="0.25">
      <c r="A9" s="3"/>
      <c r="B9" s="3"/>
      <c r="C9" s="5" t="s">
        <v>18</v>
      </c>
      <c r="D9" s="62">
        <v>2</v>
      </c>
      <c r="F9" s="29" t="s">
        <v>19</v>
      </c>
      <c r="G9" s="30">
        <v>10</v>
      </c>
      <c r="I9" s="12" t="s">
        <v>20</v>
      </c>
      <c r="J9" s="62">
        <v>10</v>
      </c>
      <c r="K9" s="33"/>
      <c r="L9" s="34"/>
      <c r="M9" s="11"/>
      <c r="T9" s="10"/>
    </row>
    <row r="10" spans="1:21" ht="63" customHeight="1" x14ac:dyDescent="0.25">
      <c r="A10" s="3"/>
      <c r="B10" s="3"/>
      <c r="C10" s="12" t="s">
        <v>21</v>
      </c>
      <c r="D10" s="62">
        <v>50</v>
      </c>
      <c r="F10" s="29"/>
      <c r="G10" s="30"/>
      <c r="I10" s="12" t="s">
        <v>22</v>
      </c>
      <c r="J10" s="61">
        <f>Rfb_upper</f>
        <v>32.96875</v>
      </c>
      <c r="K10" s="33"/>
      <c r="L10" s="34"/>
      <c r="M10" s="5" t="s">
        <v>23</v>
      </c>
      <c r="N10" s="5">
        <f>fc</f>
        <v>43.651583224016619</v>
      </c>
      <c r="T10" s="10"/>
    </row>
    <row r="11" spans="1:21" ht="42" customHeight="1" x14ac:dyDescent="0.25">
      <c r="A11" s="3"/>
      <c r="B11" s="3"/>
      <c r="C11" s="12" t="s">
        <v>24</v>
      </c>
      <c r="D11" s="62">
        <v>5</v>
      </c>
      <c r="G11" s="13"/>
      <c r="I11" s="5" t="s">
        <v>25</v>
      </c>
      <c r="J11" s="62">
        <v>1</v>
      </c>
      <c r="K11" s="33"/>
      <c r="L11" s="34"/>
      <c r="M11" s="5" t="s">
        <v>26</v>
      </c>
      <c r="N11" s="5">
        <f>PM</f>
        <v>69.19261111099749</v>
      </c>
      <c r="T11" s="10"/>
    </row>
    <row r="12" spans="1:21" ht="55.9" customHeight="1" x14ac:dyDescent="0.25">
      <c r="A12" s="3"/>
      <c r="B12" s="3"/>
      <c r="C12" s="12" t="s">
        <v>27</v>
      </c>
      <c r="D12" s="62">
        <v>33.33</v>
      </c>
      <c r="G12" s="13"/>
      <c r="I12" s="12" t="s">
        <v>28</v>
      </c>
      <c r="J12" s="62">
        <v>9.9999999999999995E-7</v>
      </c>
      <c r="K12" s="33"/>
      <c r="L12" s="34"/>
      <c r="M12" s="11"/>
      <c r="T12" s="10"/>
    </row>
    <row r="13" spans="1:21" ht="75" customHeight="1" x14ac:dyDescent="0.25">
      <c r="A13" s="3"/>
      <c r="B13" s="3"/>
      <c r="C13" s="12" t="s">
        <v>29</v>
      </c>
      <c r="D13" s="62">
        <v>0.1</v>
      </c>
      <c r="K13" s="33"/>
      <c r="L13" s="34"/>
      <c r="M13" s="11"/>
      <c r="T13" s="10"/>
    </row>
    <row r="14" spans="1:21" ht="43.9" customHeight="1" x14ac:dyDescent="0.25">
      <c r="A14" s="3"/>
      <c r="B14" s="3"/>
      <c r="C14" s="12" t="s">
        <v>30</v>
      </c>
      <c r="D14" s="62">
        <v>0.05</v>
      </c>
      <c r="K14" s="33"/>
      <c r="L14" s="34"/>
      <c r="M14" s="11"/>
      <c r="T14" s="10"/>
    </row>
    <row r="15" spans="1:21" ht="13.15" customHeight="1" x14ac:dyDescent="0.25">
      <c r="A15" s="3"/>
      <c r="B15" s="3"/>
      <c r="K15" s="33"/>
      <c r="L15" s="34"/>
      <c r="M15" s="11"/>
      <c r="T15" s="10"/>
    </row>
    <row r="16" spans="1:21" ht="13.15" customHeight="1" x14ac:dyDescent="0.25">
      <c r="A16" s="3"/>
      <c r="B16" s="3"/>
      <c r="K16" s="33"/>
      <c r="L16" s="34"/>
      <c r="M16" s="11"/>
      <c r="T16" s="10"/>
    </row>
    <row r="17" spans="1:20" ht="13.15" customHeight="1" x14ac:dyDescent="0.25">
      <c r="A17" s="3"/>
      <c r="B17" s="3"/>
      <c r="E17" s="14" t="s">
        <v>31</v>
      </c>
      <c r="F17" s="15"/>
      <c r="G17" s="15"/>
      <c r="H17" s="16"/>
      <c r="K17" s="33"/>
      <c r="L17" s="34"/>
      <c r="M17" s="11"/>
      <c r="T17" s="10"/>
    </row>
    <row r="18" spans="1:20" ht="21" customHeight="1" x14ac:dyDescent="0.25">
      <c r="A18" s="3"/>
      <c r="B18" s="3"/>
      <c r="E18" s="17"/>
      <c r="F18" s="18"/>
      <c r="G18" s="18"/>
      <c r="H18" s="19"/>
      <c r="K18" s="33"/>
      <c r="L18" s="34"/>
      <c r="M18" s="11"/>
      <c r="T18" s="10"/>
    </row>
    <row r="19" spans="1:20" ht="13.15" customHeight="1" x14ac:dyDescent="0.25">
      <c r="A19" s="3"/>
      <c r="B19" s="3"/>
      <c r="E19" s="20"/>
      <c r="H19" s="9"/>
      <c r="K19" s="33"/>
      <c r="L19" s="34"/>
      <c r="M19" s="11"/>
      <c r="T19" s="10"/>
    </row>
    <row r="20" spans="1:20" ht="13.15" customHeight="1" x14ac:dyDescent="0.25">
      <c r="A20" s="3"/>
      <c r="B20" s="3"/>
      <c r="E20" s="11"/>
      <c r="H20" s="10"/>
      <c r="K20" s="33"/>
      <c r="L20" s="34"/>
      <c r="M20" s="11"/>
      <c r="T20" s="10"/>
    </row>
    <row r="21" spans="1:20" ht="13.15" customHeight="1" x14ac:dyDescent="0.25">
      <c r="A21" s="3"/>
      <c r="B21" s="3"/>
      <c r="E21" s="11"/>
      <c r="H21" s="10"/>
      <c r="K21" s="33"/>
      <c r="L21" s="34"/>
      <c r="M21" s="11"/>
      <c r="T21" s="10"/>
    </row>
    <row r="22" spans="1:20" ht="18.600000000000001" customHeight="1" x14ac:dyDescent="0.25">
      <c r="A22" s="3"/>
      <c r="B22" s="3"/>
      <c r="E22" s="11"/>
      <c r="H22" s="10"/>
      <c r="K22" s="33"/>
      <c r="L22" s="34"/>
      <c r="M22" s="11"/>
      <c r="T22" s="10"/>
    </row>
    <row r="23" spans="1:20" x14ac:dyDescent="0.25">
      <c r="A23" s="3"/>
      <c r="B23" s="3"/>
      <c r="E23" s="11"/>
      <c r="H23" s="10"/>
      <c r="M23" s="21"/>
      <c r="N23" s="22"/>
      <c r="O23" s="22"/>
      <c r="P23" s="22"/>
      <c r="Q23" s="22"/>
      <c r="R23" s="22"/>
      <c r="S23" s="22"/>
      <c r="T23" s="23"/>
    </row>
    <row r="24" spans="1:20" x14ac:dyDescent="0.25">
      <c r="A24" s="3"/>
      <c r="B24" s="3"/>
      <c r="E24" s="11"/>
      <c r="H24" s="10"/>
    </row>
    <row r="25" spans="1:20" x14ac:dyDescent="0.25">
      <c r="A25" s="3"/>
      <c r="B25" s="3"/>
      <c r="E25" s="11"/>
      <c r="H25" s="10"/>
    </row>
    <row r="26" spans="1:20" x14ac:dyDescent="0.25">
      <c r="A26" s="3"/>
      <c r="B26" s="3"/>
      <c r="E26" s="11"/>
      <c r="H26" s="10"/>
    </row>
    <row r="27" spans="1:20" x14ac:dyDescent="0.25">
      <c r="A27" s="3"/>
      <c r="B27" s="3"/>
      <c r="E27" s="11"/>
      <c r="H27" s="10"/>
    </row>
    <row r="28" spans="1:20" x14ac:dyDescent="0.25">
      <c r="A28" s="3"/>
      <c r="B28" s="3"/>
      <c r="E28" s="11"/>
      <c r="H28" s="10"/>
    </row>
    <row r="29" spans="1:20" x14ac:dyDescent="0.25">
      <c r="A29" s="3"/>
      <c r="B29" s="3"/>
      <c r="E29" s="11"/>
      <c r="H29" s="10"/>
    </row>
    <row r="30" spans="1:20" x14ac:dyDescent="0.25">
      <c r="A30" s="3"/>
      <c r="B30" s="3"/>
      <c r="E30" s="11"/>
      <c r="H30" s="10"/>
    </row>
    <row r="31" spans="1:20" x14ac:dyDescent="0.25">
      <c r="A31" s="3"/>
      <c r="B31" s="3"/>
      <c r="E31" s="11"/>
      <c r="H31" s="10"/>
    </row>
    <row r="32" spans="1:20" x14ac:dyDescent="0.25">
      <c r="A32" s="3"/>
      <c r="B32" s="3"/>
      <c r="E32" s="11"/>
      <c r="H32" s="10"/>
    </row>
    <row r="33" spans="1:8" x14ac:dyDescent="0.25">
      <c r="A33" s="3"/>
      <c r="B33" s="3"/>
      <c r="E33" s="11"/>
      <c r="H33" s="10"/>
    </row>
    <row r="34" spans="1:8" x14ac:dyDescent="0.25">
      <c r="A34" s="3"/>
      <c r="B34" s="3"/>
      <c r="E34" s="11"/>
      <c r="H34" s="10"/>
    </row>
    <row r="35" spans="1:8" x14ac:dyDescent="0.25">
      <c r="A35" s="3"/>
      <c r="B35" s="3"/>
      <c r="E35" s="11"/>
      <c r="H35" s="10"/>
    </row>
    <row r="36" spans="1:8" x14ac:dyDescent="0.25">
      <c r="A36" s="3"/>
      <c r="B36" s="3"/>
      <c r="E36" s="11"/>
      <c r="H36" s="10"/>
    </row>
    <row r="37" spans="1:8" x14ac:dyDescent="0.25">
      <c r="A37" s="3"/>
      <c r="B37" s="3"/>
      <c r="E37" s="11"/>
      <c r="H37" s="10"/>
    </row>
    <row r="38" spans="1:8" x14ac:dyDescent="0.25">
      <c r="A38" s="3"/>
      <c r="B38" s="3"/>
      <c r="E38" s="11"/>
      <c r="H38" s="10"/>
    </row>
    <row r="39" spans="1:8" x14ac:dyDescent="0.25">
      <c r="A39" s="3"/>
      <c r="B39" s="3"/>
      <c r="E39" s="11"/>
      <c r="H39" s="10"/>
    </row>
    <row r="40" spans="1:8" x14ac:dyDescent="0.25">
      <c r="A40" s="3"/>
      <c r="B40" s="3"/>
      <c r="E40" s="11"/>
      <c r="H40" s="10"/>
    </row>
    <row r="41" spans="1:8" x14ac:dyDescent="0.25">
      <c r="A41" s="3"/>
      <c r="B41" s="3"/>
      <c r="E41" s="11"/>
      <c r="H41" s="10"/>
    </row>
    <row r="42" spans="1:8" x14ac:dyDescent="0.25">
      <c r="A42" s="3"/>
      <c r="B42" s="3"/>
      <c r="E42" s="11"/>
      <c r="H42" s="10"/>
    </row>
    <row r="43" spans="1:8" x14ac:dyDescent="0.25">
      <c r="A43" s="3"/>
      <c r="B43" s="3"/>
      <c r="E43" s="11"/>
      <c r="H43" s="10"/>
    </row>
    <row r="44" spans="1:8" x14ac:dyDescent="0.25">
      <c r="A44" s="3"/>
      <c r="B44" s="3"/>
      <c r="E44" s="11"/>
      <c r="H44" s="10"/>
    </row>
    <row r="45" spans="1:8" x14ac:dyDescent="0.25">
      <c r="A45" s="3"/>
      <c r="B45" s="3"/>
      <c r="E45" s="11"/>
      <c r="H45" s="10"/>
    </row>
    <row r="46" spans="1:8" x14ac:dyDescent="0.25">
      <c r="A46" s="3"/>
      <c r="B46" s="3"/>
      <c r="E46" s="11"/>
      <c r="H46" s="10"/>
    </row>
    <row r="47" spans="1:8" x14ac:dyDescent="0.25">
      <c r="A47" s="3"/>
      <c r="B47" s="3"/>
      <c r="E47" s="11"/>
      <c r="H47" s="10"/>
    </row>
    <row r="48" spans="1:8" x14ac:dyDescent="0.25">
      <c r="A48" s="3"/>
      <c r="B48" s="3"/>
      <c r="E48" s="11"/>
      <c r="H48" s="10"/>
    </row>
    <row r="49" spans="1:58" x14ac:dyDescent="0.25">
      <c r="A49" s="3"/>
      <c r="B49" s="3"/>
      <c r="E49" s="11"/>
      <c r="H49" s="10"/>
    </row>
    <row r="50" spans="1:58" x14ac:dyDescent="0.25">
      <c r="A50" s="3"/>
      <c r="B50" s="3"/>
      <c r="E50" s="21"/>
      <c r="F50" s="22"/>
      <c r="G50" s="22"/>
      <c r="H50" s="23"/>
    </row>
    <row r="51" spans="1:58" x14ac:dyDescent="0.25">
      <c r="A51" s="3"/>
      <c r="B51" s="3"/>
    </row>
    <row r="52" spans="1:58" x14ac:dyDescent="0.25">
      <c r="A52" s="3"/>
      <c r="B52" s="3"/>
    </row>
    <row r="53" spans="1:58" x14ac:dyDescent="0.25">
      <c r="A53" s="3"/>
      <c r="B53" s="3"/>
    </row>
    <row r="54" spans="1:58" x14ac:dyDescent="0.25">
      <c r="A54" s="3" t="s">
        <v>102</v>
      </c>
      <c r="B54" s="3"/>
    </row>
    <row r="55" spans="1:58" x14ac:dyDescent="0.25">
      <c r="A55" s="3"/>
      <c r="B55" s="3"/>
    </row>
    <row r="56" spans="1:58" x14ac:dyDescent="0.25">
      <c r="A56" s="3"/>
      <c r="B56" s="3"/>
    </row>
    <row r="57" spans="1:58" ht="13.9" hidden="1" customHeight="1" x14ac:dyDescent="0.25">
      <c r="A57" s="3"/>
      <c r="B57" s="35" t="s">
        <v>32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7"/>
      <c r="AM57" s="24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</row>
    <row r="58" spans="1:58" ht="13.9" hidden="1" customHeight="1" x14ac:dyDescent="0.25"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40"/>
      <c r="AM58" s="24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</row>
    <row r="59" spans="1:58" hidden="1" x14ac:dyDescent="0.25">
      <c r="B59" s="41"/>
      <c r="C59" s="42"/>
      <c r="D59" s="43"/>
      <c r="E59" s="43"/>
      <c r="F59" s="44"/>
      <c r="G59" s="44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5"/>
    </row>
    <row r="60" spans="1:58" hidden="1" x14ac:dyDescent="0.25">
      <c r="B60" s="46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7"/>
    </row>
    <row r="61" spans="1:58" hidden="1" x14ac:dyDescent="0.25">
      <c r="B61" s="46" t="s">
        <v>7</v>
      </c>
      <c r="C61" s="44">
        <f>fsw</f>
        <v>450</v>
      </c>
      <c r="D61" s="44"/>
      <c r="E61" s="44" t="s">
        <v>33</v>
      </c>
      <c r="F61" s="44">
        <f>1000*(Vout+0.2)*(1-D)/fsw/(I_ripple_max/100)/Iout_Max</f>
        <v>3.75925925925926</v>
      </c>
      <c r="G61" s="44"/>
      <c r="H61" s="44" t="s">
        <v>34</v>
      </c>
      <c r="I61" s="44">
        <v>0.5</v>
      </c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7"/>
    </row>
    <row r="62" spans="1:58" hidden="1" x14ac:dyDescent="0.25">
      <c r="B62" s="46" t="s">
        <v>11</v>
      </c>
      <c r="C62" s="44">
        <f>Vin</f>
        <v>12</v>
      </c>
      <c r="D62" s="44"/>
      <c r="E62" s="48" t="s">
        <v>35</v>
      </c>
      <c r="F62" s="44">
        <f>Iout_Max*1.5/2</f>
        <v>2.25</v>
      </c>
      <c r="G62" s="44"/>
      <c r="H62" s="44" t="s">
        <v>36</v>
      </c>
      <c r="I62" s="44">
        <v>63.5</v>
      </c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7"/>
    </row>
    <row r="63" spans="1:58" ht="14.45" hidden="1" customHeight="1" x14ac:dyDescent="0.25">
      <c r="B63" s="46" t="s">
        <v>15</v>
      </c>
      <c r="C63" s="44">
        <f>Vout</f>
        <v>3.3</v>
      </c>
      <c r="D63" s="44"/>
      <c r="E63" s="44" t="s">
        <v>37</v>
      </c>
      <c r="F63" s="44">
        <f>Iout_Max*1.5*0.25/(fsw*1000*Vin_ripple_max)*1000000</f>
        <v>50</v>
      </c>
      <c r="G63" s="44"/>
      <c r="H63" s="44" t="s">
        <v>38</v>
      </c>
      <c r="I63" s="44">
        <v>50</v>
      </c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7"/>
    </row>
    <row r="64" spans="1:58" hidden="1" x14ac:dyDescent="0.25">
      <c r="B64" s="46" t="s">
        <v>18</v>
      </c>
      <c r="C64" s="44">
        <f>Iout</f>
        <v>2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7"/>
    </row>
    <row r="65" spans="2:38" hidden="1" x14ac:dyDescent="0.25">
      <c r="B65" s="46" t="s">
        <v>39</v>
      </c>
      <c r="C65" s="44">
        <f>C63/C62</f>
        <v>0.27499999999999997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7"/>
    </row>
    <row r="66" spans="2:38" hidden="1" x14ac:dyDescent="0.25">
      <c r="B66" s="46" t="s">
        <v>40</v>
      </c>
      <c r="C66" s="44">
        <f>Vout/Iout</f>
        <v>1.65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7"/>
    </row>
    <row r="67" spans="2:38" hidden="1" x14ac:dyDescent="0.25">
      <c r="B67" s="46"/>
      <c r="C67" s="44"/>
      <c r="D67" s="44"/>
      <c r="E67" s="44" t="s">
        <v>41</v>
      </c>
      <c r="F67" s="44">
        <f>Vref/Vout*gm_EA*RCOMP/Rcsa/2/PI()/fsw*10*1000</f>
        <v>49.386261129121472</v>
      </c>
      <c r="G67" s="44"/>
      <c r="H67" s="44" t="s">
        <v>42</v>
      </c>
      <c r="I67" s="44">
        <f>Rfb_lower*(Vout/Vref-1)</f>
        <v>32.96875</v>
      </c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7"/>
    </row>
    <row r="68" spans="2:38" hidden="1" x14ac:dyDescent="0.25">
      <c r="B68" s="46"/>
      <c r="C68" s="44"/>
      <c r="D68" s="44"/>
      <c r="E68" s="44" t="s">
        <v>43</v>
      </c>
      <c r="F68" s="44">
        <f>(dI+I_ripple/2)^2*L/2/dV/Vout</f>
        <v>12.11162920973527</v>
      </c>
      <c r="G68" s="44"/>
      <c r="H68" s="44" t="s">
        <v>44</v>
      </c>
      <c r="I68" s="44">
        <f>Rfb_lower</f>
        <v>10</v>
      </c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7"/>
    </row>
    <row r="69" spans="2:38" hidden="1" x14ac:dyDescent="0.25">
      <c r="B69" s="49" t="s">
        <v>45</v>
      </c>
      <c r="C69" s="44">
        <f>(1/2.4)</f>
        <v>0.41666666666666669</v>
      </c>
      <c r="D69" s="44"/>
      <c r="E69" s="44" t="s">
        <v>46</v>
      </c>
      <c r="F69" s="44">
        <f>(dI+I_ripple/2)^2*L/2/dV/(Vin-Vout)</f>
        <v>4.5940662519685507</v>
      </c>
      <c r="G69" s="44"/>
      <c r="H69" s="44" t="s">
        <v>47</v>
      </c>
      <c r="I69" s="44">
        <f>I68/(I67+I68)</f>
        <v>0.23272727272727273</v>
      </c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7"/>
    </row>
    <row r="70" spans="2:38" hidden="1" x14ac:dyDescent="0.25">
      <c r="B70" s="46" t="s">
        <v>48</v>
      </c>
      <c r="C70" s="44">
        <v>0.76800000000000002</v>
      </c>
      <c r="D70" s="44"/>
      <c r="E70" s="44" t="s">
        <v>49</v>
      </c>
      <c r="F70" s="44">
        <f>MAX(F67:F69)</f>
        <v>49.386261129121472</v>
      </c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7"/>
    </row>
    <row r="71" spans="2:38" hidden="1" x14ac:dyDescent="0.25">
      <c r="B71" s="46" t="s">
        <v>50</v>
      </c>
      <c r="C71" s="44">
        <v>3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7"/>
    </row>
    <row r="72" spans="2:38" hidden="1" x14ac:dyDescent="0.25">
      <c r="B72" s="46" t="s">
        <v>51</v>
      </c>
      <c r="C72" s="44">
        <f>I_ripple_max</f>
        <v>50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7"/>
    </row>
    <row r="73" spans="2:38" hidden="1" x14ac:dyDescent="0.25">
      <c r="B73" s="46"/>
      <c r="C73" s="44"/>
      <c r="D73" s="44"/>
      <c r="E73" s="44"/>
      <c r="F73" s="44"/>
      <c r="G73" s="44"/>
      <c r="H73" s="44" t="s">
        <v>52</v>
      </c>
      <c r="I73" s="44">
        <f>Cff</f>
        <v>9.9999999999999995E-7</v>
      </c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7"/>
    </row>
    <row r="74" spans="2:38" hidden="1" x14ac:dyDescent="0.25">
      <c r="B74" s="46"/>
      <c r="C74" s="44"/>
      <c r="D74" s="44"/>
      <c r="E74" s="44" t="s">
        <v>53</v>
      </c>
      <c r="F74" s="44">
        <f>(C63/C62)*(1/(500*1000))</f>
        <v>5.4999999999999992E-7</v>
      </c>
      <c r="G74" s="44"/>
      <c r="H74" s="44" t="s">
        <v>54</v>
      </c>
      <c r="I74" s="44">
        <f>((Vref/Vout)*gm_EA*10^-6*RCOMP*10^6*(1/Rcsa))/(2*PI()*Co*10^-6)/1000</f>
        <v>44.447635016209333</v>
      </c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7"/>
    </row>
    <row r="75" spans="2:38" hidden="1" x14ac:dyDescent="0.25">
      <c r="B75" s="46"/>
      <c r="C75" s="44"/>
      <c r="D75" s="44"/>
      <c r="E75" s="44" t="s">
        <v>55</v>
      </c>
      <c r="F75" s="44">
        <f>1/(C61)/1000 -Ton</f>
        <v>1.6722222222222223E-6</v>
      </c>
      <c r="G75" s="44"/>
      <c r="H75" s="44" t="s">
        <v>56</v>
      </c>
      <c r="I75" s="44">
        <f>LOOKUP(0,AI109:AI309,C109:C309)/1000</f>
        <v>43.651583224016619</v>
      </c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7"/>
    </row>
    <row r="76" spans="2:38" ht="28.5" hidden="1" x14ac:dyDescent="0.25">
      <c r="B76" s="49" t="s">
        <v>24</v>
      </c>
      <c r="C76" s="44">
        <f>dV_p</f>
        <v>5</v>
      </c>
      <c r="D76" s="44"/>
      <c r="E76" s="44" t="s">
        <v>57</v>
      </c>
      <c r="F76" s="44">
        <f>PI()*fsw*1000</f>
        <v>1413716.6941154068</v>
      </c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7"/>
    </row>
    <row r="77" spans="2:38" hidden="1" x14ac:dyDescent="0.25">
      <c r="B77" s="46" t="s">
        <v>58</v>
      </c>
      <c r="C77" s="44">
        <f>Vout*dV_p/100</f>
        <v>0.16500000000000001</v>
      </c>
      <c r="D77" s="44"/>
      <c r="E77" s="44" t="s">
        <v>59</v>
      </c>
      <c r="F77" s="44">
        <f>2/PI()</f>
        <v>0.63661977236758138</v>
      </c>
      <c r="G77" s="44"/>
      <c r="H77" s="44" t="s">
        <v>26</v>
      </c>
      <c r="I77" s="44">
        <f>LOOKUP(0,AI109:AI309,AG109:AG309)-(-180)</f>
        <v>69.19261111099749</v>
      </c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7"/>
    </row>
    <row r="78" spans="2:38" hidden="1" x14ac:dyDescent="0.25">
      <c r="B78" s="46" t="s">
        <v>38</v>
      </c>
      <c r="C78" s="44">
        <f>gm_EA</f>
        <v>50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7"/>
    </row>
    <row r="79" spans="2:38" ht="34.5" hidden="1" customHeight="1" x14ac:dyDescent="0.25">
      <c r="B79" s="49" t="s">
        <v>27</v>
      </c>
      <c r="C79" s="44">
        <f>dI_p</f>
        <v>33.33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7"/>
    </row>
    <row r="80" spans="2:38" hidden="1" x14ac:dyDescent="0.25">
      <c r="B80" s="46" t="s">
        <v>60</v>
      </c>
      <c r="C80" s="44">
        <v>1</v>
      </c>
      <c r="D80" s="44"/>
      <c r="E80" s="44" t="s">
        <v>61</v>
      </c>
      <c r="F80" s="44">
        <f>L</f>
        <v>6.5</v>
      </c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7"/>
    </row>
    <row r="81" spans="2:38" hidden="1" x14ac:dyDescent="0.25">
      <c r="B81" s="46" t="s">
        <v>34</v>
      </c>
      <c r="C81" s="44">
        <f>RCOMP</f>
        <v>0.5</v>
      </c>
      <c r="D81" s="44"/>
      <c r="E81" s="50" t="s">
        <v>62</v>
      </c>
      <c r="F81" s="44">
        <f>Vout*Toff/L*1000000</f>
        <v>0.84897435897435891</v>
      </c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7"/>
    </row>
    <row r="82" spans="2:38" ht="36" hidden="1" customHeight="1" x14ac:dyDescent="0.25">
      <c r="B82" s="49" t="s">
        <v>63</v>
      </c>
      <c r="C82" s="44">
        <f>fc_to_fsw</f>
        <v>0.1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7"/>
    </row>
    <row r="83" spans="2:38" hidden="1" x14ac:dyDescent="0.25">
      <c r="B83" s="49" t="s">
        <v>64</v>
      </c>
      <c r="C83" s="44" t="e">
        <f>t_ss</f>
        <v>#REF!</v>
      </c>
      <c r="D83" s="44"/>
      <c r="E83" s="50" t="s">
        <v>65</v>
      </c>
      <c r="F83" s="44">
        <f>Co</f>
        <v>50</v>
      </c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7"/>
    </row>
    <row r="84" spans="2:38" hidden="1" x14ac:dyDescent="0.25">
      <c r="B84" s="46"/>
      <c r="C84" s="44"/>
      <c r="D84" s="44"/>
      <c r="E84" s="44" t="s">
        <v>66</v>
      </c>
      <c r="F84" s="44">
        <f>C_ESR</f>
        <v>1</v>
      </c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7"/>
    </row>
    <row r="85" spans="2:38" hidden="1" x14ac:dyDescent="0.25">
      <c r="B85" s="46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7"/>
    </row>
    <row r="86" spans="2:38" hidden="1" x14ac:dyDescent="0.25">
      <c r="B86" s="46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7"/>
    </row>
    <row r="87" spans="2:38" hidden="1" x14ac:dyDescent="0.25">
      <c r="B87" s="46"/>
      <c r="C87" s="44"/>
      <c r="D87" s="44"/>
      <c r="E87" s="44" t="s">
        <v>67</v>
      </c>
      <c r="F87" s="44">
        <f>1/SQRT(L*10^-6*Co*10^-6)</f>
        <v>55470.019622522923</v>
      </c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7"/>
    </row>
    <row r="88" spans="2:38" ht="22.5" hidden="1" customHeight="1" x14ac:dyDescent="0.25">
      <c r="B88" s="46" t="s">
        <v>68</v>
      </c>
      <c r="C88" s="44">
        <f>Fstart</f>
        <v>100</v>
      </c>
      <c r="D88" s="44"/>
      <c r="E88" s="44" t="s">
        <v>69</v>
      </c>
      <c r="F88" s="44">
        <f>Ro*SQRT(Co/L)</f>
        <v>4.5762766188581399</v>
      </c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7"/>
    </row>
    <row r="89" spans="2:38" hidden="1" x14ac:dyDescent="0.25">
      <c r="B89" s="46" t="s">
        <v>70</v>
      </c>
      <c r="C89" s="44">
        <f>Fstop</f>
        <v>1000000</v>
      </c>
      <c r="D89" s="44"/>
      <c r="E89" s="44" t="s">
        <v>71</v>
      </c>
      <c r="F89" s="44">
        <f>1/(C_ESR*10^-3*Co*10^-6)</f>
        <v>20000000</v>
      </c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7"/>
    </row>
    <row r="90" spans="2:38" hidden="1" x14ac:dyDescent="0.25">
      <c r="B90" s="46" t="s">
        <v>72</v>
      </c>
      <c r="C90" s="44">
        <v>200</v>
      </c>
      <c r="D90" s="44"/>
      <c r="E90" s="44" t="s">
        <v>73</v>
      </c>
      <c r="F90" s="44">
        <f>1/(Co*10^-6*(Ro+C_ESR*0.001))</f>
        <v>12113.870381586919</v>
      </c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7"/>
    </row>
    <row r="91" spans="2:38" hidden="1" x14ac:dyDescent="0.25">
      <c r="B91" s="46" t="s">
        <v>74</v>
      </c>
      <c r="C91" s="44">
        <f>LOG(Fstop/Fstart,10)/Fstep</f>
        <v>0.02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7"/>
    </row>
    <row r="92" spans="2:38" hidden="1" x14ac:dyDescent="0.25">
      <c r="B92" s="46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7"/>
    </row>
    <row r="93" spans="2:38" hidden="1" x14ac:dyDescent="0.25">
      <c r="B93" s="46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7"/>
    </row>
    <row r="94" spans="2:38" hidden="1" x14ac:dyDescent="0.25">
      <c r="B94" s="46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7"/>
    </row>
    <row r="95" spans="2:38" hidden="1" x14ac:dyDescent="0.25">
      <c r="B95" s="46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51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7"/>
    </row>
    <row r="96" spans="2:38" hidden="1" x14ac:dyDescent="0.25">
      <c r="B96" s="46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7"/>
    </row>
    <row r="97" spans="2:38" hidden="1" x14ac:dyDescent="0.25">
      <c r="B97" s="46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52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7"/>
    </row>
    <row r="98" spans="2:38" hidden="1" x14ac:dyDescent="0.25">
      <c r="B98" s="46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7"/>
    </row>
    <row r="99" spans="2:38" hidden="1" x14ac:dyDescent="0.25">
      <c r="B99" s="46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7"/>
    </row>
    <row r="100" spans="2:38" hidden="1" x14ac:dyDescent="0.25">
      <c r="B100" s="46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7"/>
    </row>
    <row r="101" spans="2:38" hidden="1" x14ac:dyDescent="0.25">
      <c r="B101" s="46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7"/>
    </row>
    <row r="102" spans="2:38" hidden="1" x14ac:dyDescent="0.25">
      <c r="B102" s="46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7"/>
    </row>
    <row r="103" spans="2:38" ht="15" hidden="1" x14ac:dyDescent="0.25">
      <c r="B103" s="46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53"/>
      <c r="O103" s="53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53"/>
      <c r="AC103" s="44"/>
      <c r="AD103" s="44"/>
      <c r="AE103" s="44"/>
      <c r="AF103" s="44"/>
      <c r="AG103" s="44"/>
      <c r="AH103" s="44"/>
      <c r="AI103" s="44"/>
      <c r="AJ103" s="44"/>
      <c r="AK103" s="44"/>
      <c r="AL103" s="47"/>
    </row>
    <row r="104" spans="2:38" ht="15" hidden="1" x14ac:dyDescent="0.25">
      <c r="B104" s="46"/>
      <c r="C104" s="44"/>
      <c r="D104" s="44"/>
      <c r="E104" s="44"/>
      <c r="F104" s="53"/>
      <c r="G104" s="44"/>
      <c r="H104" s="44"/>
      <c r="I104" s="44"/>
      <c r="J104" s="44"/>
      <c r="K104" s="44"/>
      <c r="L104" s="44"/>
      <c r="M104" s="44"/>
      <c r="N104" s="54" t="s">
        <v>75</v>
      </c>
      <c r="O104" s="53"/>
      <c r="P104" s="44"/>
      <c r="Q104" s="44"/>
      <c r="R104" s="44"/>
      <c r="S104" s="44"/>
      <c r="T104" s="44"/>
      <c r="U104" s="55" t="s">
        <v>76</v>
      </c>
      <c r="V104" s="53"/>
      <c r="W104" s="53"/>
      <c r="X104" s="53"/>
      <c r="Y104" s="55" t="s">
        <v>77</v>
      </c>
      <c r="Z104" s="53"/>
      <c r="AA104" s="53"/>
      <c r="AB104" s="44"/>
      <c r="AC104" s="44"/>
      <c r="AD104" s="44"/>
      <c r="AE104" s="44"/>
      <c r="AF104" s="44"/>
      <c r="AG104" s="55" t="s">
        <v>78</v>
      </c>
      <c r="AH104" s="56" t="s">
        <v>79</v>
      </c>
      <c r="AI104" s="56"/>
      <c r="AJ104" s="44"/>
      <c r="AK104" s="44"/>
      <c r="AL104" s="47"/>
    </row>
    <row r="105" spans="2:38" ht="15" hidden="1" x14ac:dyDescent="0.25">
      <c r="B105" s="46"/>
      <c r="C105" s="44"/>
      <c r="D105" s="44"/>
      <c r="E105" s="53" t="s">
        <v>80</v>
      </c>
      <c r="F105" s="53"/>
      <c r="G105" s="53"/>
      <c r="H105" s="44"/>
      <c r="I105" s="44"/>
      <c r="J105" s="44"/>
      <c r="K105" s="44"/>
      <c r="L105" s="44"/>
      <c r="M105" s="44"/>
      <c r="N105" s="54"/>
      <c r="O105" s="44"/>
      <c r="P105" s="44"/>
      <c r="Q105" s="44"/>
      <c r="R105" s="44"/>
      <c r="S105" s="44"/>
      <c r="T105" s="44"/>
      <c r="U105" s="55"/>
      <c r="V105" s="53"/>
      <c r="W105" s="53"/>
      <c r="X105" s="53"/>
      <c r="Y105" s="55"/>
      <c r="Z105" s="53"/>
      <c r="AA105" s="44"/>
      <c r="AB105" s="44"/>
      <c r="AC105" s="44"/>
      <c r="AD105" s="44"/>
      <c r="AE105" s="44"/>
      <c r="AF105" s="44"/>
      <c r="AG105" s="55"/>
      <c r="AH105" s="56"/>
      <c r="AI105" s="56"/>
      <c r="AJ105" s="44"/>
      <c r="AK105" s="44"/>
      <c r="AL105" s="47"/>
    </row>
    <row r="106" spans="2:38" hidden="1" x14ac:dyDescent="0.25">
      <c r="B106" s="46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7"/>
    </row>
    <row r="107" spans="2:38" hidden="1" x14ac:dyDescent="0.25">
      <c r="B107" s="46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7"/>
    </row>
    <row r="108" spans="2:38" ht="15" hidden="1" x14ac:dyDescent="0.25">
      <c r="B108" s="57" t="s">
        <v>74</v>
      </c>
      <c r="C108" s="53" t="s">
        <v>81</v>
      </c>
      <c r="D108" s="53" t="s">
        <v>82</v>
      </c>
      <c r="E108" s="53" t="s">
        <v>83</v>
      </c>
      <c r="F108" s="53" t="s">
        <v>84</v>
      </c>
      <c r="G108" s="53" t="s">
        <v>85</v>
      </c>
      <c r="H108" s="53" t="s">
        <v>86</v>
      </c>
      <c r="I108" s="53" t="s">
        <v>87</v>
      </c>
      <c r="J108" s="44"/>
      <c r="K108" s="44"/>
      <c r="L108" s="44"/>
      <c r="M108" s="53" t="s">
        <v>88</v>
      </c>
      <c r="N108" s="53" t="s">
        <v>89</v>
      </c>
      <c r="O108" s="53" t="s">
        <v>90</v>
      </c>
      <c r="P108" s="53" t="s">
        <v>91</v>
      </c>
      <c r="Q108" s="44"/>
      <c r="R108" s="44"/>
      <c r="S108" s="44"/>
      <c r="T108" s="53" t="s">
        <v>92</v>
      </c>
      <c r="U108" s="53" t="s">
        <v>93</v>
      </c>
      <c r="V108" s="53" t="s">
        <v>94</v>
      </c>
      <c r="W108" s="53"/>
      <c r="X108" s="53" t="s">
        <v>95</v>
      </c>
      <c r="Y108" s="53" t="s">
        <v>96</v>
      </c>
      <c r="Z108" s="53" t="s">
        <v>93</v>
      </c>
      <c r="AA108" s="53" t="s">
        <v>94</v>
      </c>
      <c r="AB108" s="44"/>
      <c r="AC108" s="44"/>
      <c r="AD108" s="44"/>
      <c r="AE108" s="53" t="s">
        <v>97</v>
      </c>
      <c r="AF108" s="53" t="s">
        <v>98</v>
      </c>
      <c r="AG108" s="53" t="s">
        <v>99</v>
      </c>
      <c r="AH108" s="53" t="s">
        <v>100</v>
      </c>
      <c r="AI108" s="44" t="s">
        <v>101</v>
      </c>
      <c r="AJ108" s="44"/>
      <c r="AK108" s="44"/>
      <c r="AL108" s="47"/>
    </row>
    <row r="109" spans="2:38" hidden="1" x14ac:dyDescent="0.25">
      <c r="B109" s="46">
        <v>0</v>
      </c>
      <c r="C109" s="44">
        <f t="shared" ref="C109:C172" si="0">Fstart*10^(Step*B109)</f>
        <v>100</v>
      </c>
      <c r="D109" s="44" t="str">
        <f>COMPLEX(0,2*PI()*C109,"j")</f>
        <v>628.318530717959j</v>
      </c>
      <c r="E109" s="44">
        <f t="shared" ref="E109:E172" si="1">(IMPRODUCT(D109,D109))/wn^2 + 1</f>
        <v>0.99999980246913578</v>
      </c>
      <c r="F109" s="44" t="str">
        <f t="shared" ref="F109:F172" si="2">IMDIV(D109,wn*Qn)</f>
        <v>0.000698131700797732j</v>
      </c>
      <c r="G109" s="44" t="str">
        <f t="shared" ref="G109:G172" si="3">IMDIV(1/Rcsa, IMSUM(E109,F109))</f>
        <v>2.39999930434315-0.00167551592722057j</v>
      </c>
      <c r="H109" s="44">
        <f t="shared" ref="H109:H172" si="4">20*LOG(IMABS(G109),10)</f>
        <v>7.6042244332646121</v>
      </c>
      <c r="I109" s="44">
        <f t="shared" ref="I109:I172" si="5">(IMARGUMENT(G109)*(180/PI()))</f>
        <v>-4.0000001402729329E-2</v>
      </c>
      <c r="J109" s="44"/>
      <c r="K109" s="44"/>
      <c r="L109" s="44"/>
      <c r="M109" s="44" t="str">
        <f t="shared" ref="M109:M172" si="6">IMPRODUCT(Ro, IMSUM(1, IMDIV(D109,wesr)))</f>
        <v>1.65+0.0000518362787842315j</v>
      </c>
      <c r="N109" s="44" t="str">
        <f t="shared" ref="N109:N172" si="7">IMSUM(1, IMDIV(D109,wz))</f>
        <v>1+0.0518676947107675j</v>
      </c>
      <c r="O109" s="44" t="str">
        <f>IMDIV(M109,N109)</f>
        <v>1.64557566593221-0.0853003799852557j</v>
      </c>
      <c r="P109" s="44">
        <f>(IMARGUMENT(O109)*(180/PI()))</f>
        <v>-2.967339324092638</v>
      </c>
      <c r="Q109" s="44"/>
      <c r="R109" s="44"/>
      <c r="S109" s="44"/>
      <c r="T109" s="44" t="str">
        <f t="shared" ref="T109:T172" si="8">IMPRODUCT(gm_EA*10^-6,IMSUM(RCOMP*10^6,IMDIV(1,IMPRODUCT(D109,CCOMP*10^-12))))</f>
        <v>25-1253.18852828264j</v>
      </c>
      <c r="U109" s="44">
        <f t="shared" ref="U109:U172" si="9">20*LOG(IMABS(T109),10)</f>
        <v>61.962056219153666</v>
      </c>
      <c r="V109" s="44">
        <f t="shared" ref="V109:V172" si="10">(IMARGUMENT(T109)*(180/PI()))</f>
        <v>-88.857151589279155</v>
      </c>
      <c r="W109" s="44"/>
      <c r="X109" s="44" t="str">
        <f t="shared" ref="X109:X172" si="11">IMDIV(Rfb_upper*1000,IMSUM(IMPRODUCT(D109,Rfb_upper*1000,Cff*0.000000000001),1))</f>
        <v>32968.75-6.82943586574566E-07j</v>
      </c>
      <c r="Y109" s="44" t="str">
        <f t="shared" ref="Y109:Y172" si="12">IMDIV(Rfb_lower*1000,IMSUM(X109,Rfb_lower*1000))</f>
        <v>0.232727272727273+3.69895792477279E-12j</v>
      </c>
      <c r="Z109" s="44">
        <f>20*LOG(IMABS(Y109),10)</f>
        <v>-12.663054396927498</v>
      </c>
      <c r="AA109" s="44">
        <f>(IMARGUMENT(Y109)*(180/PI()))</f>
        <v>9.1065681818181662E-10</v>
      </c>
      <c r="AB109" s="44"/>
      <c r="AC109" s="44"/>
      <c r="AD109" s="44"/>
      <c r="AE109" s="44" t="str">
        <f t="shared" ref="AE109:AE172" si="13">IMPRODUCT(G109,O109,T109,Y109)</f>
        <v>-37.5338268665814-1153.00680628544j</v>
      </c>
      <c r="AF109" s="44">
        <f>20*LOG(IMABS(AE109),10)</f>
        <v>61.241237190950883</v>
      </c>
      <c r="AG109" s="44">
        <f>(IMARGUMENT(AE109)*(180/PI()))</f>
        <v>-91.864490913863861</v>
      </c>
      <c r="AH109" s="44">
        <f t="shared" ref="AH109:AH172" si="14">(IMARGUMENT(IMPRODUCT(-1,AE109))*(180/PI()))</f>
        <v>88.135509086136139</v>
      </c>
      <c r="AI109" s="44">
        <f>0-AF109</f>
        <v>-61.241237190950883</v>
      </c>
      <c r="AJ109" s="44"/>
      <c r="AK109" s="44"/>
      <c r="AL109" s="47"/>
    </row>
    <row r="110" spans="2:38" hidden="1" x14ac:dyDescent="0.25">
      <c r="B110" s="46">
        <v>1</v>
      </c>
      <c r="C110" s="44">
        <f t="shared" si="0"/>
        <v>104.71285480508996</v>
      </c>
      <c r="D110" s="44" t="str">
        <f t="shared" ref="D110:D173" si="15">COMPLEX(0,2*PI()*C110,"j")</f>
        <v>657.930270784171j</v>
      </c>
      <c r="E110" s="44">
        <f t="shared" si="1"/>
        <v>0.99999978341171436</v>
      </c>
      <c r="F110" s="44" t="str">
        <f t="shared" si="2"/>
        <v>0.000731033634204634j</v>
      </c>
      <c r="G110" s="44" t="str">
        <f t="shared" si="3"/>
        <v>2.39999923722743-0.00175448054447865j</v>
      </c>
      <c r="H110" s="44">
        <f t="shared" si="4"/>
        <v>7.6042243945799806</v>
      </c>
      <c r="I110" s="44">
        <f t="shared" si="5"/>
        <v>-4.1885143532584559E-2</v>
      </c>
      <c r="J110" s="44"/>
      <c r="K110" s="44"/>
      <c r="L110" s="44"/>
      <c r="M110" s="44" t="str">
        <f t="shared" si="6"/>
        <v>1.65+0.000054279247339694j</v>
      </c>
      <c r="N110" s="44" t="str">
        <f t="shared" si="7"/>
        <v>1+0.0543121438532333j</v>
      </c>
      <c r="O110" s="44" t="str">
        <f t="shared" ref="O110:O173" si="16">IMDIV(M110,N110)</f>
        <v>1.64515006959012-0.0892973479923959j</v>
      </c>
      <c r="P110" s="44">
        <f t="shared" ref="P110:P173" si="17">(IMARGUMENT(O110)*(180/PI()))</f>
        <v>-3.1069173976231346</v>
      </c>
      <c r="Q110" s="44"/>
      <c r="R110" s="44"/>
      <c r="S110" s="44"/>
      <c r="T110" s="44" t="str">
        <f t="shared" si="8"/>
        <v>25-1196.78575339704j</v>
      </c>
      <c r="U110" s="44">
        <f t="shared" si="9"/>
        <v>61.562222897639955</v>
      </c>
      <c r="V110" s="44">
        <f t="shared" si="10"/>
        <v>-88.803306113349549</v>
      </c>
      <c r="W110" s="44"/>
      <c r="X110" s="44" t="str">
        <f t="shared" si="11"/>
        <v>32968.75-7.15129726210499E-07j</v>
      </c>
      <c r="Y110" s="44" t="str">
        <f t="shared" si="12"/>
        <v>0.232727272727273+3.8732844410687E-12j</v>
      </c>
      <c r="Z110" s="44">
        <f t="shared" ref="Z110:Z173" si="18">20*LOG(IMABS(Y110),10)</f>
        <v>-12.663054396927498</v>
      </c>
      <c r="AA110" s="44">
        <f t="shared" ref="AA110:AA173" si="19">(IMARGUMENT(Y110)*(180/PI()))</f>
        <v>9.5357475179537785E-10</v>
      </c>
      <c r="AB110" s="44"/>
      <c r="AC110" s="44"/>
      <c r="AD110" s="44"/>
      <c r="AE110" s="44" t="str">
        <f t="shared" si="13"/>
        <v>-37.524189254903-1100.93549222365j</v>
      </c>
      <c r="AF110" s="44">
        <f t="shared" ref="AF110:AF173" si="20">20*LOG(IMABS(AE110),10)</f>
        <v>60.840279784403286</v>
      </c>
      <c r="AG110" s="44">
        <f t="shared" ref="AG110:AG173" si="21">(IMARGUMENT(AE110)*(180/PI()))</f>
        <v>-91.952108653551676</v>
      </c>
      <c r="AH110" s="44">
        <f>(IMARGUMENT(IMPRODUCT(-1,AE110))*(180/PI()))</f>
        <v>88.047891346448324</v>
      </c>
      <c r="AI110" s="44">
        <f t="shared" ref="AI110:AI173" si="22">0-AF110</f>
        <v>-60.840279784403286</v>
      </c>
      <c r="AJ110" s="44"/>
      <c r="AK110" s="44"/>
      <c r="AL110" s="47"/>
    </row>
    <row r="111" spans="2:38" hidden="1" x14ac:dyDescent="0.25">
      <c r="B111" s="46">
        <v>2</v>
      </c>
      <c r="C111" s="44">
        <f t="shared" si="0"/>
        <v>109.64781961431851</v>
      </c>
      <c r="D111" s="44" t="str">
        <f t="shared" si="15"/>
        <v>688.937569164964j</v>
      </c>
      <c r="E111" s="44">
        <f t="shared" si="1"/>
        <v>0.99999976251566725</v>
      </c>
      <c r="F111" s="44" t="str">
        <f t="shared" si="2"/>
        <v>0.000765486187961071j</v>
      </c>
      <c r="G111" s="44" t="str">
        <f t="shared" si="3"/>
        <v>2.39999916363651-0.00183716664718016j</v>
      </c>
      <c r="H111" s="44">
        <f t="shared" si="4"/>
        <v>7.6042243521631363</v>
      </c>
      <c r="I111" s="44">
        <f t="shared" si="5"/>
        <v>-4.3859129694884424E-2</v>
      </c>
      <c r="J111" s="44"/>
      <c r="K111" s="44"/>
      <c r="L111" s="44"/>
      <c r="M111" s="44" t="str">
        <f t="shared" si="6"/>
        <v>1.65+0.0000568373494561095j</v>
      </c>
      <c r="N111" s="44" t="str">
        <f t="shared" si="7"/>
        <v>1+0.0568717963345678j</v>
      </c>
      <c r="O111" s="44" t="str">
        <f t="shared" si="16"/>
        <v>1.64468366559042-0.093479277114793j</v>
      </c>
      <c r="P111" s="44">
        <f t="shared" si="17"/>
        <v>-3.2530339307468639</v>
      </c>
      <c r="Q111" s="44"/>
      <c r="R111" s="44"/>
      <c r="S111" s="44"/>
      <c r="T111" s="44" t="str">
        <f t="shared" si="8"/>
        <v>25-1142.92152155025j</v>
      </c>
      <c r="U111" s="44">
        <f t="shared" si="9"/>
        <v>61.162405649613696</v>
      </c>
      <c r="V111" s="44">
        <f t="shared" si="10"/>
        <v>-88.746925245749509</v>
      </c>
      <c r="W111" s="44"/>
      <c r="X111" s="44" t="str">
        <f t="shared" si="11"/>
        <v>32968.75-7.48832751874838E-07j</v>
      </c>
      <c r="Y111" s="44" t="str">
        <f t="shared" si="12"/>
        <v>0.232727272727273+4.05582671296441E-12j</v>
      </c>
      <c r="Z111" s="44">
        <f t="shared" si="18"/>
        <v>-12.663054396927498</v>
      </c>
      <c r="AA111" s="44">
        <f t="shared" si="19"/>
        <v>9.9851534530549106E-10</v>
      </c>
      <c r="AB111" s="44"/>
      <c r="AC111" s="44"/>
      <c r="AD111" s="44"/>
      <c r="AE111" s="44" t="str">
        <f t="shared" si="13"/>
        <v>-37.5136275554933-1051.19951072794j</v>
      </c>
      <c r="AF111" s="44">
        <f t="shared" si="20"/>
        <v>60.439230335938078</v>
      </c>
      <c r="AG111" s="44">
        <f t="shared" si="21"/>
        <v>-92.043818305192744</v>
      </c>
      <c r="AH111" s="44">
        <f t="shared" si="14"/>
        <v>87.956181694807256</v>
      </c>
      <c r="AI111" s="44">
        <f t="shared" si="22"/>
        <v>-60.439230335938078</v>
      </c>
      <c r="AJ111" s="44"/>
      <c r="AK111" s="44"/>
      <c r="AL111" s="47"/>
    </row>
    <row r="112" spans="2:38" hidden="1" x14ac:dyDescent="0.25">
      <c r="B112" s="46">
        <v>3</v>
      </c>
      <c r="C112" s="44">
        <f t="shared" si="0"/>
        <v>114.81536214968828</v>
      </c>
      <c r="D112" s="44" t="str">
        <f t="shared" si="15"/>
        <v>721.406196497425j</v>
      </c>
      <c r="E112" s="44">
        <f t="shared" si="1"/>
        <v>0.99999973960360722</v>
      </c>
      <c r="F112" s="44" t="str">
        <f t="shared" si="2"/>
        <v>0.000801562440552694j</v>
      </c>
      <c r="G112" s="44" t="str">
        <f t="shared" si="3"/>
        <v>2.39999908294566-0.00192374962318761j</v>
      </c>
      <c r="H112" s="44">
        <f t="shared" si="4"/>
        <v>7.6042243056539469</v>
      </c>
      <c r="I112" s="44">
        <f t="shared" si="5"/>
        <v>-4.5926146982991647E-2</v>
      </c>
      <c r="J112" s="44"/>
      <c r="K112" s="44"/>
      <c r="L112" s="44"/>
      <c r="M112" s="44" t="str">
        <f t="shared" si="6"/>
        <v>1.65+0.0000595160112110375j</v>
      </c>
      <c r="N112" s="44" t="str">
        <f t="shared" si="7"/>
        <v>1+0.0595520815208624j</v>
      </c>
      <c r="O112" s="44" t="str">
        <f t="shared" si="16"/>
        <v>1.6441725678194-0.0978543827819353j</v>
      </c>
      <c r="P112" s="44">
        <f t="shared" si="17"/>
        <v>-3.4059912228208087</v>
      </c>
      <c r="Q112" s="44"/>
      <c r="R112" s="44"/>
      <c r="S112" s="44"/>
      <c r="T112" s="44" t="str">
        <f t="shared" si="8"/>
        <v>25-1091.48157948483j</v>
      </c>
      <c r="U112" s="44">
        <f t="shared" si="9"/>
        <v>60.762606024329685</v>
      </c>
      <c r="V112" s="44">
        <f t="shared" si="10"/>
        <v>-88.687889832859099</v>
      </c>
      <c r="W112" s="44"/>
      <c r="X112" s="44" t="str">
        <f t="shared" si="11"/>
        <v>32968.75-7.84124152203659E-07j</v>
      </c>
      <c r="Y112" s="44" t="str">
        <f t="shared" si="12"/>
        <v>0.232727272727273+4.24697193709248E-12j</v>
      </c>
      <c r="Z112" s="44">
        <f t="shared" si="18"/>
        <v>-12.663054396927498</v>
      </c>
      <c r="AA112" s="44">
        <f t="shared" si="19"/>
        <v>1.0455739237362828E-9</v>
      </c>
      <c r="AB112" s="44"/>
      <c r="AC112" s="44"/>
      <c r="AD112" s="44"/>
      <c r="AE112" s="44" t="str">
        <f t="shared" si="13"/>
        <v>-37.5020537674662-1003.69337994588j</v>
      </c>
      <c r="AF112" s="44">
        <f t="shared" si="20"/>
        <v>60.03808003141765</v>
      </c>
      <c r="AG112" s="44">
        <f t="shared" si="21"/>
        <v>-92.139807201617302</v>
      </c>
      <c r="AH112" s="44">
        <f t="shared" si="14"/>
        <v>87.860192798382698</v>
      </c>
      <c r="AI112" s="44">
        <f t="shared" si="22"/>
        <v>-60.03808003141765</v>
      </c>
      <c r="AJ112" s="44"/>
      <c r="AK112" s="44"/>
      <c r="AL112" s="47"/>
    </row>
    <row r="113" spans="2:38" hidden="1" x14ac:dyDescent="0.25">
      <c r="B113" s="46">
        <v>4</v>
      </c>
      <c r="C113" s="44">
        <f t="shared" si="0"/>
        <v>120.2264434617413</v>
      </c>
      <c r="D113" s="44" t="str">
        <f t="shared" si="15"/>
        <v>755.40502309327j</v>
      </c>
      <c r="E113" s="44">
        <f t="shared" si="1"/>
        <v>0.99999971448103298</v>
      </c>
      <c r="F113" s="44" t="str">
        <f t="shared" si="2"/>
        <v>0.000839338914548078j</v>
      </c>
      <c r="G113" s="44" t="str">
        <f t="shared" si="3"/>
        <v>2.39999899446991-0.00201441312608801j</v>
      </c>
      <c r="H113" s="44">
        <f t="shared" si="4"/>
        <v>7.6042242546576668</v>
      </c>
      <c r="I113" s="44">
        <f t="shared" si="5"/>
        <v>-4.8090579822360272E-2</v>
      </c>
      <c r="J113" s="44"/>
      <c r="K113" s="44"/>
      <c r="L113" s="44"/>
      <c r="M113" s="44" t="str">
        <f t="shared" si="6"/>
        <v>1.65+0.0000623209144051948j</v>
      </c>
      <c r="N113" s="44" t="str">
        <f t="shared" si="7"/>
        <v>1+0.0623586846563494j</v>
      </c>
      <c r="O113" s="44" t="str">
        <f t="shared" si="16"/>
        <v>1.6436125254583-0.102431194257875j</v>
      </c>
      <c r="P113" s="44">
        <f t="shared" si="17"/>
        <v>-3.5661049602925607</v>
      </c>
      <c r="Q113" s="44"/>
      <c r="R113" s="44"/>
      <c r="S113" s="44"/>
      <c r="T113" s="44" t="str">
        <f t="shared" si="8"/>
        <v>25-1042.35681618697j</v>
      </c>
      <c r="U113" s="44">
        <f t="shared" si="9"/>
        <v>60.362825720211447</v>
      </c>
      <c r="V113" s="44">
        <f t="shared" si="10"/>
        <v>-88.626075155200809</v>
      </c>
      <c r="W113" s="44"/>
      <c r="X113" s="44" t="str">
        <f t="shared" si="11"/>
        <v>32968.75-8.21078784988658E-07j</v>
      </c>
      <c r="Y113" s="44" t="str">
        <f t="shared" si="12"/>
        <v>0.232727272727273+4.44712555810055E-12j</v>
      </c>
      <c r="Z113" s="44">
        <f t="shared" si="18"/>
        <v>-12.663054396927498</v>
      </c>
      <c r="AA113" s="44">
        <f t="shared" si="19"/>
        <v>1.0948503046418523E-9</v>
      </c>
      <c r="AB113" s="44"/>
      <c r="AC113" s="44"/>
      <c r="AD113" s="44"/>
      <c r="AE113" s="44" t="str">
        <f t="shared" si="13"/>
        <v>-37.4893716312055-958.316350009361j</v>
      </c>
      <c r="AF113" s="44">
        <f t="shared" si="20"/>
        <v>59.636819219588624</v>
      </c>
      <c r="AG113" s="44">
        <f t="shared" si="21"/>
        <v>-92.240270694220868</v>
      </c>
      <c r="AH113" s="44">
        <f t="shared" si="14"/>
        <v>87.759729305779132</v>
      </c>
      <c r="AI113" s="44">
        <f t="shared" si="22"/>
        <v>-59.636819219588624</v>
      </c>
      <c r="AJ113" s="44"/>
      <c r="AK113" s="44"/>
      <c r="AL113" s="47"/>
    </row>
    <row r="114" spans="2:38" hidden="1" x14ac:dyDescent="0.25">
      <c r="B114" s="46">
        <v>5</v>
      </c>
      <c r="C114" s="44">
        <f t="shared" si="0"/>
        <v>125.89254117941672</v>
      </c>
      <c r="D114" s="44" t="str">
        <f t="shared" si="15"/>
        <v>791.006165022012j</v>
      </c>
      <c r="E114" s="44">
        <f t="shared" si="1"/>
        <v>0.999999686934678</v>
      </c>
      <c r="F114" s="44" t="str">
        <f t="shared" si="2"/>
        <v>0.000878895738913347j</v>
      </c>
      <c r="G114" s="44" t="str">
        <f t="shared" si="3"/>
        <v>2.39999889745817-0.00210934946473689j</v>
      </c>
      <c r="H114" s="44">
        <f t="shared" si="4"/>
        <v>7.6042241987413215</v>
      </c>
      <c r="I114" s="44">
        <f t="shared" si="5"/>
        <v>-5.0357019270579097E-2</v>
      </c>
      <c r="J114" s="44"/>
      <c r="K114" s="44"/>
      <c r="L114" s="44"/>
      <c r="M114" s="44" t="str">
        <f t="shared" si="6"/>
        <v>1.65+0.000065258008614316j</v>
      </c>
      <c r="N114" s="44" t="str">
        <f t="shared" si="7"/>
        <v>1+0.0652975589225671j</v>
      </c>
      <c r="O114" s="44" t="str">
        <f t="shared" si="16"/>
        <v>1.64299888983849-0.107218558810327j</v>
      </c>
      <c r="P114" s="44">
        <f t="shared" si="17"/>
        <v>-3.7337047219430843</v>
      </c>
      <c r="Q114" s="44"/>
      <c r="R114" s="44"/>
      <c r="S114" s="44"/>
      <c r="T114" s="44" t="str">
        <f t="shared" si="8"/>
        <v>25-995.44303144747j</v>
      </c>
      <c r="U114" s="44">
        <f t="shared" si="9"/>
        <v>59.963066599182604</v>
      </c>
      <c r="V114" s="44">
        <f t="shared" si="10"/>
        <v>-88.561350672474347</v>
      </c>
      <c r="W114" s="44"/>
      <c r="X114" s="44" t="str">
        <f t="shared" si="11"/>
        <v>32968.75-8.59775035960573E-07j</v>
      </c>
      <c r="Y114" s="44" t="str">
        <f t="shared" si="12"/>
        <v>0.232727272727273+4.65671212865389E-12j</v>
      </c>
      <c r="Z114" s="44">
        <f t="shared" si="18"/>
        <v>-12.663054396927498</v>
      </c>
      <c r="AA114" s="44">
        <f t="shared" si="19"/>
        <v>1.1464490098327114E-9</v>
      </c>
      <c r="AB114" s="44"/>
      <c r="AC114" s="44"/>
      <c r="AD114" s="44"/>
      <c r="AE114" s="44" t="str">
        <f t="shared" si="13"/>
        <v>-37.4754758778013-914.972189646066j</v>
      </c>
      <c r="AF114" s="44">
        <f t="shared" si="20"/>
        <v>59.235437333978496</v>
      </c>
      <c r="AG114" s="44">
        <f t="shared" si="21"/>
        <v>-92.345412412541563</v>
      </c>
      <c r="AH114" s="44">
        <f t="shared" si="14"/>
        <v>87.654587587458437</v>
      </c>
      <c r="AI114" s="44">
        <f t="shared" si="22"/>
        <v>-59.235437333978496</v>
      </c>
      <c r="AJ114" s="44"/>
      <c r="AK114" s="44"/>
      <c r="AL114" s="47"/>
    </row>
    <row r="115" spans="2:38" hidden="1" x14ac:dyDescent="0.25">
      <c r="B115" s="46">
        <v>6</v>
      </c>
      <c r="C115" s="44">
        <f t="shared" si="0"/>
        <v>131.82567385564073</v>
      </c>
      <c r="D115" s="44" t="str">
        <f t="shared" si="15"/>
        <v>828.28513707881j</v>
      </c>
      <c r="E115" s="44">
        <f t="shared" si="1"/>
        <v>0.99999965673070046</v>
      </c>
      <c r="F115" s="44" t="str">
        <f t="shared" si="2"/>
        <v>0.000920316818976455j</v>
      </c>
      <c r="G115" s="44" t="str">
        <f t="shared" si="3"/>
        <v>2.39999879108692-0.00220876001115995j</v>
      </c>
      <c r="H115" s="44">
        <f t="shared" si="4"/>
        <v>7.6042241374302924</v>
      </c>
      <c r="I115" s="44">
        <f t="shared" si="5"/>
        <v>-5.2730272755722521E-2</v>
      </c>
      <c r="J115" s="44"/>
      <c r="K115" s="44"/>
      <c r="L115" s="44"/>
      <c r="M115" s="44" t="str">
        <f t="shared" si="6"/>
        <v>1.65+0.0000683335238090018j</v>
      </c>
      <c r="N115" s="44" t="str">
        <f t="shared" si="7"/>
        <v>1+0.0683749380658557j</v>
      </c>
      <c r="O115" s="44" t="str">
        <f t="shared" si="16"/>
        <v>1.64232657850345-0.112225644565273j</v>
      </c>
      <c r="P115" s="44">
        <f t="shared" si="17"/>
        <v>-3.9091344897628697</v>
      </c>
      <c r="Q115" s="44"/>
      <c r="R115" s="44"/>
      <c r="S115" s="44"/>
      <c r="T115" s="44" t="str">
        <f t="shared" si="8"/>
        <v>25-950.64071483904j</v>
      </c>
      <c r="U115" s="44">
        <f t="shared" si="9"/>
        <v>59.563330702367423</v>
      </c>
      <c r="V115" s="44">
        <f t="shared" si="10"/>
        <v>-88.493579757659617</v>
      </c>
      <c r="W115" s="44"/>
      <c r="X115" s="44" t="str">
        <f t="shared" si="11"/>
        <v>32968.75-9.00294985055803E-07j</v>
      </c>
      <c r="Y115" s="44" t="str">
        <f t="shared" si="12"/>
        <v>0.232727272727273+4.87617620996836E-12j</v>
      </c>
      <c r="Z115" s="44">
        <f t="shared" si="18"/>
        <v>-12.663054396927498</v>
      </c>
      <c r="AA115" s="44">
        <f t="shared" si="19"/>
        <v>1.2004794870805181E-9</v>
      </c>
      <c r="AB115" s="44"/>
      <c r="AC115" s="44"/>
      <c r="AD115" s="44"/>
      <c r="AE115" s="44" t="str">
        <f t="shared" si="13"/>
        <v>-37.4602514152326-873.568982420208j</v>
      </c>
      <c r="AF115" s="44">
        <f t="shared" si="20"/>
        <v>58.833922807784631</v>
      </c>
      <c r="AG115" s="44">
        <f t="shared" si="21"/>
        <v>-92.455444518977728</v>
      </c>
      <c r="AH115" s="44">
        <f t="shared" si="14"/>
        <v>87.544555481022272</v>
      </c>
      <c r="AI115" s="44">
        <f t="shared" si="22"/>
        <v>-58.833922807784631</v>
      </c>
      <c r="AJ115" s="44"/>
      <c r="AK115" s="44"/>
      <c r="AL115" s="47"/>
    </row>
    <row r="116" spans="2:38" hidden="1" x14ac:dyDescent="0.25">
      <c r="B116" s="46">
        <v>7</v>
      </c>
      <c r="C116" s="44">
        <f t="shared" si="0"/>
        <v>138.03842646028849</v>
      </c>
      <c r="D116" s="44" t="str">
        <f t="shared" si="15"/>
        <v>867.321012961474j</v>
      </c>
      <c r="E116" s="44">
        <f t="shared" si="1"/>
        <v>0.99999962361269767</v>
      </c>
      <c r="F116" s="44" t="str">
        <f t="shared" si="2"/>
        <v>0.000963690014401638j</v>
      </c>
      <c r="G116" s="44" t="str">
        <f t="shared" si="3"/>
        <v>2.39999867445315-0.00231285562767716j</v>
      </c>
      <c r="H116" s="44">
        <f t="shared" si="4"/>
        <v>7.6042240702040313</v>
      </c>
      <c r="I116" s="44">
        <f t="shared" si="5"/>
        <v>-5.5215374273668266E-2</v>
      </c>
      <c r="J116" s="44"/>
      <c r="K116" s="44"/>
      <c r="L116" s="44"/>
      <c r="M116" s="44" t="str">
        <f t="shared" si="6"/>
        <v>1.65+0.0000715539835693216j</v>
      </c>
      <c r="N116" s="44" t="str">
        <f t="shared" si="7"/>
        <v>1+0.0715973496199697j</v>
      </c>
      <c r="O116" s="44" t="str">
        <f t="shared" si="16"/>
        <v>1.64159003628754-0.117461941777168j</v>
      </c>
      <c r="P116" s="44">
        <f t="shared" si="17"/>
        <v>-4.0927531631459688</v>
      </c>
      <c r="Q116" s="44"/>
      <c r="R116" s="44"/>
      <c r="S116" s="44"/>
      <c r="T116" s="44" t="str">
        <f t="shared" si="8"/>
        <v>25-907.8548346414j</v>
      </c>
      <c r="U116" s="44">
        <f t="shared" si="9"/>
        <v>59.163620267292615</v>
      </c>
      <c r="V116" s="44">
        <f t="shared" si="10"/>
        <v>-88.422619419832557</v>
      </c>
      <c r="W116" s="44"/>
      <c r="X116" s="44" t="str">
        <f t="shared" si="11"/>
        <v>32968.75-9.42724580518989E-07j</v>
      </c>
      <c r="Y116" s="44" t="str">
        <f t="shared" si="12"/>
        <v>0.232727272727273+5.1059833147845E-12j</v>
      </c>
      <c r="Z116" s="44">
        <f t="shared" si="18"/>
        <v>-12.663054396927498</v>
      </c>
      <c r="AA116" s="44">
        <f t="shared" si="19"/>
        <v>1.25705634227151E-9</v>
      </c>
      <c r="AB116" s="44"/>
      <c r="AC116" s="44"/>
      <c r="AD116" s="44"/>
      <c r="AE116" s="44" t="str">
        <f t="shared" si="13"/>
        <v>-37.4435724470007-834.018932177114j</v>
      </c>
      <c r="AF116" s="44">
        <f t="shared" si="20"/>
        <v>58.432262981189382</v>
      </c>
      <c r="AG116" s="44">
        <f t="shared" si="21"/>
        <v>-92.570587955995137</v>
      </c>
      <c r="AH116" s="44">
        <f t="shared" si="14"/>
        <v>87.429412044004863</v>
      </c>
      <c r="AI116" s="44">
        <f t="shared" si="22"/>
        <v>-58.432262981189382</v>
      </c>
      <c r="AJ116" s="44"/>
      <c r="AK116" s="44"/>
      <c r="AL116" s="47"/>
    </row>
    <row r="117" spans="2:38" hidden="1" x14ac:dyDescent="0.25">
      <c r="B117" s="46">
        <v>8</v>
      </c>
      <c r="C117" s="44">
        <f t="shared" si="0"/>
        <v>144.54397707459273</v>
      </c>
      <c r="D117" s="44" t="str">
        <f t="shared" si="15"/>
        <v>908.196592996384j</v>
      </c>
      <c r="E117" s="44">
        <f t="shared" si="1"/>
        <v>0.99999958729952976</v>
      </c>
      <c r="F117" s="44" t="str">
        <f t="shared" si="2"/>
        <v>0.00100910732555154j</v>
      </c>
      <c r="G117" s="44" t="str">
        <f t="shared" si="3"/>
        <v>2.39999854656677-0.00242185711415515j</v>
      </c>
      <c r="H117" s="44">
        <f t="shared" si="4"/>
        <v>7.6042239964919229</v>
      </c>
      <c r="I117" s="44">
        <f t="shared" si="5"/>
        <v>-5.7817595066010551E-2</v>
      </c>
      <c r="J117" s="44"/>
      <c r="K117" s="44"/>
      <c r="L117" s="44"/>
      <c r="M117" s="44" t="str">
        <f t="shared" si="6"/>
        <v>1.65+0.0000749262189222017j</v>
      </c>
      <c r="N117" s="44" t="str">
        <f t="shared" si="7"/>
        <v>1+0.0749716287518515j</v>
      </c>
      <c r="O117" s="44" t="str">
        <f t="shared" si="16"/>
        <v>1.64078319321817-0.122937262205308j</v>
      </c>
      <c r="P117" s="44">
        <f t="shared" si="17"/>
        <v>-4.2849350736236955</v>
      </c>
      <c r="Q117" s="44"/>
      <c r="R117" s="44"/>
      <c r="S117" s="44"/>
      <c r="T117" s="44" t="str">
        <f t="shared" si="8"/>
        <v>25-866.99463626625j</v>
      </c>
      <c r="U117" s="44">
        <f t="shared" si="9"/>
        <v>58.763937746730477</v>
      </c>
      <c r="V117" s="44">
        <f t="shared" si="10"/>
        <v>-88.348320015344981</v>
      </c>
      <c r="W117" s="44"/>
      <c r="X117" s="44" t="str">
        <f t="shared" si="11"/>
        <v>32968.75-9.87153821210741E-07j</v>
      </c>
      <c r="Y117" s="44" t="str">
        <f t="shared" si="12"/>
        <v>0.232727272727273+5.34662089478241E-12j</v>
      </c>
      <c r="Z117" s="44">
        <f t="shared" si="18"/>
        <v>-12.663054396927498</v>
      </c>
      <c r="AA117" s="44">
        <f t="shared" si="19"/>
        <v>1.3162995825009403E-9</v>
      </c>
      <c r="AB117" s="44"/>
      <c r="AC117" s="44"/>
      <c r="AD117" s="44"/>
      <c r="AE117" s="44" t="str">
        <f t="shared" si="13"/>
        <v>-37.4253015188254-796.2381772858j</v>
      </c>
      <c r="AF117" s="44">
        <f t="shared" si="20"/>
        <v>58.03044400049383</v>
      </c>
      <c r="AG117" s="44">
        <f t="shared" si="21"/>
        <v>-92.691072682718371</v>
      </c>
      <c r="AH117" s="44">
        <f t="shared" si="14"/>
        <v>87.308927317281615</v>
      </c>
      <c r="AI117" s="44">
        <f t="shared" si="22"/>
        <v>-58.03044400049383</v>
      </c>
      <c r="AJ117" s="44"/>
      <c r="AK117" s="44"/>
      <c r="AL117" s="47"/>
    </row>
    <row r="118" spans="2:38" hidden="1" x14ac:dyDescent="0.25">
      <c r="B118" s="46">
        <v>9</v>
      </c>
      <c r="C118" s="44">
        <f t="shared" si="0"/>
        <v>151.35612484362082</v>
      </c>
      <c r="D118" s="44" t="str">
        <f t="shared" si="15"/>
        <v>950.998579769077j</v>
      </c>
      <c r="E118" s="44">
        <f t="shared" si="1"/>
        <v>0.99999954748293274</v>
      </c>
      <c r="F118" s="44" t="str">
        <f t="shared" si="2"/>
        <v>0.00105666508863231j</v>
      </c>
      <c r="G118" s="44" t="str">
        <f t="shared" si="3"/>
        <v>2.39999840634214-0.00253599567633625j</v>
      </c>
      <c r="H118" s="44">
        <f t="shared" si="4"/>
        <v>7.6042239156681912</v>
      </c>
      <c r="I118" s="44">
        <f t="shared" si="5"/>
        <v>-6.0542454801225901E-2</v>
      </c>
      <c r="J118" s="44"/>
      <c r="K118" s="44"/>
      <c r="L118" s="44"/>
      <c r="M118" s="44" t="str">
        <f t="shared" si="6"/>
        <v>1.65+0.0000784573828309488j</v>
      </c>
      <c r="N118" s="44" t="str">
        <f t="shared" si="7"/>
        <v>1+0.0785049327599373j</v>
      </c>
      <c r="O118" s="44" t="str">
        <f t="shared" si="16"/>
        <v>1.6398994190475-0.128661736242553j</v>
      </c>
      <c r="P118" s="44">
        <f t="shared" si="17"/>
        <v>-4.486070496829889</v>
      </c>
      <c r="Q118" s="44"/>
      <c r="R118" s="44"/>
      <c r="S118" s="44"/>
      <c r="T118" s="44" t="str">
        <f t="shared" si="8"/>
        <v>25-827.973449754625j</v>
      </c>
      <c r="U118" s="44">
        <f t="shared" si="9"/>
        <v>58.364285829338783</v>
      </c>
      <c r="V118" s="44">
        <f t="shared" si="10"/>
        <v>-88.270524947029827</v>
      </c>
      <c r="W118" s="44"/>
      <c r="X118" s="44" t="str">
        <f t="shared" si="11"/>
        <v>32968.75-0.0000010336769475073j</v>
      </c>
      <c r="Y118" s="44" t="str">
        <f t="shared" si="12"/>
        <v>0.232727272727273+5.5985993745321E-12j</v>
      </c>
      <c r="Z118" s="44">
        <f t="shared" si="18"/>
        <v>-12.663054396927498</v>
      </c>
      <c r="AA118" s="44">
        <f t="shared" si="19"/>
        <v>1.3783348706242132E-9</v>
      </c>
      <c r="AB118" s="44"/>
      <c r="AC118" s="44"/>
      <c r="AD118" s="44"/>
      <c r="AE118" s="44" t="str">
        <f t="shared" si="13"/>
        <v>-37.4052884890149-760.146613293493j</v>
      </c>
      <c r="AF118" s="44">
        <f t="shared" si="20"/>
        <v>57.628450708430819</v>
      </c>
      <c r="AG118" s="44">
        <f t="shared" si="21"/>
        <v>-92.817137897282592</v>
      </c>
      <c r="AH118" s="44">
        <f t="shared" si="14"/>
        <v>87.182862102717408</v>
      </c>
      <c r="AI118" s="44">
        <f t="shared" si="22"/>
        <v>-57.628450708430819</v>
      </c>
      <c r="AJ118" s="44"/>
      <c r="AK118" s="44"/>
      <c r="AL118" s="47"/>
    </row>
    <row r="119" spans="2:38" hidden="1" x14ac:dyDescent="0.25">
      <c r="B119" s="46">
        <v>10</v>
      </c>
      <c r="C119" s="44">
        <f t="shared" si="0"/>
        <v>158.48931924611136</v>
      </c>
      <c r="D119" s="44" t="str">
        <f t="shared" si="15"/>
        <v>995.817762032062j</v>
      </c>
      <c r="E119" s="44">
        <f t="shared" si="1"/>
        <v>0.99999950382490244</v>
      </c>
      <c r="F119" s="44" t="str">
        <f t="shared" si="2"/>
        <v>0.00110646418003562j</v>
      </c>
      <c r="G119" s="44" t="str">
        <f t="shared" si="3"/>
        <v>2.39999825258889-0.00265551341623732j</v>
      </c>
      <c r="H119" s="44">
        <f t="shared" si="4"/>
        <v>7.6042238270467237</v>
      </c>
      <c r="I119" s="44">
        <f t="shared" si="5"/>
        <v>-6.3395733282807704E-2</v>
      </c>
      <c r="J119" s="44"/>
      <c r="K119" s="44"/>
      <c r="L119" s="44"/>
      <c r="M119" s="44" t="str">
        <f t="shared" si="6"/>
        <v>1.65+0.0000821549653676451j</v>
      </c>
      <c r="N119" s="44" t="str">
        <f t="shared" si="7"/>
        <v>1+0.0822047562557467j</v>
      </c>
      <c r="O119" s="44" t="str">
        <f t="shared" si="16"/>
        <v>1.6389314742224-0.134645807392957j</v>
      </c>
      <c r="P119" s="44">
        <f t="shared" si="17"/>
        <v>-4.6965661577847913</v>
      </c>
      <c r="Q119" s="44"/>
      <c r="R119" s="44"/>
      <c r="S119" s="44"/>
      <c r="T119" s="44" t="str">
        <f t="shared" si="8"/>
        <v>25-790.708505938255j</v>
      </c>
      <c r="U119" s="44">
        <f t="shared" si="9"/>
        <v>57.964667462266206</v>
      </c>
      <c r="V119" s="44">
        <f t="shared" si="10"/>
        <v>-88.189070351108086</v>
      </c>
      <c r="W119" s="44"/>
      <c r="X119" s="44" t="str">
        <f t="shared" si="11"/>
        <v>32968.75-1.08239264119701E-06j</v>
      </c>
      <c r="Y119" s="44" t="str">
        <f t="shared" si="12"/>
        <v>0.232727272727273+5.8624532341725E-12j</v>
      </c>
      <c r="Z119" s="44">
        <f t="shared" si="18"/>
        <v>-12.663054396927498</v>
      </c>
      <c r="AA119" s="44">
        <f t="shared" si="19"/>
        <v>1.4432937918046637E-9</v>
      </c>
      <c r="AB119" s="44"/>
      <c r="AC119" s="44"/>
      <c r="AD119" s="44"/>
      <c r="AE119" s="44" t="str">
        <f t="shared" si="13"/>
        <v>-37.3833694181846-725.667723624961j</v>
      </c>
      <c r="AF119" s="44">
        <f t="shared" si="20"/>
        <v>57.226266524985625</v>
      </c>
      <c r="AG119" s="44">
        <f t="shared" si="21"/>
        <v>-92.949032240732379</v>
      </c>
      <c r="AH119" s="44">
        <f t="shared" si="14"/>
        <v>87.050967759267621</v>
      </c>
      <c r="AI119" s="44">
        <f t="shared" si="22"/>
        <v>-57.226266524985625</v>
      </c>
      <c r="AJ119" s="44"/>
      <c r="AK119" s="44"/>
      <c r="AL119" s="47"/>
    </row>
    <row r="120" spans="2:38" hidden="1" x14ac:dyDescent="0.25">
      <c r="B120" s="46">
        <v>11</v>
      </c>
      <c r="C120" s="44">
        <f t="shared" si="0"/>
        <v>165.95869074375605</v>
      </c>
      <c r="D120" s="44" t="str">
        <f t="shared" si="15"/>
        <v>1042.74920727993j</v>
      </c>
      <c r="E120" s="44">
        <f t="shared" si="1"/>
        <v>0.99999945595482398</v>
      </c>
      <c r="F120" s="44" t="str">
        <f t="shared" si="2"/>
        <v>0.00115861023031103j</v>
      </c>
      <c r="G120" s="44" t="str">
        <f t="shared" si="3"/>
        <v>2.3999980840018-0.00278066384565811j</v>
      </c>
      <c r="H120" s="44">
        <f t="shared" si="4"/>
        <v>7.6042237298751969</v>
      </c>
      <c r="I120" s="44">
        <f t="shared" si="5"/>
        <v>-6.6383482709208852E-2</v>
      </c>
      <c r="J120" s="44"/>
      <c r="K120" s="44"/>
      <c r="L120" s="44"/>
      <c r="M120" s="44" t="str">
        <f t="shared" si="6"/>
        <v>1.65+0.0000860268096005942j</v>
      </c>
      <c r="N120" s="44" t="str">
        <f t="shared" si="7"/>
        <v>1+0.0860789470609582j</v>
      </c>
      <c r="O120" s="44" t="str">
        <f t="shared" si="16"/>
        <v>1.63787145710846-0.140900223639493j</v>
      </c>
      <c r="P120" s="44">
        <f t="shared" si="17"/>
        <v>-4.9168457248942028</v>
      </c>
      <c r="Q120" s="44"/>
      <c r="R120" s="44"/>
      <c r="S120" s="44"/>
      <c r="T120" s="44" t="str">
        <f t="shared" si="8"/>
        <v>25-755.12076087512j</v>
      </c>
      <c r="U120" s="44">
        <f t="shared" si="9"/>
        <v>57.565085875908728</v>
      </c>
      <c r="V120" s="44">
        <f t="shared" si="10"/>
        <v>-88.103784771493594</v>
      </c>
      <c r="W120" s="44"/>
      <c r="X120" s="44" t="str">
        <f t="shared" si="11"/>
        <v>32968.75-0.0000011334042347976j</v>
      </c>
      <c r="Y120" s="44" t="str">
        <f t="shared" si="12"/>
        <v>0.232727272727273+6.13874214311533E-12j</v>
      </c>
      <c r="Z120" s="44">
        <f t="shared" si="18"/>
        <v>-12.663054396927498</v>
      </c>
      <c r="AA120" s="44">
        <f t="shared" si="19"/>
        <v>1.5113141326232896E-9</v>
      </c>
      <c r="AB120" s="44"/>
      <c r="AC120" s="44"/>
      <c r="AD120" s="44"/>
      <c r="AE120" s="44" t="str">
        <f t="shared" si="13"/>
        <v>-37.3593653741451-692.728417977778j</v>
      </c>
      <c r="AF120" s="44">
        <f t="shared" si="20"/>
        <v>56.823873318023558</v>
      </c>
      <c r="AG120" s="44">
        <f t="shared" si="21"/>
        <v>-93.08701397758567</v>
      </c>
      <c r="AH120" s="44">
        <f t="shared" si="14"/>
        <v>86.91298602241433</v>
      </c>
      <c r="AI120" s="44">
        <f t="shared" si="22"/>
        <v>-56.823873318023558</v>
      </c>
      <c r="AJ120" s="44"/>
      <c r="AK120" s="44"/>
      <c r="AL120" s="47"/>
    </row>
    <row r="121" spans="2:38" hidden="1" x14ac:dyDescent="0.25">
      <c r="B121" s="46">
        <v>12</v>
      </c>
      <c r="C121" s="44">
        <f t="shared" si="0"/>
        <v>173.78008287493756</v>
      </c>
      <c r="D121" s="44" t="str">
        <f t="shared" si="15"/>
        <v>1091.89246340026j</v>
      </c>
      <c r="E121" s="44">
        <f t="shared" si="1"/>
        <v>0.99999940346632687</v>
      </c>
      <c r="F121" s="44" t="str">
        <f t="shared" si="2"/>
        <v>0.00121321384822251j</v>
      </c>
      <c r="G121" s="44" t="str">
        <f t="shared" si="3"/>
        <v>2.39999789914973-0.00291171242388789j</v>
      </c>
      <c r="H121" s="44">
        <f t="shared" si="4"/>
        <v>7.6042236233287275</v>
      </c>
      <c r="I121" s="44">
        <f t="shared" si="5"/>
        <v>-6.9512040511598497E-2</v>
      </c>
      <c r="J121" s="44"/>
      <c r="K121" s="44"/>
      <c r="L121" s="44"/>
      <c r="M121" s="44" t="str">
        <f t="shared" si="6"/>
        <v>1.65+0.0000900811282305215j</v>
      </c>
      <c r="N121" s="44" t="str">
        <f t="shared" si="7"/>
        <v>1+0.0901357228536915j</v>
      </c>
      <c r="O121" s="44" t="str">
        <f t="shared" si="16"/>
        <v>1.63671074729558-0.147436025181662j</v>
      </c>
      <c r="P121" s="44">
        <f t="shared" si="17"/>
        <v>-5.1473502872802896</v>
      </c>
      <c r="Q121" s="44"/>
      <c r="R121" s="44"/>
      <c r="S121" s="44"/>
      <c r="T121" s="44" t="str">
        <f t="shared" si="8"/>
        <v>25-721.134728186605j</v>
      </c>
      <c r="U121" s="44">
        <f t="shared" si="9"/>
        <v>57.16554461101677</v>
      </c>
      <c r="V121" s="44">
        <f t="shared" si="10"/>
        <v>-88.014488821217682</v>
      </c>
      <c r="W121" s="44"/>
      <c r="X121" s="44" t="str">
        <f t="shared" si="11"/>
        <v>32968.75-1.18681993073835E-06j</v>
      </c>
      <c r="Y121" s="44" t="str">
        <f t="shared" si="12"/>
        <v>0.232727272727273+6.42805214717922E-12j</v>
      </c>
      <c r="Z121" s="44">
        <f t="shared" si="18"/>
        <v>-12.663054396927498</v>
      </c>
      <c r="AA121" s="44">
        <f t="shared" si="19"/>
        <v>1.5825401733426293E-9</v>
      </c>
      <c r="AB121" s="44"/>
      <c r="AC121" s="44"/>
      <c r="AD121" s="44"/>
      <c r="AE121" s="44" t="str">
        <f t="shared" si="13"/>
        <v>-37.3330811480622-661.25887808187j</v>
      </c>
      <c r="AF121" s="44">
        <f t="shared" si="20"/>
        <v>56.42125126299333</v>
      </c>
      <c r="AG121" s="44">
        <f t="shared" si="21"/>
        <v>-93.231351147427034</v>
      </c>
      <c r="AH121" s="44">
        <f t="shared" si="14"/>
        <v>86.768648852572966</v>
      </c>
      <c r="AI121" s="44">
        <f t="shared" si="22"/>
        <v>-56.42125126299333</v>
      </c>
      <c r="AJ121" s="44"/>
      <c r="AK121" s="44"/>
      <c r="AL121" s="47"/>
    </row>
    <row r="122" spans="2:38" hidden="1" x14ac:dyDescent="0.25">
      <c r="B122" s="46">
        <v>13</v>
      </c>
      <c r="C122" s="44">
        <f t="shared" si="0"/>
        <v>181.97008586099835</v>
      </c>
      <c r="D122" s="44" t="str">
        <f t="shared" si="15"/>
        <v>1143.35176982803j</v>
      </c>
      <c r="E122" s="44">
        <f t="shared" si="1"/>
        <v>0.9999993459138341</v>
      </c>
      <c r="F122" s="44" t="str">
        <f t="shared" si="2"/>
        <v>0.00127039085536448j</v>
      </c>
      <c r="G122" s="44" t="str">
        <f t="shared" si="3"/>
        <v>2.39999769646345-0.00304893712075058j</v>
      </c>
      <c r="H122" s="44">
        <f t="shared" si="4"/>
        <v>7.6042235065027803</v>
      </c>
      <c r="I122" s="44">
        <f t="shared" si="5"/>
        <v>-7.2788042796673377E-2</v>
      </c>
      <c r="J122" s="44"/>
      <c r="K122" s="44"/>
      <c r="L122" s="44"/>
      <c r="M122" s="44" t="str">
        <f t="shared" si="6"/>
        <v>1.65+0.0000943265210108125j</v>
      </c>
      <c r="N122" s="44" t="str">
        <f t="shared" si="7"/>
        <v>1+0.0943836885993039j</v>
      </c>
      <c r="O122" s="44" t="str">
        <f t="shared" si="16"/>
        <v>1.63543994483159-0.154264527954837j</v>
      </c>
      <c r="P122" s="44">
        <f t="shared" si="17"/>
        <v>-5.3885388091718553</v>
      </c>
      <c r="Q122" s="44"/>
      <c r="R122" s="44"/>
      <c r="S122" s="44"/>
      <c r="T122" s="44" t="str">
        <f t="shared" si="8"/>
        <v>25-688.678318940795j</v>
      </c>
      <c r="U122" s="44">
        <f t="shared" si="9"/>
        <v>56.766047548373926</v>
      </c>
      <c r="V122" s="44">
        <f t="shared" si="10"/>
        <v>-87.920994830728674</v>
      </c>
      <c r="W122" s="44"/>
      <c r="X122" s="44" t="str">
        <f t="shared" si="11"/>
        <v>32968.75-1.24275303087192E-06j</v>
      </c>
      <c r="Y122" s="44" t="str">
        <f t="shared" si="12"/>
        <v>0.232727272727273+6.73099691167125E-12j</v>
      </c>
      <c r="Z122" s="44">
        <f t="shared" si="18"/>
        <v>-12.663054396927498</v>
      </c>
      <c r="AA122" s="44">
        <f t="shared" si="19"/>
        <v>1.6571229939444879E-9</v>
      </c>
      <c r="AB122" s="44"/>
      <c r="AC122" s="44"/>
      <c r="AD122" s="44"/>
      <c r="AE122" s="44" t="str">
        <f t="shared" si="13"/>
        <v>-37.3043038784019-631.192410509131j</v>
      </c>
      <c r="AF122" s="44">
        <f t="shared" si="20"/>
        <v>56.018378690958258</v>
      </c>
      <c r="AG122" s="44">
        <f t="shared" si="21"/>
        <v>-93.382321681040068</v>
      </c>
      <c r="AH122" s="44">
        <f t="shared" si="14"/>
        <v>86.617678318959932</v>
      </c>
      <c r="AI122" s="44">
        <f t="shared" si="22"/>
        <v>-56.018378690958258</v>
      </c>
      <c r="AJ122" s="44"/>
      <c r="AK122" s="44"/>
      <c r="AL122" s="47"/>
    </row>
    <row r="123" spans="2:38" hidden="1" x14ac:dyDescent="0.25">
      <c r="B123" s="46">
        <v>14</v>
      </c>
      <c r="C123" s="44">
        <f t="shared" si="0"/>
        <v>190.54607179632475</v>
      </c>
      <c r="D123" s="44" t="str">
        <f t="shared" si="15"/>
        <v>1197.23627865145j</v>
      </c>
      <c r="E123" s="44">
        <f t="shared" si="1"/>
        <v>0.9999992828087807</v>
      </c>
      <c r="F123" s="44" t="str">
        <f t="shared" si="2"/>
        <v>0.00133026253183494j</v>
      </c>
      <c r="G123" s="44" t="str">
        <f t="shared" si="3"/>
        <v>2.39999747422237-0.003192629006182j</v>
      </c>
      <c r="H123" s="44">
        <f t="shared" si="4"/>
        <v>7.604223378405691</v>
      </c>
      <c r="I123" s="44">
        <f t="shared" si="5"/>
        <v>-7.6218438423037466E-2</v>
      </c>
      <c r="J123" s="44"/>
      <c r="K123" s="44"/>
      <c r="L123" s="44"/>
      <c r="M123" s="44" t="str">
        <f t="shared" si="6"/>
        <v>1.65+0.0000987719929887446j</v>
      </c>
      <c r="N123" s="44" t="str">
        <f t="shared" si="7"/>
        <v>1+0.0988318548026772j</v>
      </c>
      <c r="O123" s="44" t="str">
        <f t="shared" si="16"/>
        <v>1.63404880525664-0.161397302268624j</v>
      </c>
      <c r="P123" s="44">
        <f t="shared" si="17"/>
        <v>-5.6408885540843778</v>
      </c>
      <c r="Q123" s="44"/>
      <c r="R123" s="44"/>
      <c r="S123" s="44"/>
      <c r="T123" s="44" t="str">
        <f t="shared" si="8"/>
        <v>25-657.682688742165j</v>
      </c>
      <c r="U123" s="44">
        <f t="shared" si="9"/>
        <v>56.366598941285488</v>
      </c>
      <c r="V123" s="44">
        <f t="shared" si="10"/>
        <v>-87.823106482861974</v>
      </c>
      <c r="W123" s="44"/>
      <c r="X123" s="44" t="str">
        <f t="shared" si="11"/>
        <v>32968.75-1.30132217680276E-06j</v>
      </c>
      <c r="Y123" s="44" t="str">
        <f t="shared" si="12"/>
        <v>0.232727272727273+7.04821902305336E-12j</v>
      </c>
      <c r="Z123" s="44">
        <f t="shared" si="18"/>
        <v>-12.663054396927498</v>
      </c>
      <c r="AA123" s="44">
        <f t="shared" si="19"/>
        <v>1.7352207945908401E-9</v>
      </c>
      <c r="AB123" s="44"/>
      <c r="AC123" s="44"/>
      <c r="AD123" s="44"/>
      <c r="AE123" s="44" t="str">
        <f t="shared" si="13"/>
        <v>-37.2728015797879-602.465306234991j</v>
      </c>
      <c r="AF123" s="44">
        <f t="shared" si="20"/>
        <v>55.615231924189636</v>
      </c>
      <c r="AG123" s="44">
        <f t="shared" si="21"/>
        <v>-93.540213473634182</v>
      </c>
      <c r="AH123" s="44">
        <f t="shared" si="14"/>
        <v>86.459786526365818</v>
      </c>
      <c r="AI123" s="44">
        <f t="shared" si="22"/>
        <v>-55.615231924189636</v>
      </c>
      <c r="AJ123" s="44"/>
      <c r="AK123" s="44"/>
      <c r="AL123" s="47"/>
    </row>
    <row r="124" spans="2:38" hidden="1" x14ac:dyDescent="0.25">
      <c r="B124" s="46">
        <v>15</v>
      </c>
      <c r="C124" s="44">
        <f t="shared" si="0"/>
        <v>199.52623149688799</v>
      </c>
      <c r="D124" s="44" t="str">
        <f t="shared" si="15"/>
        <v>1253.66028613816j</v>
      </c>
      <c r="E124" s="44">
        <f t="shared" si="1"/>
        <v>0.99999921361546562</v>
      </c>
      <c r="F124" s="44" t="str">
        <f t="shared" si="2"/>
        <v>0.00139295587348684j</v>
      </c>
      <c r="G124" s="44" t="str">
        <f t="shared" si="3"/>
        <v>2.39999723053986-0.00334309286758917j</v>
      </c>
      <c r="H124" s="44">
        <f t="shared" si="4"/>
        <v>7.6042232379499763</v>
      </c>
      <c r="I124" s="44">
        <f t="shared" si="5"/>
        <v>-7.9810503741019875E-2</v>
      </c>
      <c r="J124" s="44"/>
      <c r="K124" s="44"/>
      <c r="L124" s="44"/>
      <c r="M124" s="44" t="str">
        <f t="shared" si="6"/>
        <v>1.65+0.000103426973606398j</v>
      </c>
      <c r="N124" s="44" t="str">
        <f t="shared" si="7"/>
        <v>1+0.103489656620705j</v>
      </c>
      <c r="O124" s="44" t="str">
        <f t="shared" si="16"/>
        <v>1.63252617034736-0.168846145819957j</v>
      </c>
      <c r="P124" s="44">
        <f t="shared" si="17"/>
        <v>-5.9048954703937628</v>
      </c>
      <c r="Q124" s="44"/>
      <c r="R124" s="44"/>
      <c r="S124" s="44"/>
      <c r="T124" s="44" t="str">
        <f t="shared" si="8"/>
        <v>25-628.08209170341j</v>
      </c>
      <c r="U124" s="44">
        <f t="shared" si="9"/>
        <v>55.967203451137955</v>
      </c>
      <c r="V124" s="44">
        <f t="shared" si="10"/>
        <v>-87.720618434327903</v>
      </c>
      <c r="W124" s="44"/>
      <c r="X124" s="44" t="str">
        <f t="shared" si="11"/>
        <v>32968.75-1.36265160154192E-06j</v>
      </c>
      <c r="Y124" s="44" t="str">
        <f t="shared" si="12"/>
        <v>0.232727272727273+7.38039135195465E-12j</v>
      </c>
      <c r="Z124" s="44">
        <f t="shared" si="18"/>
        <v>-12.663054396927498</v>
      </c>
      <c r="AA124" s="44">
        <f t="shared" si="19"/>
        <v>1.8169992311876483E-9</v>
      </c>
      <c r="AB124" s="44"/>
      <c r="AC124" s="44"/>
      <c r="AD124" s="44"/>
      <c r="AE124" s="44" t="str">
        <f t="shared" si="13"/>
        <v>-37.2383215747062-575.016706669897j</v>
      </c>
      <c r="AF124" s="44">
        <f t="shared" si="20"/>
        <v>55.211785098551914</v>
      </c>
      <c r="AG124" s="44">
        <f t="shared" si="21"/>
        <v>-93.705324406645673</v>
      </c>
      <c r="AH124" s="44">
        <f t="shared" si="14"/>
        <v>86.294675593354327</v>
      </c>
      <c r="AI124" s="44">
        <f t="shared" si="22"/>
        <v>-55.211785098551914</v>
      </c>
      <c r="AJ124" s="44"/>
      <c r="AK124" s="44"/>
      <c r="AL124" s="47"/>
    </row>
    <row r="125" spans="2:38" hidden="1" x14ac:dyDescent="0.25">
      <c r="B125" s="46">
        <v>16</v>
      </c>
      <c r="C125" s="44">
        <f t="shared" si="0"/>
        <v>208.92961308540396</v>
      </c>
      <c r="D125" s="44" t="str">
        <f t="shared" si="15"/>
        <v>1312.74347517293j</v>
      </c>
      <c r="E125" s="44">
        <f t="shared" si="1"/>
        <v>0.99999913774650417</v>
      </c>
      <c r="F125" s="44" t="str">
        <f t="shared" si="2"/>
        <v>0.00145860386130326j</v>
      </c>
      <c r="G125" s="44" t="str">
        <f t="shared" si="3"/>
        <v>2.39999696334729-0.00350064785630031j</v>
      </c>
      <c r="H125" s="44">
        <f t="shared" si="4"/>
        <v>7.6042230839432934</v>
      </c>
      <c r="I125" s="44">
        <f t="shared" si="5"/>
        <v>-8.3571858027192747E-2</v>
      </c>
      <c r="J125" s="44"/>
      <c r="K125" s="44"/>
      <c r="L125" s="44"/>
      <c r="M125" s="44" t="str">
        <f t="shared" si="6"/>
        <v>1.65+0.000108301336701767j</v>
      </c>
      <c r="N125" s="44" t="str">
        <f t="shared" si="7"/>
        <v>1+0.108366973875525j</v>
      </c>
      <c r="O125" s="44" t="str">
        <f t="shared" si="16"/>
        <v>1.63085989452793-0.176623050248248j</v>
      </c>
      <c r="P125" s="44">
        <f t="shared" si="17"/>
        <v>-6.1810745286474589</v>
      </c>
      <c r="Q125" s="44"/>
      <c r="R125" s="44"/>
      <c r="S125" s="44"/>
      <c r="T125" s="44" t="str">
        <f t="shared" si="8"/>
        <v>25-599.81374098959j</v>
      </c>
      <c r="U125" s="44">
        <f t="shared" si="9"/>
        <v>55.567866186312315</v>
      </c>
      <c r="V125" s="44">
        <f t="shared" si="10"/>
        <v>-87.613315923624512</v>
      </c>
      <c r="W125" s="44"/>
      <c r="X125" s="44" t="str">
        <f t="shared" si="11"/>
        <v>32968.75-1.42687139302183E-06j</v>
      </c>
      <c r="Y125" s="44" t="str">
        <f t="shared" si="12"/>
        <v>0.232727272727273+7.72821848041972E-12j</v>
      </c>
      <c r="Z125" s="44">
        <f t="shared" si="18"/>
        <v>-12.663054396927498</v>
      </c>
      <c r="AA125" s="44">
        <f t="shared" si="19"/>
        <v>1.9026317667631309E-9</v>
      </c>
      <c r="AB125" s="44"/>
      <c r="AC125" s="44"/>
      <c r="AD125" s="44"/>
      <c r="AE125" s="44" t="str">
        <f t="shared" si="13"/>
        <v>-37.2005888270853-548.788475894126j</v>
      </c>
      <c r="AF125" s="44">
        <f t="shared" si="20"/>
        <v>54.80800997191669</v>
      </c>
      <c r="AG125" s="44">
        <f t="shared" si="21"/>
        <v>-93.877962308396519</v>
      </c>
      <c r="AH125" s="44">
        <f t="shared" si="14"/>
        <v>86.122037691603467</v>
      </c>
      <c r="AI125" s="44">
        <f t="shared" si="22"/>
        <v>-54.80800997191669</v>
      </c>
      <c r="AJ125" s="44"/>
      <c r="AK125" s="44"/>
      <c r="AL125" s="47"/>
    </row>
    <row r="126" spans="2:38" hidden="1" x14ac:dyDescent="0.25">
      <c r="B126" s="46">
        <v>17</v>
      </c>
      <c r="C126" s="44">
        <f t="shared" si="0"/>
        <v>218.77616239495526</v>
      </c>
      <c r="D126" s="44" t="str">
        <f t="shared" si="15"/>
        <v>1374.61116912112j</v>
      </c>
      <c r="E126" s="44">
        <f t="shared" si="1"/>
        <v>0.99999905455784233</v>
      </c>
      <c r="F126" s="44" t="str">
        <f t="shared" si="2"/>
        <v>0.00152734574346791j</v>
      </c>
      <c r="G126" s="44" t="str">
        <f t="shared" si="3"/>
        <v>2.39999667037646-0.00366562816447604j</v>
      </c>
      <c r="H126" s="44">
        <f t="shared" si="4"/>
        <v>7.6042229150782976</v>
      </c>
      <c r="I126" s="44">
        <f t="shared" si="5"/>
        <v>-8.7510479646344771E-2</v>
      </c>
      <c r="J126" s="44"/>
      <c r="K126" s="44"/>
      <c r="L126" s="44"/>
      <c r="M126" s="44" t="str">
        <f t="shared" si="6"/>
        <v>1.65+0.000113405421452492j</v>
      </c>
      <c r="N126" s="44" t="str">
        <f t="shared" si="7"/>
        <v>1+0.113474152010948j</v>
      </c>
      <c r="O126" s="44" t="str">
        <f t="shared" si="16"/>
        <v>1.62903676696705-0.18474016030479j</v>
      </c>
      <c r="P126" s="44">
        <f t="shared" si="17"/>
        <v>-6.4699599995493751</v>
      </c>
      <c r="Q126" s="44"/>
      <c r="R126" s="44"/>
      <c r="S126" s="44"/>
      <c r="T126" s="44" t="str">
        <f t="shared" si="8"/>
        <v>25-572.81767563884j</v>
      </c>
      <c r="U126" s="44">
        <f t="shared" si="9"/>
        <v>55.168592744759607</v>
      </c>
      <c r="V126" s="44">
        <f t="shared" si="10"/>
        <v>-87.500974365358601</v>
      </c>
      <c r="W126" s="44"/>
      <c r="X126" s="44" t="str">
        <f t="shared" si="11"/>
        <v>32968.75-1.49411777003031E-06j</v>
      </c>
      <c r="Y126" s="44" t="str">
        <f t="shared" si="12"/>
        <v>0.232727272727273+8.09243819642201E-12j</v>
      </c>
      <c r="Z126" s="44">
        <f t="shared" si="18"/>
        <v>-12.663054396927498</v>
      </c>
      <c r="AA126" s="44">
        <f t="shared" si="19"/>
        <v>1.9923000394061898E-9</v>
      </c>
      <c r="AB126" s="44"/>
      <c r="AC126" s="44"/>
      <c r="AD126" s="44"/>
      <c r="AE126" s="44" t="str">
        <f t="shared" si="13"/>
        <v>-37.1593041781876-523.725078844314j</v>
      </c>
      <c r="AF126" s="44">
        <f t="shared" si="20"/>
        <v>54.40387571786318</v>
      </c>
      <c r="AG126" s="44">
        <f t="shared" si="21"/>
        <v>-94.058444842562011</v>
      </c>
      <c r="AH126" s="44">
        <f t="shared" si="14"/>
        <v>85.941555157437989</v>
      </c>
      <c r="AI126" s="44">
        <f t="shared" si="22"/>
        <v>-54.40387571786318</v>
      </c>
      <c r="AJ126" s="44"/>
      <c r="AK126" s="44"/>
      <c r="AL126" s="47"/>
    </row>
    <row r="127" spans="2:38" hidden="1" x14ac:dyDescent="0.25">
      <c r="B127" s="46">
        <v>18</v>
      </c>
      <c r="C127" s="44">
        <f t="shared" si="0"/>
        <v>229.08676527677733</v>
      </c>
      <c r="D127" s="44" t="str">
        <f t="shared" si="15"/>
        <v>1439.39459765635j</v>
      </c>
      <c r="E127" s="44">
        <f t="shared" si="1"/>
        <v>0.99999896334328842</v>
      </c>
      <c r="F127" s="44" t="str">
        <f t="shared" si="2"/>
        <v>0.00159932733072928j</v>
      </c>
      <c r="G127" s="44" t="str">
        <f t="shared" si="3"/>
        <v>2.39999634914031-0.00383838373391685j</v>
      </c>
      <c r="H127" s="44">
        <f t="shared" si="4"/>
        <v>7.604222729921414</v>
      </c>
      <c r="I127" s="44">
        <f t="shared" si="5"/>
        <v>-9.1634722975206015E-2</v>
      </c>
      <c r="J127" s="44"/>
      <c r="K127" s="44"/>
      <c r="L127" s="44"/>
      <c r="M127" s="44" t="str">
        <f t="shared" si="6"/>
        <v>1.65+0.000118750054306649j</v>
      </c>
      <c r="N127" s="44" t="str">
        <f t="shared" si="7"/>
        <v>1+0.118822024036532j</v>
      </c>
      <c r="O127" s="44" t="str">
        <f t="shared" si="16"/>
        <v>1.62704242945862-0.193209724607283j</v>
      </c>
      <c r="P127" s="44">
        <f t="shared" si="17"/>
        <v>-6.772105659989009</v>
      </c>
      <c r="Q127" s="44"/>
      <c r="R127" s="44"/>
      <c r="S127" s="44"/>
      <c r="T127" s="44" t="str">
        <f t="shared" si="8"/>
        <v>25-547.036633377125j</v>
      </c>
      <c r="U127" s="44">
        <f t="shared" si="9"/>
        <v>54.76938926057349</v>
      </c>
      <c r="V127" s="44">
        <f t="shared" si="10"/>
        <v>-87.383358931045095</v>
      </c>
      <c r="W127" s="44"/>
      <c r="X127" s="44" t="str">
        <f t="shared" si="11"/>
        <v>32968.75-1.56453337114889E-06j</v>
      </c>
      <c r="Y127" s="44" t="str">
        <f t="shared" si="12"/>
        <v>0.232727272727273+8.47382305881104E-12j</v>
      </c>
      <c r="Z127" s="44">
        <f t="shared" si="18"/>
        <v>-12.663054396927498</v>
      </c>
      <c r="AA127" s="44">
        <f t="shared" si="19"/>
        <v>2.0861942475451586E-9</v>
      </c>
      <c r="AB127" s="44"/>
      <c r="AC127" s="44"/>
      <c r="AD127" s="44"/>
      <c r="AE127" s="44" t="str">
        <f t="shared" si="13"/>
        <v>-37.1141424870182-499.773465214626j</v>
      </c>
      <c r="AF127" s="44">
        <f t="shared" si="20"/>
        <v>53.999348703963065</v>
      </c>
      <c r="AG127" s="44">
        <f t="shared" si="21"/>
        <v>-94.247099311923108</v>
      </c>
      <c r="AH127" s="44">
        <f t="shared" si="14"/>
        <v>85.752900688076892</v>
      </c>
      <c r="AI127" s="44">
        <f t="shared" si="22"/>
        <v>-53.999348703963065</v>
      </c>
      <c r="AJ127" s="44"/>
      <c r="AK127" s="44"/>
      <c r="AL127" s="47"/>
    </row>
    <row r="128" spans="2:38" hidden="1" x14ac:dyDescent="0.25">
      <c r="B128" s="46">
        <v>19</v>
      </c>
      <c r="C128" s="44">
        <f t="shared" si="0"/>
        <v>239.88329190194909</v>
      </c>
      <c r="D128" s="44" t="str">
        <f t="shared" si="15"/>
        <v>1507.2311751162j</v>
      </c>
      <c r="E128" s="44">
        <f t="shared" si="1"/>
        <v>0.99999886332851884</v>
      </c>
      <c r="F128" s="44" t="str">
        <f t="shared" si="2"/>
        <v>0.00167470130568467j</v>
      </c>
      <c r="G128" s="44" t="str">
        <f t="shared" si="3"/>
        <v>2.39999599691187-0.00401928099826837j</v>
      </c>
      <c r="H128" s="44">
        <f t="shared" si="4"/>
        <v>7.6042225269008847</v>
      </c>
      <c r="I128" s="44">
        <f t="shared" si="5"/>
        <v>-9.5953336123807687E-2</v>
      </c>
      <c r="J128" s="44"/>
      <c r="K128" s="44"/>
      <c r="L128" s="44"/>
      <c r="M128" s="44" t="str">
        <f t="shared" si="6"/>
        <v>1.65+0.000124346571947086j</v>
      </c>
      <c r="N128" s="44" t="str">
        <f t="shared" si="7"/>
        <v>1+0.124421933505842j</v>
      </c>
      <c r="O128" s="44" t="str">
        <f t="shared" si="16"/>
        <v>1.62486129028257-0.202044036843807j</v>
      </c>
      <c r="P128" s="44">
        <f t="shared" si="17"/>
        <v>-7.0880849127545948</v>
      </c>
      <c r="Q128" s="44"/>
      <c r="R128" s="44"/>
      <c r="S128" s="44"/>
      <c r="T128" s="44" t="str">
        <f t="shared" si="8"/>
        <v>25-522.41592915728j</v>
      </c>
      <c r="U128" s="44">
        <f t="shared" si="9"/>
        <v>54.370262454923555</v>
      </c>
      <c r="V128" s="44">
        <f t="shared" si="10"/>
        <v>-87.260224116562313</v>
      </c>
      <c r="W128" s="44"/>
      <c r="X128" s="44" t="str">
        <f t="shared" si="11"/>
        <v>32968.75-1.63826755730831E-06j</v>
      </c>
      <c r="Y128" s="44" t="str">
        <f t="shared" si="12"/>
        <v>0.232727272727273+8.87318203601301E-12j</v>
      </c>
      <c r="Z128" s="44">
        <f t="shared" si="18"/>
        <v>-12.663054396927498</v>
      </c>
      <c r="AA128" s="44">
        <f t="shared" si="19"/>
        <v>2.1845135533840941E-9</v>
      </c>
      <c r="AB128" s="44"/>
      <c r="AC128" s="44"/>
      <c r="AD128" s="44"/>
      <c r="AE128" s="44" t="str">
        <f t="shared" si="13"/>
        <v>-37.0647506797055-476.882958849749j</v>
      </c>
      <c r="AF128" s="44">
        <f t="shared" si="20"/>
        <v>53.594392254013172</v>
      </c>
      <c r="AG128" s="44">
        <f t="shared" si="21"/>
        <v>-94.4442623632562</v>
      </c>
      <c r="AH128" s="44">
        <f t="shared" si="14"/>
        <v>85.5557376367438</v>
      </c>
      <c r="AI128" s="44">
        <f t="shared" si="22"/>
        <v>-53.594392254013172</v>
      </c>
      <c r="AJ128" s="44"/>
      <c r="AK128" s="44"/>
      <c r="AL128" s="47"/>
    </row>
    <row r="129" spans="2:38" hidden="1" x14ac:dyDescent="0.25">
      <c r="B129" s="46">
        <v>20</v>
      </c>
      <c r="C129" s="44">
        <f t="shared" si="0"/>
        <v>251.18864315095806</v>
      </c>
      <c r="D129" s="44" t="str">
        <f t="shared" si="15"/>
        <v>1578.26479197648j</v>
      </c>
      <c r="E129" s="44">
        <f t="shared" si="1"/>
        <v>0.99999875366450475</v>
      </c>
      <c r="F129" s="44" t="str">
        <f t="shared" si="2"/>
        <v>0.00175362754664053j</v>
      </c>
      <c r="G129" s="44" t="str">
        <f t="shared" si="3"/>
        <v>2.39999561070104-0.00420870366019847j</v>
      </c>
      <c r="H129" s="44">
        <f t="shared" si="4"/>
        <v>7.6042223042931791</v>
      </c>
      <c r="I129" s="44">
        <f t="shared" si="5"/>
        <v>-0.10047547949211054</v>
      </c>
      <c r="J129" s="44"/>
      <c r="K129" s="44"/>
      <c r="L129" s="44"/>
      <c r="M129" s="44" t="str">
        <f t="shared" si="6"/>
        <v>1.65+0.00013020684533806j</v>
      </c>
      <c r="N129" s="44" t="str">
        <f t="shared" si="7"/>
        <v>1+0.130285758577658j</v>
      </c>
      <c r="O129" s="44" t="str">
        <f t="shared" si="16"/>
        <v>1.62247643436362-0.211255366180101j</v>
      </c>
      <c r="P129" s="44">
        <f t="shared" si="17"/>
        <v>-7.4184908036656667</v>
      </c>
      <c r="Q129" s="44"/>
      <c r="R129" s="44"/>
      <c r="S129" s="44"/>
      <c r="T129" s="44" t="str">
        <f t="shared" si="8"/>
        <v>25-498.903339164704j</v>
      </c>
      <c r="U129" s="44">
        <f t="shared" si="9"/>
        <v>53.971219691743435</v>
      </c>
      <c r="V129" s="44">
        <f t="shared" si="10"/>
        <v>-87.131313296564429</v>
      </c>
      <c r="W129" s="44"/>
      <c r="X129" s="44" t="str">
        <f t="shared" si="11"/>
        <v>32968.75-1.71547672860315E-06j</v>
      </c>
      <c r="Y129" s="44" t="str">
        <f t="shared" si="12"/>
        <v>0.232727272727273+9.29136222196166E-12j</v>
      </c>
      <c r="Z129" s="44">
        <f t="shared" si="18"/>
        <v>-12.663054396927498</v>
      </c>
      <c r="AA129" s="44">
        <f t="shared" si="19"/>
        <v>2.2874665053526058E-9</v>
      </c>
      <c r="AB129" s="44"/>
      <c r="AC129" s="44"/>
      <c r="AD129" s="44"/>
      <c r="AE129" s="44" t="str">
        <f t="shared" si="13"/>
        <v>-37.0107457150558-455.005152420371j</v>
      </c>
      <c r="AF129" s="44">
        <f t="shared" si="20"/>
        <v>53.18896639366929</v>
      </c>
      <c r="AG129" s="44">
        <f t="shared" si="21"/>
        <v>-94.650279577434731</v>
      </c>
      <c r="AH129" s="44">
        <f t="shared" si="14"/>
        <v>85.349720422565269</v>
      </c>
      <c r="AI129" s="44">
        <f t="shared" si="22"/>
        <v>-53.18896639366929</v>
      </c>
      <c r="AJ129" s="44"/>
      <c r="AK129" s="44"/>
      <c r="AL129" s="47"/>
    </row>
    <row r="130" spans="2:38" hidden="1" x14ac:dyDescent="0.25">
      <c r="B130" s="46">
        <v>21</v>
      </c>
      <c r="C130" s="44">
        <f t="shared" si="0"/>
        <v>263.02679918953822</v>
      </c>
      <c r="D130" s="44" t="str">
        <f t="shared" si="15"/>
        <v>1652.64612006218j</v>
      </c>
      <c r="E130" s="44">
        <f t="shared" si="1"/>
        <v>0.99999863342030437</v>
      </c>
      <c r="F130" s="44" t="str">
        <f t="shared" si="2"/>
        <v>0.00183627346673576j</v>
      </c>
      <c r="G130" s="44" t="str">
        <f t="shared" si="3"/>
        <v>2.39999518722928-0.00440705350519248j</v>
      </c>
      <c r="H130" s="44">
        <f t="shared" si="4"/>
        <v>7.6042220602086346</v>
      </c>
      <c r="I130" s="44">
        <f t="shared" si="5"/>
        <v>-0.10521074520124894</v>
      </c>
      <c r="J130" s="44"/>
      <c r="K130" s="44"/>
      <c r="L130" s="44"/>
      <c r="M130" s="44" t="str">
        <f t="shared" si="6"/>
        <v>1.65+0.00013634330490513j</v>
      </c>
      <c r="N130" s="44" t="str">
        <f t="shared" si="7"/>
        <v>1+0.136425937211133j</v>
      </c>
      <c r="O130" s="44" t="str">
        <f t="shared" si="16"/>
        <v>1.61986953019474-0.220855875511669j</v>
      </c>
      <c r="P130" s="44">
        <f t="shared" si="17"/>
        <v>-7.763935917773197</v>
      </c>
      <c r="Q130" s="44"/>
      <c r="R130" s="44"/>
      <c r="S130" s="44"/>
      <c r="T130" s="44" t="str">
        <f t="shared" si="8"/>
        <v>25-476.448990043632j</v>
      </c>
      <c r="U130" s="44">
        <f t="shared" si="9"/>
        <v>53.57226903860014</v>
      </c>
      <c r="V130" s="44">
        <f t="shared" si="10"/>
        <v>-86.996358266300035</v>
      </c>
      <c r="W130" s="44"/>
      <c r="X130" s="44" t="str">
        <f t="shared" si="11"/>
        <v>32968.75-1.79632465603731E-06j</v>
      </c>
      <c r="Y130" s="44" t="str">
        <f t="shared" si="12"/>
        <v>0.232727272727273+9.72925063289762E-12j</v>
      </c>
      <c r="Z130" s="44">
        <f t="shared" si="18"/>
        <v>-12.663054396927498</v>
      </c>
      <c r="AA130" s="44">
        <f t="shared" si="19"/>
        <v>2.3952714804649211E-9</v>
      </c>
      <c r="AB130" s="44"/>
      <c r="AC130" s="44"/>
      <c r="AD130" s="44"/>
      <c r="AE130" s="44" t="str">
        <f t="shared" si="13"/>
        <v>-36.9517124768296-434.093807185269j</v>
      </c>
      <c r="AF130" s="44">
        <f t="shared" si="20"/>
        <v>52.783027579064452</v>
      </c>
      <c r="AG130" s="44">
        <f t="shared" si="21"/>
        <v>-94.865504926879183</v>
      </c>
      <c r="AH130" s="44">
        <f t="shared" si="14"/>
        <v>85.134495073120817</v>
      </c>
      <c r="AI130" s="44">
        <f t="shared" si="22"/>
        <v>-52.783027579064452</v>
      </c>
      <c r="AJ130" s="44"/>
      <c r="AK130" s="44"/>
      <c r="AL130" s="47"/>
    </row>
    <row r="131" spans="2:38" hidden="1" x14ac:dyDescent="0.25">
      <c r="B131" s="46">
        <v>22</v>
      </c>
      <c r="C131" s="44">
        <f t="shared" si="0"/>
        <v>275.4228703338166</v>
      </c>
      <c r="D131" s="44" t="str">
        <f t="shared" si="15"/>
        <v>1730.53293214266j</v>
      </c>
      <c r="E131" s="44">
        <f t="shared" si="1"/>
        <v>0.99999850157516046</v>
      </c>
      <c r="F131" s="44" t="str">
        <f t="shared" si="2"/>
        <v>0.0019228143690474j</v>
      </c>
      <c r="G131" s="44" t="str">
        <f t="shared" si="3"/>
        <v>2.39999472290169-0.00461475125369121j</v>
      </c>
      <c r="H131" s="44">
        <f t="shared" si="4"/>
        <v>7.6042217925750766</v>
      </c>
      <c r="I131" s="44">
        <f t="shared" si="5"/>
        <v>-0.11016917744064007</v>
      </c>
      <c r="J131" s="44"/>
      <c r="K131" s="44"/>
      <c r="L131" s="44"/>
      <c r="M131" s="44" t="str">
        <f t="shared" si="6"/>
        <v>1.65+0.000142768966901769j</v>
      </c>
      <c r="N131" s="44" t="str">
        <f t="shared" si="7"/>
        <v>1+0.142855493548377j</v>
      </c>
      <c r="O131" s="44" t="str">
        <f t="shared" si="16"/>
        <v>1.61702073417091-0.230857526091042j</v>
      </c>
      <c r="P131" s="44">
        <f t="shared" si="17"/>
        <v>-8.1250521340181709</v>
      </c>
      <c r="Q131" s="44"/>
      <c r="R131" s="44"/>
      <c r="S131" s="44"/>
      <c r="T131" s="44" t="str">
        <f t="shared" si="8"/>
        <v>25-455.005253109068j</v>
      </c>
      <c r="U131" s="44">
        <f t="shared" si="9"/>
        <v>53.173419333207036</v>
      </c>
      <c r="V131" s="44">
        <f t="shared" si="10"/>
        <v>-86.855078771458309</v>
      </c>
      <c r="W131" s="44"/>
      <c r="X131" s="44" t="str">
        <f t="shared" si="11"/>
        <v>32968.75-1.88098282890438E-06j</v>
      </c>
      <c r="Y131" s="44" t="str">
        <f t="shared" si="12"/>
        <v>0.232727272727273+1.01877760888494E-11j</v>
      </c>
      <c r="Z131" s="44">
        <f t="shared" si="18"/>
        <v>-12.663054396927498</v>
      </c>
      <c r="AA131" s="44">
        <f t="shared" si="19"/>
        <v>2.5081571475269662E-9</v>
      </c>
      <c r="AB131" s="44"/>
      <c r="AC131" s="44"/>
      <c r="AD131" s="44"/>
      <c r="AE131" s="44" t="str">
        <f t="shared" si="13"/>
        <v>-36.8872016073912-414.104757656639j</v>
      </c>
      <c r="AF131" s="44">
        <f t="shared" si="20"/>
        <v>52.376528408161562</v>
      </c>
      <c r="AG131" s="44">
        <f t="shared" si="21"/>
        <v>-95.090300080408952</v>
      </c>
      <c r="AH131" s="44">
        <f t="shared" si="14"/>
        <v>84.909699919591048</v>
      </c>
      <c r="AI131" s="44">
        <f t="shared" si="22"/>
        <v>-52.376528408161562</v>
      </c>
      <c r="AJ131" s="44"/>
      <c r="AK131" s="44"/>
      <c r="AL131" s="47"/>
    </row>
    <row r="132" spans="2:38" hidden="1" x14ac:dyDescent="0.25">
      <c r="B132" s="46">
        <v>23</v>
      </c>
      <c r="C132" s="44">
        <f t="shared" si="0"/>
        <v>288.40315031266061</v>
      </c>
      <c r="D132" s="44" t="str">
        <f t="shared" si="15"/>
        <v>1812.09043658881j</v>
      </c>
      <c r="E132" s="44">
        <f t="shared" si="1"/>
        <v>0.99999835700983486</v>
      </c>
      <c r="F132" s="44" t="str">
        <f t="shared" si="2"/>
        <v>0.00201343381843201j</v>
      </c>
      <c r="G132" s="44" t="str">
        <f t="shared" si="3"/>
        <v>2.39999421377658-0.00483223745337752j</v>
      </c>
      <c r="H132" s="44">
        <f t="shared" si="4"/>
        <v>7.6042214991205528</v>
      </c>
      <c r="I132" s="44">
        <f t="shared" si="5"/>
        <v>-0.11536129377412579</v>
      </c>
      <c r="J132" s="44"/>
      <c r="K132" s="44"/>
      <c r="L132" s="44"/>
      <c r="M132" s="44" t="str">
        <f t="shared" si="6"/>
        <v>1.65+0.000149497461018577j</v>
      </c>
      <c r="N132" s="44" t="str">
        <f t="shared" si="7"/>
        <v>1+0.149588065540406j</v>
      </c>
      <c r="O132" s="44" t="str">
        <f t="shared" si="16"/>
        <v>1.61390859319423-0.241271966953944j</v>
      </c>
      <c r="P132" s="44">
        <f t="shared" si="17"/>
        <v>-8.5024902152943884</v>
      </c>
      <c r="Q132" s="44"/>
      <c r="R132" s="44"/>
      <c r="S132" s="44"/>
      <c r="T132" s="44" t="str">
        <f t="shared" si="8"/>
        <v>25-434.526643319969j</v>
      </c>
      <c r="U132" s="44">
        <f t="shared" si="9"/>
        <v>52.77468025607908</v>
      </c>
      <c r="V132" s="44">
        <f t="shared" si="10"/>
        <v>-86.707182026865837</v>
      </c>
      <c r="W132" s="44"/>
      <c r="X132" s="44" t="str">
        <f t="shared" si="11"/>
        <v>32968.75-1.96963081853932E-06j</v>
      </c>
      <c r="Y132" s="44" t="str">
        <f t="shared" si="12"/>
        <v>0.232727272727273+1.06679111837845E-11j</v>
      </c>
      <c r="Z132" s="44">
        <f t="shared" si="18"/>
        <v>-12.663054396927498</v>
      </c>
      <c r="AA132" s="44">
        <f t="shared" si="19"/>
        <v>2.6263629521733874E-9</v>
      </c>
      <c r="AB132" s="44"/>
      <c r="AC132" s="44"/>
      <c r="AD132" s="44"/>
      <c r="AE132" s="44" t="str">
        <f t="shared" si="13"/>
        <v>-36.8167273022001-394.995820997695j</v>
      </c>
      <c r="AF132" s="44">
        <f t="shared" si="20"/>
        <v>51.969417314812489</v>
      </c>
      <c r="AG132" s="44">
        <f t="shared" si="21"/>
        <v>-95.325033533307987</v>
      </c>
      <c r="AH132" s="44">
        <f t="shared" si="14"/>
        <v>84.674966466692013</v>
      </c>
      <c r="AI132" s="44">
        <f t="shared" si="22"/>
        <v>-51.969417314812489</v>
      </c>
      <c r="AJ132" s="44"/>
      <c r="AK132" s="44"/>
      <c r="AL132" s="47"/>
    </row>
    <row r="133" spans="2:38" hidden="1" x14ac:dyDescent="0.25">
      <c r="B133" s="46">
        <v>24</v>
      </c>
      <c r="C133" s="44">
        <f t="shared" si="0"/>
        <v>301.99517204020168</v>
      </c>
      <c r="D133" s="44" t="str">
        <f t="shared" si="15"/>
        <v>1897.49162780217j</v>
      </c>
      <c r="E133" s="44">
        <f t="shared" si="1"/>
        <v>0.99999819849710747</v>
      </c>
      <c r="F133" s="44" t="str">
        <f t="shared" si="2"/>
        <v>0.0021083240308913j</v>
      </c>
      <c r="G133" s="44" t="str">
        <f t="shared" si="3"/>
        <v>2.39999365553197-0.00505997341350145j</v>
      </c>
      <c r="H133" s="44">
        <f t="shared" si="4"/>
        <v>7.6042211773539128</v>
      </c>
      <c r="I133" s="44">
        <f t="shared" si="5"/>
        <v>-0.12079810745036457</v>
      </c>
      <c r="J133" s="44"/>
      <c r="K133" s="44"/>
      <c r="L133" s="44"/>
      <c r="M133" s="44" t="str">
        <f t="shared" si="6"/>
        <v>1.65+0.000156543059293679j</v>
      </c>
      <c r="N133" s="44" t="str">
        <f t="shared" si="7"/>
        <v>1+0.156637933875069j</v>
      </c>
      <c r="O133" s="44" t="str">
        <f t="shared" si="16"/>
        <v>1.61050994666525-0.252110407471598j</v>
      </c>
      <c r="P133" s="44">
        <f t="shared" si="17"/>
        <v>-8.8969192082672119</v>
      </c>
      <c r="Q133" s="44"/>
      <c r="R133" s="44"/>
      <c r="S133" s="44"/>
      <c r="T133" s="44" t="str">
        <f t="shared" si="8"/>
        <v>25-414.969722799347j</v>
      </c>
      <c r="U133" s="44">
        <f t="shared" si="9"/>
        <v>52.376062409867068</v>
      </c>
      <c r="V133" s="44">
        <f t="shared" si="10"/>
        <v>-86.552362225090661</v>
      </c>
      <c r="W133" s="44"/>
      <c r="X133" s="44" t="str">
        <f t="shared" si="11"/>
        <v>32968.75-2.06245665921339E-06j</v>
      </c>
      <c r="Y133" s="44" t="str">
        <f t="shared" si="12"/>
        <v>0.232727272727273+1.11706743486123E-11j</v>
      </c>
      <c r="Z133" s="44">
        <f t="shared" si="18"/>
        <v>-12.663054396927498</v>
      </c>
      <c r="AA133" s="44">
        <f t="shared" si="19"/>
        <v>2.7501396247640133E-9</v>
      </c>
      <c r="AB133" s="44"/>
      <c r="AC133" s="44"/>
      <c r="AD133" s="44"/>
      <c r="AE133" s="44" t="str">
        <f t="shared" si="13"/>
        <v>-36.7397650904091-376.72671099276j</v>
      </c>
      <c r="AF133" s="44">
        <f t="shared" si="20"/>
        <v>51.561638245768762</v>
      </c>
      <c r="AG133" s="44">
        <f t="shared" si="21"/>
        <v>-95.57007953805811</v>
      </c>
      <c r="AH133" s="44">
        <f t="shared" si="14"/>
        <v>84.42992046194189</v>
      </c>
      <c r="AI133" s="44">
        <f t="shared" si="22"/>
        <v>-51.561638245768762</v>
      </c>
      <c r="AJ133" s="44"/>
      <c r="AK133" s="44"/>
      <c r="AL133" s="47"/>
    </row>
    <row r="134" spans="2:38" hidden="1" x14ac:dyDescent="0.25">
      <c r="B134" s="46">
        <v>25</v>
      </c>
      <c r="C134" s="44">
        <f t="shared" si="0"/>
        <v>316.22776601683796</v>
      </c>
      <c r="D134" s="44" t="str">
        <f t="shared" si="15"/>
        <v>1986.91765315922j</v>
      </c>
      <c r="E134" s="44">
        <f t="shared" si="1"/>
        <v>0.99999802469135801</v>
      </c>
      <c r="F134" s="44" t="str">
        <f t="shared" si="2"/>
        <v>0.00220768628128802j</v>
      </c>
      <c r="G134" s="44" t="str">
        <f t="shared" si="3"/>
        <v>2.39999304342888-0.00529844218322325j</v>
      </c>
      <c r="H134" s="44">
        <f t="shared" si="4"/>
        <v>7.6042208245435718</v>
      </c>
      <c r="I134" s="44">
        <f t="shared" si="5"/>
        <v>-0.12649115076481679</v>
      </c>
      <c r="J134" s="44"/>
      <c r="K134" s="44"/>
      <c r="L134" s="44"/>
      <c r="M134" s="44" t="str">
        <f t="shared" si="6"/>
        <v>1.65+0.000163920706385636j</v>
      </c>
      <c r="N134" s="44" t="str">
        <f t="shared" si="7"/>
        <v>1+0.164020052268294j</v>
      </c>
      <c r="O134" s="44" t="str">
        <f t="shared" si="16"/>
        <v>1.60679982927472-0.263383471275939j</v>
      </c>
      <c r="P134" s="44">
        <f t="shared" si="17"/>
        <v>-9.3090256245502303</v>
      </c>
      <c r="Q134" s="44"/>
      <c r="R134" s="44"/>
      <c r="S134" s="44"/>
      <c r="T134" s="44" t="str">
        <f t="shared" si="8"/>
        <v>25-396.29300869675j</v>
      </c>
      <c r="U134" s="44">
        <f t="shared" si="9"/>
        <v>51.977577405951969</v>
      </c>
      <c r="V134" s="44">
        <f t="shared" si="10"/>
        <v>-86.390300036284486</v>
      </c>
      <c r="W134" s="44"/>
      <c r="X134" s="44" t="str">
        <f t="shared" si="11"/>
        <v>32968.75-2.15965724698002E-06j</v>
      </c>
      <c r="Y134" s="44" t="str">
        <f t="shared" si="12"/>
        <v>0.232727272727273+1.16971320114118E-11j</v>
      </c>
      <c r="Z134" s="44">
        <f t="shared" si="18"/>
        <v>-12.663054396927498</v>
      </c>
      <c r="AA134" s="44">
        <f t="shared" si="19"/>
        <v>2.8797497122163807E-9</v>
      </c>
      <c r="AB134" s="44"/>
      <c r="AC134" s="44"/>
      <c r="AD134" s="44"/>
      <c r="AE134" s="44" t="str">
        <f t="shared" si="13"/>
        <v>-36.6557496335887-359.258956441111j</v>
      </c>
      <c r="AF134" s="44">
        <f t="shared" si="20"/>
        <v>51.153130321241548</v>
      </c>
      <c r="AG134" s="44">
        <f t="shared" si="21"/>
        <v>-95.825816808719765</v>
      </c>
      <c r="AH134" s="44">
        <f t="shared" si="14"/>
        <v>84.174183191280235</v>
      </c>
      <c r="AI134" s="44">
        <f t="shared" si="22"/>
        <v>-51.153130321241548</v>
      </c>
      <c r="AJ134" s="44"/>
      <c r="AK134" s="44"/>
      <c r="AL134" s="47"/>
    </row>
    <row r="135" spans="2:38" hidden="1" x14ac:dyDescent="0.25">
      <c r="B135" s="46">
        <v>26</v>
      </c>
      <c r="C135" s="44">
        <f t="shared" si="0"/>
        <v>331.13112148259114</v>
      </c>
      <c r="D135" s="44" t="str">
        <f t="shared" si="15"/>
        <v>2080.55819724932j</v>
      </c>
      <c r="E135" s="44">
        <f t="shared" si="1"/>
        <v>0.99999783411714338</v>
      </c>
      <c r="F135" s="44" t="str">
        <f t="shared" si="2"/>
        <v>0.00231173133027702j</v>
      </c>
      <c r="G135" s="44" t="str">
        <f t="shared" si="3"/>
        <v>2.39999237227114-0.00554814957604711j</v>
      </c>
      <c r="H135" s="44">
        <f t="shared" si="4"/>
        <v>7.6042204376944706</v>
      </c>
      <c r="I135" s="44">
        <f t="shared" si="5"/>
        <v>-0.13245249952291521</v>
      </c>
      <c r="J135" s="44"/>
      <c r="K135" s="44"/>
      <c r="L135" s="44"/>
      <c r="M135" s="44" t="str">
        <f t="shared" si="6"/>
        <v>1.65+0.000171646051273069j</v>
      </c>
      <c r="N135" s="44" t="str">
        <f t="shared" si="7"/>
        <v>1+0.171750079182931j</v>
      </c>
      <c r="O135" s="44" t="str">
        <f t="shared" si="16"/>
        <v>1.60275137635736-0.275101029748656j</v>
      </c>
      <c r="P135" s="44">
        <f t="shared" si="17"/>
        <v>-9.7395123719924701</v>
      </c>
      <c r="Q135" s="44"/>
      <c r="R135" s="44"/>
      <c r="S135" s="44"/>
      <c r="T135" s="44" t="str">
        <f t="shared" si="8"/>
        <v>25-378.456885197522j</v>
      </c>
      <c r="U135" s="44">
        <f t="shared" si="9"/>
        <v>51.579237958917645</v>
      </c>
      <c r="V135" s="44">
        <f t="shared" si="10"/>
        <v>-86.220662100905315</v>
      </c>
      <c r="W135" s="44"/>
      <c r="X135" s="44" t="str">
        <f t="shared" si="11"/>
        <v>32968.75-0.0000022614387573178j</v>
      </c>
      <c r="Y135" s="44" t="str">
        <f t="shared" si="12"/>
        <v>0.232727272727273+1.22484008594694E-11j</v>
      </c>
      <c r="Z135" s="44">
        <f t="shared" si="18"/>
        <v>-12.663054396927498</v>
      </c>
      <c r="AA135" s="44">
        <f t="shared" si="19"/>
        <v>3.0154681349031502E-9</v>
      </c>
      <c r="AB135" s="44"/>
      <c r="AC135" s="44"/>
      <c r="AD135" s="44"/>
      <c r="AE135" s="44" t="str">
        <f t="shared" si="13"/>
        <v>-36.564072582462-342.555823835279j</v>
      </c>
      <c r="AF135" s="44">
        <f t="shared" si="20"/>
        <v>50.743827480029807</v>
      </c>
      <c r="AG135" s="44">
        <f t="shared" si="21"/>
        <v>-96.092626969405231</v>
      </c>
      <c r="AH135" s="44">
        <f t="shared" si="14"/>
        <v>83.907373030594769</v>
      </c>
      <c r="AI135" s="44">
        <f t="shared" si="22"/>
        <v>-50.743827480029807</v>
      </c>
      <c r="AJ135" s="44"/>
      <c r="AK135" s="44"/>
      <c r="AL135" s="47"/>
    </row>
    <row r="136" spans="2:38" hidden="1" x14ac:dyDescent="0.25">
      <c r="B136" s="46">
        <v>27</v>
      </c>
      <c r="C136" s="44">
        <f t="shared" si="0"/>
        <v>346.73685045253171</v>
      </c>
      <c r="D136" s="44" t="str">
        <f t="shared" si="15"/>
        <v>2178.61188422107j</v>
      </c>
      <c r="E136" s="44">
        <f t="shared" si="1"/>
        <v>0.99999762515667234</v>
      </c>
      <c r="F136" s="44" t="str">
        <f t="shared" si="2"/>
        <v>0.00242067987135674j</v>
      </c>
      <c r="G136" s="44" t="str">
        <f t="shared" si="3"/>
        <v>2.39999163636124-0.00580962524251392j</v>
      </c>
      <c r="H136" s="44">
        <f t="shared" si="4"/>
        <v>7.6042200135225144</v>
      </c>
      <c r="I136" s="44">
        <f t="shared" si="5"/>
        <v>-0.13869479865631967</v>
      </c>
      <c r="J136" s="44"/>
      <c r="K136" s="44"/>
      <c r="L136" s="44"/>
      <c r="M136" s="44" t="str">
        <f t="shared" si="6"/>
        <v>1.65+0.000179735480448237j</v>
      </c>
      <c r="N136" s="44" t="str">
        <f t="shared" si="7"/>
        <v>1+0.179844411042449j</v>
      </c>
      <c r="O136" s="44" t="str">
        <f t="shared" si="16"/>
        <v>1.59833573396927-0.287272013243356j</v>
      </c>
      <c r="P136" s="44">
        <f t="shared" si="17"/>
        <v>-10.189097401907636</v>
      </c>
      <c r="Q136" s="44"/>
      <c r="R136" s="44"/>
      <c r="S136" s="44"/>
      <c r="T136" s="44" t="str">
        <f t="shared" si="8"/>
        <v>25-361.4235194924j</v>
      </c>
      <c r="U136" s="44">
        <f t="shared" si="9"/>
        <v>51.18105798957253</v>
      </c>
      <c r="V136" s="44">
        <f t="shared" si="10"/>
        <v>-86.043100517329691</v>
      </c>
      <c r="W136" s="44"/>
      <c r="X136" s="44" t="str">
        <f t="shared" si="11"/>
        <v>32968.75-2.36801708245621E-06j</v>
      </c>
      <c r="Y136" s="44" t="str">
        <f t="shared" si="12"/>
        <v>0.232727272727273+1.28256502079215E-11j</v>
      </c>
      <c r="Z136" s="44">
        <f t="shared" si="18"/>
        <v>-12.663054396927498</v>
      </c>
      <c r="AA136" s="44">
        <f t="shared" si="19"/>
        <v>3.1575827697948694E-9</v>
      </c>
      <c r="AB136" s="44"/>
      <c r="AC136" s="44"/>
      <c r="AD136" s="44"/>
      <c r="AE136" s="44" t="str">
        <f t="shared" si="13"/>
        <v>-36.4640805406144-326.582244193426j</v>
      </c>
      <c r="AF136" s="44">
        <f t="shared" si="20"/>
        <v>50.333658110761441</v>
      </c>
      <c r="AG136" s="44">
        <f t="shared" si="21"/>
        <v>-96.370892714736044</v>
      </c>
      <c r="AH136" s="44">
        <f t="shared" si="14"/>
        <v>83.629107285263956</v>
      </c>
      <c r="AI136" s="44">
        <f t="shared" si="22"/>
        <v>-50.333658110761441</v>
      </c>
      <c r="AJ136" s="44"/>
      <c r="AK136" s="44"/>
      <c r="AL136" s="47"/>
    </row>
    <row r="137" spans="2:38" hidden="1" x14ac:dyDescent="0.25">
      <c r="B137" s="46">
        <v>28</v>
      </c>
      <c r="C137" s="44">
        <f t="shared" si="0"/>
        <v>363.0780547701014</v>
      </c>
      <c r="D137" s="44" t="str">
        <f t="shared" si="15"/>
        <v>2281.28669909085j</v>
      </c>
      <c r="E137" s="44">
        <f t="shared" si="1"/>
        <v>0.99999739603607196</v>
      </c>
      <c r="F137" s="44" t="str">
        <f t="shared" si="2"/>
        <v>0.00253476299898983j</v>
      </c>
      <c r="G137" s="44" t="str">
        <f t="shared" si="3"/>
        <v>2.39999082945201-0.00608342379342598j</v>
      </c>
      <c r="H137" s="44">
        <f t="shared" si="4"/>
        <v>7.6042195484268413</v>
      </c>
      <c r="I137" s="44">
        <f t="shared" si="5"/>
        <v>-0.14523128904665497</v>
      </c>
      <c r="J137" s="44"/>
      <c r="K137" s="44"/>
      <c r="L137" s="44"/>
      <c r="M137" s="44" t="str">
        <f t="shared" si="6"/>
        <v>1.65+0.000188206152674996j</v>
      </c>
      <c r="N137" s="44" t="str">
        <f t="shared" si="7"/>
        <v>1+0.18832021700995j</v>
      </c>
      <c r="O137" s="44" t="str">
        <f t="shared" si="16"/>
        <v>1.59352197630611-0.299904198235416j</v>
      </c>
      <c r="P137" s="44">
        <f t="shared" si="17"/>
        <v>-10.658512035163856</v>
      </c>
      <c r="Q137" s="44"/>
      <c r="R137" s="44"/>
      <c r="S137" s="44"/>
      <c r="T137" s="44" t="str">
        <f t="shared" si="8"/>
        <v>25-345.156781529015j</v>
      </c>
      <c r="U137" s="44">
        <f t="shared" si="9"/>
        <v>50.783052737228175</v>
      </c>
      <c r="V137" s="44">
        <f t="shared" si="10"/>
        <v>-85.857252326777541</v>
      </c>
      <c r="W137" s="44"/>
      <c r="X137" s="44" t="str">
        <f t="shared" si="11"/>
        <v>32968.75-0.0000024796182893121j</v>
      </c>
      <c r="Y137" s="44" t="str">
        <f t="shared" si="12"/>
        <v>0.232727272727273+1.34301044800296E-11j</v>
      </c>
      <c r="Z137" s="44">
        <f t="shared" si="18"/>
        <v>-12.663054396927498</v>
      </c>
      <c r="AA137" s="44">
        <f t="shared" si="19"/>
        <v>3.3063950610858499E-9</v>
      </c>
      <c r="AB137" s="44"/>
      <c r="AC137" s="44"/>
      <c r="AD137" s="44"/>
      <c r="AE137" s="44" t="str">
        <f t="shared" si="13"/>
        <v>-36.3550731944292-311.304743922218j</v>
      </c>
      <c r="AF137" s="44">
        <f t="shared" si="20"/>
        <v>49.922544671408332</v>
      </c>
      <c r="AG137" s="44">
        <f t="shared" si="21"/>
        <v>-96.660995647681659</v>
      </c>
      <c r="AH137" s="44">
        <f t="shared" si="14"/>
        <v>83.339004352318341</v>
      </c>
      <c r="AI137" s="44">
        <f t="shared" si="22"/>
        <v>-49.922544671408332</v>
      </c>
      <c r="AJ137" s="44"/>
      <c r="AK137" s="44"/>
      <c r="AL137" s="47"/>
    </row>
    <row r="138" spans="2:38" hidden="1" x14ac:dyDescent="0.25">
      <c r="B138" s="46">
        <v>29</v>
      </c>
      <c r="C138" s="44">
        <f t="shared" si="0"/>
        <v>380.18939632056117</v>
      </c>
      <c r="D138" s="44" t="str">
        <f t="shared" si="15"/>
        <v>2388.80042890683j</v>
      </c>
      <c r="E138" s="44">
        <f t="shared" si="1"/>
        <v>0.99999714481032942</v>
      </c>
      <c r="F138" s="44" t="str">
        <f t="shared" si="2"/>
        <v>0.00265422269878537j</v>
      </c>
      <c r="G138" s="44" t="str">
        <f t="shared" si="3"/>
        <v>2.39998994469354-0.00637012597598013j</v>
      </c>
      <c r="H138" s="44">
        <f t="shared" si="4"/>
        <v>7.6042190384591031</v>
      </c>
      <c r="I138" s="44">
        <f t="shared" si="5"/>
        <v>-0.15207583561364099</v>
      </c>
      <c r="J138" s="44"/>
      <c r="K138" s="44"/>
      <c r="L138" s="44"/>
      <c r="M138" s="44" t="str">
        <f t="shared" si="6"/>
        <v>1.65+0.000197076035384813j</v>
      </c>
      <c r="N138" s="44" t="str">
        <f t="shared" si="7"/>
        <v>1+0.197195475406259j</v>
      </c>
      <c r="O138" s="44" t="str">
        <f t="shared" si="16"/>
        <v>1.58827703359198-0.313003968680628j</v>
      </c>
      <c r="P138" s="44">
        <f t="shared" si="17"/>
        <v>-11.148498927219579</v>
      </c>
      <c r="Q138" s="44"/>
      <c r="R138" s="44"/>
      <c r="S138" s="44"/>
      <c r="T138" s="44" t="str">
        <f t="shared" si="8"/>
        <v>25-329.62216737523j</v>
      </c>
      <c r="U138" s="44">
        <f t="shared" si="9"/>
        <v>50.385238881996699</v>
      </c>
      <c r="V138" s="44">
        <f t="shared" si="10"/>
        <v>-85.662738998454728</v>
      </c>
      <c r="W138" s="44"/>
      <c r="X138" s="44" t="str">
        <f t="shared" si="11"/>
        <v>32968.75-2.59647909900783E-06j</v>
      </c>
      <c r="Y138" s="44" t="str">
        <f t="shared" si="12"/>
        <v>0.232727272727273+1.40630458043452E-11j</v>
      </c>
      <c r="Z138" s="44">
        <f t="shared" si="18"/>
        <v>-12.663054396927498</v>
      </c>
      <c r="AA138" s="44">
        <f t="shared" si="19"/>
        <v>3.4622206595974725E-9</v>
      </c>
      <c r="AB138" s="44"/>
      <c r="AC138" s="44"/>
      <c r="AD138" s="44"/>
      <c r="AE138" s="44" t="str">
        <f t="shared" si="13"/>
        <v>-36.236301680131-296.691379592428j</v>
      </c>
      <c r="AF138" s="44">
        <f t="shared" si="20"/>
        <v>49.510403299987438</v>
      </c>
      <c r="AG138" s="44">
        <f t="shared" si="21"/>
        <v>-96.963313757825716</v>
      </c>
      <c r="AH138" s="44">
        <f t="shared" si="14"/>
        <v>83.036686242174284</v>
      </c>
      <c r="AI138" s="44">
        <f t="shared" si="22"/>
        <v>-49.510403299987438</v>
      </c>
      <c r="AJ138" s="44"/>
      <c r="AK138" s="44"/>
      <c r="AL138" s="47"/>
    </row>
    <row r="139" spans="2:38" hidden="1" x14ac:dyDescent="0.25">
      <c r="B139" s="46">
        <v>30</v>
      </c>
      <c r="C139" s="44">
        <f t="shared" si="0"/>
        <v>398.10717055349727</v>
      </c>
      <c r="D139" s="44" t="str">
        <f t="shared" si="15"/>
        <v>2501.38112470457j</v>
      </c>
      <c r="E139" s="44">
        <f t="shared" si="1"/>
        <v>0.99999686934678034</v>
      </c>
      <c r="F139" s="44" t="str">
        <f t="shared" si="2"/>
        <v>0.00277931236078286j</v>
      </c>
      <c r="G139" s="44" t="str">
        <f t="shared" si="3"/>
        <v>2.39998897457506-0.00667033990530015j</v>
      </c>
      <c r="H139" s="44">
        <f t="shared" si="4"/>
        <v>7.6042184792900382</v>
      </c>
      <c r="I139" s="44">
        <f t="shared" si="5"/>
        <v>-0.15924295672726441</v>
      </c>
      <c r="J139" s="44"/>
      <c r="K139" s="44"/>
      <c r="L139" s="44"/>
      <c r="M139" s="44" t="str">
        <f t="shared" si="6"/>
        <v>1.65+0.000206363942788128j</v>
      </c>
      <c r="N139" s="44" t="str">
        <f t="shared" si="7"/>
        <v>1+0.206489011844362j</v>
      </c>
      <c r="O139" s="44" t="str">
        <f t="shared" si="16"/>
        <v>1.58256563413746-0.326576050029101j</v>
      </c>
      <c r="P139" s="44">
        <f t="shared" si="17"/>
        <v>-11.659809629565874</v>
      </c>
      <c r="Q139" s="44"/>
      <c r="R139" s="44"/>
      <c r="S139" s="44"/>
      <c r="T139" s="44" t="str">
        <f t="shared" si="8"/>
        <v>25-314.786726031663j</v>
      </c>
      <c r="U139" s="44">
        <f t="shared" si="9"/>
        <v>49.987634677911281</v>
      </c>
      <c r="V139" s="44">
        <f t="shared" si="10"/>
        <v>-85.459165918364207</v>
      </c>
      <c r="W139" s="44"/>
      <c r="X139" s="44" t="str">
        <f t="shared" si="11"/>
        <v>32968.75-2.71884738898858E-06j</v>
      </c>
      <c r="Y139" s="44" t="str">
        <f t="shared" si="12"/>
        <v>0.232727272727273+1.47258167342773E-11j</v>
      </c>
      <c r="Z139" s="44">
        <f t="shared" si="18"/>
        <v>-12.663054396927498</v>
      </c>
      <c r="AA139" s="44">
        <f t="shared" si="19"/>
        <v>3.6253900923161332E-9</v>
      </c>
      <c r="AB139" s="44"/>
      <c r="AC139" s="44"/>
      <c r="AD139" s="44"/>
      <c r="AE139" s="44" t="str">
        <f t="shared" si="13"/>
        <v>-36.1069672716931-282.711676512502j</v>
      </c>
      <c r="AF139" s="44">
        <f t="shared" si="20"/>
        <v>49.097143420226807</v>
      </c>
      <c r="AG139" s="44">
        <f t="shared" si="21"/>
        <v>-97.27821850103193</v>
      </c>
      <c r="AH139" s="44">
        <f t="shared" si="14"/>
        <v>82.72178149896807</v>
      </c>
      <c r="AI139" s="44">
        <f t="shared" si="22"/>
        <v>-49.097143420226807</v>
      </c>
      <c r="AJ139" s="44"/>
      <c r="AK139" s="44"/>
      <c r="AL139" s="47"/>
    </row>
    <row r="140" spans="2:38" hidden="1" x14ac:dyDescent="0.25">
      <c r="B140" s="46">
        <v>31</v>
      </c>
      <c r="C140" s="44">
        <f t="shared" si="0"/>
        <v>416.86938347033549</v>
      </c>
      <c r="D140" s="44" t="str">
        <f t="shared" si="15"/>
        <v>2619.26758523382j</v>
      </c>
      <c r="E140" s="44">
        <f t="shared" si="1"/>
        <v>0.99999656730700492</v>
      </c>
      <c r="F140" s="44" t="str">
        <f t="shared" si="2"/>
        <v>0.00291029731692647j</v>
      </c>
      <c r="G140" s="44" t="str">
        <f t="shared" si="3"/>
        <v>2.39998791086117-0.00698470235397407j</v>
      </c>
      <c r="H140" s="44">
        <f t="shared" si="4"/>
        <v>7.6042178661726814</v>
      </c>
      <c r="I140" s="44">
        <f t="shared" si="5"/>
        <v>-0.16674785500642067</v>
      </c>
      <c r="J140" s="44"/>
      <c r="K140" s="44"/>
      <c r="L140" s="44"/>
      <c r="M140" s="44" t="str">
        <f t="shared" si="6"/>
        <v>1.65+0.00021608957578179j</v>
      </c>
      <c r="N140" s="44" t="str">
        <f t="shared" si="7"/>
        <v>1+0.216220539161052j</v>
      </c>
      <c r="O140" s="44" t="str">
        <f t="shared" si="16"/>
        <v>1.57635026488737-0.340623214604833j</v>
      </c>
      <c r="P140" s="44">
        <f t="shared" si="17"/>
        <v>-12.193201702741558</v>
      </c>
      <c r="Q140" s="44"/>
      <c r="R140" s="44"/>
      <c r="S140" s="44"/>
      <c r="T140" s="44" t="str">
        <f t="shared" si="8"/>
        <v>25-300.618989538198j</v>
      </c>
      <c r="U140" s="44">
        <f t="shared" si="9"/>
        <v>49.590260097722634</v>
      </c>
      <c r="V140" s="44">
        <f t="shared" si="10"/>
        <v>-85.246121885863346</v>
      </c>
      <c r="W140" s="44"/>
      <c r="X140" s="44" t="str">
        <f t="shared" si="11"/>
        <v>32968.75-2.84698271880359E-06j</v>
      </c>
      <c r="Y140" s="44" t="str">
        <f t="shared" si="12"/>
        <v>0.232727272727273+1.54198230958274E-11j</v>
      </c>
      <c r="Z140" s="44">
        <f t="shared" si="18"/>
        <v>-12.663054396927498</v>
      </c>
      <c r="AA140" s="44">
        <f t="shared" si="19"/>
        <v>3.7962494634851018E-9</v>
      </c>
      <c r="AB140" s="44"/>
      <c r="AC140" s="44"/>
      <c r="AD140" s="44"/>
      <c r="AE140" s="44" t="str">
        <f t="shared" si="13"/>
        <v>-35.96622048744-269.336570986303j</v>
      </c>
      <c r="AF140" s="44">
        <f t="shared" si="20"/>
        <v>48.682667346998663</v>
      </c>
      <c r="AG140" s="44">
        <f t="shared" si="21"/>
        <v>-97.606071439815068</v>
      </c>
      <c r="AH140" s="44">
        <f t="shared" si="14"/>
        <v>82.393928560184932</v>
      </c>
      <c r="AI140" s="44">
        <f t="shared" si="22"/>
        <v>-48.682667346998663</v>
      </c>
      <c r="AJ140" s="44"/>
      <c r="AK140" s="44"/>
      <c r="AL140" s="47"/>
    </row>
    <row r="141" spans="2:38" hidden="1" x14ac:dyDescent="0.25">
      <c r="B141" s="46">
        <v>32</v>
      </c>
      <c r="C141" s="44">
        <f t="shared" si="0"/>
        <v>436.51583224016599</v>
      </c>
      <c r="D141" s="44" t="str">
        <f t="shared" si="15"/>
        <v>2742.70986348268j</v>
      </c>
      <c r="E141" s="44">
        <f t="shared" si="1"/>
        <v>0.99999623612697686</v>
      </c>
      <c r="F141" s="44" t="str">
        <f t="shared" si="2"/>
        <v>0.00304745540386964j</v>
      </c>
      <c r="G141" s="44" t="str">
        <f t="shared" si="3"/>
        <v>2.39998674452192-0.00731388010232485j</v>
      </c>
      <c r="H141" s="44">
        <f t="shared" si="4"/>
        <v>7.604217193902044</v>
      </c>
      <c r="I141" s="44">
        <f t="shared" si="5"/>
        <v>-0.17460644956941571</v>
      </c>
      <c r="J141" s="44"/>
      <c r="K141" s="44"/>
      <c r="L141" s="44"/>
      <c r="M141" s="44" t="str">
        <f t="shared" si="6"/>
        <v>1.65+0.000226273563737321j</v>
      </c>
      <c r="N141" s="44" t="str">
        <f t="shared" si="7"/>
        <v>1+0.226410699230495j</v>
      </c>
      <c r="O141" s="44" t="str">
        <f t="shared" si="16"/>
        <v>1.56959115544561-0.355145957446703j</v>
      </c>
      <c r="P141" s="44">
        <f t="shared" si="17"/>
        <v>-12.749435334316646</v>
      </c>
      <c r="Q141" s="44"/>
      <c r="R141" s="44"/>
      <c r="S141" s="44"/>
      <c r="T141" s="44" t="str">
        <f t="shared" si="8"/>
        <v>25-287.088906226235j</v>
      </c>
      <c r="U141" s="44">
        <f t="shared" si="9"/>
        <v>49.193136990269785</v>
      </c>
      <c r="V141" s="44">
        <f t="shared" si="10"/>
        <v>-85.023178622756546</v>
      </c>
      <c r="W141" s="44"/>
      <c r="X141" s="44" t="str">
        <f t="shared" si="11"/>
        <v>32968.75-2.98115688066681E-06j</v>
      </c>
      <c r="Y141" s="44" t="str">
        <f t="shared" si="12"/>
        <v>0.232727272727273+1.61465369695355E-11j</v>
      </c>
      <c r="Z141" s="44">
        <f t="shared" si="18"/>
        <v>-12.663054396927498</v>
      </c>
      <c r="AA141" s="44">
        <f t="shared" si="19"/>
        <v>3.9751611887381677E-9</v>
      </c>
      <c r="AB141" s="44"/>
      <c r="AC141" s="44"/>
      <c r="AD141" s="44"/>
      <c r="AE141" s="44" t="str">
        <f t="shared" si="13"/>
        <v>-35.8131607282872-256.538356138854j</v>
      </c>
      <c r="AF141" s="44">
        <f t="shared" si="20"/>
        <v>48.266869897492626</v>
      </c>
      <c r="AG141" s="44">
        <f t="shared" si="21"/>
        <v>-97.947220402667426</v>
      </c>
      <c r="AH141" s="44">
        <f t="shared" si="14"/>
        <v>82.052779597332574</v>
      </c>
      <c r="AI141" s="44">
        <f t="shared" si="22"/>
        <v>-48.266869897492626</v>
      </c>
      <c r="AJ141" s="44"/>
      <c r="AK141" s="44"/>
      <c r="AL141" s="47"/>
    </row>
    <row r="142" spans="2:38" hidden="1" x14ac:dyDescent="0.25">
      <c r="B142" s="46">
        <v>33</v>
      </c>
      <c r="C142" s="44">
        <f t="shared" si="0"/>
        <v>457.08818961487509</v>
      </c>
      <c r="D142" s="44" t="str">
        <f t="shared" si="15"/>
        <v>2871.9697970735j</v>
      </c>
      <c r="E142" s="44">
        <f t="shared" si="1"/>
        <v>0.99999587299529713</v>
      </c>
      <c r="F142" s="44" t="str">
        <f t="shared" si="2"/>
        <v>0.00319107755230389j</v>
      </c>
      <c r="G142" s="44" t="str">
        <f t="shared" si="3"/>
        <v>2.39998546565618-0.00765857135227102j</v>
      </c>
      <c r="H142" s="44">
        <f t="shared" si="4"/>
        <v>7.6042164567709971</v>
      </c>
      <c r="I142" s="44">
        <f t="shared" si="5"/>
        <v>-0.1828354098048102</v>
      </c>
      <c r="J142" s="44"/>
      <c r="K142" s="44"/>
      <c r="L142" s="44"/>
      <c r="M142" s="44" t="str">
        <f t="shared" si="6"/>
        <v>1.65+0.000236937508258564j</v>
      </c>
      <c r="N142" s="44" t="str">
        <f t="shared" si="7"/>
        <v>1+0.237081106748417j</v>
      </c>
      <c r="O142" s="44" t="str">
        <f t="shared" si="16"/>
        <v>1.56224629126394-0.370142142238205j</v>
      </c>
      <c r="P142" s="44">
        <f t="shared" si="17"/>
        <v>-13.329269414198331</v>
      </c>
      <c r="Q142" s="44"/>
      <c r="R142" s="44"/>
      <c r="S142" s="44"/>
      <c r="T142" s="44" t="str">
        <f t="shared" si="8"/>
        <v>25-274.167776975058j</v>
      </c>
      <c r="U142" s="44">
        <f t="shared" si="9"/>
        <v>48.79628925136403</v>
      </c>
      <c r="V142" s="44">
        <f t="shared" si="10"/>
        <v>-84.789890300518422</v>
      </c>
      <c r="W142" s="44"/>
      <c r="X142" s="44" t="str">
        <f t="shared" si="11"/>
        <v>32968.75-3.12165447596458E-06j</v>
      </c>
      <c r="Y142" s="44" t="str">
        <f t="shared" si="12"/>
        <v>0.232727272727273+1.69074998129599E-11j</v>
      </c>
      <c r="Z142" s="44">
        <f t="shared" si="18"/>
        <v>-12.663054396927498</v>
      </c>
      <c r="AA142" s="44">
        <f t="shared" si="19"/>
        <v>4.1625047638316914E-9</v>
      </c>
      <c r="AB142" s="44"/>
      <c r="AC142" s="44"/>
      <c r="AD142" s="44"/>
      <c r="AE142" s="44" t="str">
        <f t="shared" si="13"/>
        <v>-35.6468365764002-244.290631188007j</v>
      </c>
      <c r="AF142" s="44">
        <f t="shared" si="20"/>
        <v>47.849638015437989</v>
      </c>
      <c r="AG142" s="44">
        <f t="shared" si="21"/>
        <v>-98.301995120359067</v>
      </c>
      <c r="AH142" s="44">
        <f t="shared" si="14"/>
        <v>81.698004879640933</v>
      </c>
      <c r="AI142" s="44">
        <f t="shared" si="22"/>
        <v>-47.849638015437989</v>
      </c>
      <c r="AJ142" s="44"/>
      <c r="AK142" s="44"/>
      <c r="AL142" s="47"/>
    </row>
    <row r="143" spans="2:38" hidden="1" x14ac:dyDescent="0.25">
      <c r="B143" s="46">
        <v>34</v>
      </c>
      <c r="C143" s="44">
        <f t="shared" si="0"/>
        <v>478.6300923226384</v>
      </c>
      <c r="D143" s="44" t="str">
        <f t="shared" si="15"/>
        <v>3007.32156365561j</v>
      </c>
      <c r="E143" s="44">
        <f t="shared" si="1"/>
        <v>0.99999547482932782</v>
      </c>
      <c r="F143" s="44" t="str">
        <f t="shared" si="2"/>
        <v>0.00334146840406179j</v>
      </c>
      <c r="G143" s="44" t="str">
        <f t="shared" si="3"/>
        <v>2.39998406340755-0.00801950720776696j</v>
      </c>
      <c r="H143" s="44">
        <f t="shared" si="4"/>
        <v>7.6042156485216994</v>
      </c>
      <c r="I143" s="44">
        <f t="shared" si="5"/>
        <v>-0.19145219073431918</v>
      </c>
      <c r="J143" s="44"/>
      <c r="K143" s="44"/>
      <c r="L143" s="44"/>
      <c r="M143" s="44" t="str">
        <f t="shared" si="6"/>
        <v>1.65+0.000248104029001589j</v>
      </c>
      <c r="N143" s="44" t="str">
        <f t="shared" si="7"/>
        <v>1+0.248254395079771j</v>
      </c>
      <c r="O143" s="44" t="str">
        <f t="shared" si="16"/>
        <v>1.55427146239467-0.385606617657539j</v>
      </c>
      <c r="P143" s="44">
        <f t="shared" si="17"/>
        <v>-13.933457019551204</v>
      </c>
      <c r="Q143" s="44"/>
      <c r="R143" s="44"/>
      <c r="S143" s="44"/>
      <c r="T143" s="44" t="str">
        <f t="shared" si="8"/>
        <v>25-261.828194337159j</v>
      </c>
      <c r="U143" s="44">
        <f t="shared" si="9"/>
        <v>48.399743009166286</v>
      </c>
      <c r="V143" s="44">
        <f t="shared" si="10"/>
        <v>-84.545793092158519</v>
      </c>
      <c r="W143" s="44"/>
      <c r="X143" s="44" t="str">
        <f t="shared" si="11"/>
        <v>32968.75-3.26877351893338E-06j</v>
      </c>
      <c r="Y143" s="44" t="str">
        <f t="shared" si="12"/>
        <v>0.232727272727273+1.77043257303155E-11j</v>
      </c>
      <c r="Z143" s="44">
        <f t="shared" si="18"/>
        <v>-12.663054396927498</v>
      </c>
      <c r="AA143" s="44">
        <f t="shared" si="19"/>
        <v>4.3586775696060178E-9</v>
      </c>
      <c r="AB143" s="44"/>
      <c r="AC143" s="44"/>
      <c r="AD143" s="44"/>
      <c r="AE143" s="44" t="str">
        <f t="shared" si="13"/>
        <v>-35.4662468991919-232.568254029973j</v>
      </c>
      <c r="AF143" s="44">
        <f t="shared" si="20"/>
        <v>47.430850417191479</v>
      </c>
      <c r="AG143" s="44">
        <f t="shared" si="21"/>
        <v>-98.670702298085345</v>
      </c>
      <c r="AH143" s="44">
        <f t="shared" si="14"/>
        <v>81.329297701914655</v>
      </c>
      <c r="AI143" s="44">
        <f t="shared" si="22"/>
        <v>-47.430850417191479</v>
      </c>
      <c r="AJ143" s="44"/>
      <c r="AK143" s="44"/>
      <c r="AL143" s="47"/>
    </row>
    <row r="144" spans="2:38" hidden="1" x14ac:dyDescent="0.25">
      <c r="B144" s="46">
        <v>35</v>
      </c>
      <c r="C144" s="44">
        <f t="shared" si="0"/>
        <v>501.18723362727235</v>
      </c>
      <c r="D144" s="44" t="str">
        <f t="shared" si="15"/>
        <v>3149.05226247286j</v>
      </c>
      <c r="E144" s="44">
        <f t="shared" si="1"/>
        <v>0.99999503824902414</v>
      </c>
      <c r="F144" s="44" t="str">
        <f t="shared" si="2"/>
        <v>0.00349894695830318j</v>
      </c>
      <c r="G144" s="44" t="str">
        <f t="shared" si="3"/>
        <v>2.39998252587222-0.00839745322495313j</v>
      </c>
      <c r="H144" s="44">
        <f t="shared" si="4"/>
        <v>7.6042147622925302</v>
      </c>
      <c r="I144" s="44">
        <f t="shared" si="5"/>
        <v>-0.20047507004287196</v>
      </c>
      <c r="J144" s="44"/>
      <c r="K144" s="44"/>
      <c r="L144" s="44"/>
      <c r="M144" s="44" t="str">
        <f t="shared" si="6"/>
        <v>1.65+0.000259796811654011j</v>
      </c>
      <c r="N144" s="44" t="str">
        <f t="shared" si="7"/>
        <v>1+0.259954264267135j</v>
      </c>
      <c r="O144" s="44" t="str">
        <f t="shared" si="16"/>
        <v>1.54562035490576-0.401530805384182j</v>
      </c>
      <c r="P144" s="44">
        <f t="shared" si="17"/>
        <v>-14.562740262853293</v>
      </c>
      <c r="Q144" s="44"/>
      <c r="R144" s="44"/>
      <c r="S144" s="44"/>
      <c r="T144" s="44" t="str">
        <f t="shared" si="8"/>
        <v>25-250.043984403366j</v>
      </c>
      <c r="U144" s="44">
        <f t="shared" si="9"/>
        <v>48.003526825068192</v>
      </c>
      <c r="V144" s="44">
        <f t="shared" si="10"/>
        <v>-84.290404756266454</v>
      </c>
      <c r="W144" s="44"/>
      <c r="X144" s="44" t="str">
        <f t="shared" si="11"/>
        <v>32968.75-3.42282606878794E-06j</v>
      </c>
      <c r="Y144" s="44" t="str">
        <f t="shared" si="12"/>
        <v>0.232727272727273+1.85387048962055E-11j</v>
      </c>
      <c r="Z144" s="44">
        <f t="shared" si="18"/>
        <v>-12.663054396927498</v>
      </c>
      <c r="AA144" s="44">
        <f t="shared" si="19"/>
        <v>4.5640957148835843E-9</v>
      </c>
      <c r="AB144" s="44"/>
      <c r="AC144" s="44"/>
      <c r="AD144" s="44"/>
      <c r="AE144" s="44" t="str">
        <f t="shared" si="13"/>
        <v>-35.2703429194092-221.347296991688j</v>
      </c>
      <c r="AF144" s="44">
        <f t="shared" si="20"/>
        <v>47.010377270174153</v>
      </c>
      <c r="AG144" s="44">
        <f t="shared" si="21"/>
        <v>-99.053620084598521</v>
      </c>
      <c r="AH144" s="44">
        <f t="shared" si="14"/>
        <v>80.946379915401479</v>
      </c>
      <c r="AI144" s="44">
        <f t="shared" si="22"/>
        <v>-47.010377270174153</v>
      </c>
      <c r="AJ144" s="44"/>
      <c r="AK144" s="44"/>
      <c r="AL144" s="47"/>
    </row>
    <row r="145" spans="2:38" hidden="1" x14ac:dyDescent="0.25">
      <c r="B145" s="46">
        <v>36</v>
      </c>
      <c r="C145" s="44">
        <f t="shared" si="0"/>
        <v>524.80746024977259</v>
      </c>
      <c r="D145" s="44" t="str">
        <f t="shared" si="15"/>
        <v>3297.46252333961j</v>
      </c>
      <c r="E145" s="44">
        <f t="shared" si="1"/>
        <v>0.99999455954824035</v>
      </c>
      <c r="F145" s="44" t="str">
        <f t="shared" si="2"/>
        <v>0.00366384724815512j</v>
      </c>
      <c r="G145" s="44" t="str">
        <f t="shared" si="3"/>
        <v>2.39998083999793-0.00879321103529188j</v>
      </c>
      <c r="H145" s="44">
        <f t="shared" si="4"/>
        <v>7.6042137905598937</v>
      </c>
      <c r="I145" s="44">
        <f t="shared" si="5"/>
        <v>-0.20992318685447406</v>
      </c>
      <c r="J145" s="44"/>
      <c r="K145" s="44"/>
      <c r="L145" s="44"/>
      <c r="M145" s="44" t="str">
        <f t="shared" si="6"/>
        <v>1.65+0.000272040658175519j</v>
      </c>
      <c r="N145" s="44" t="str">
        <f t="shared" si="7"/>
        <v>1+0.272205531301685j</v>
      </c>
      <c r="O145" s="44" t="str">
        <f t="shared" si="16"/>
        <v>1.536244692705-0.417902262128984j</v>
      </c>
      <c r="P145" s="44">
        <f t="shared" si="17"/>
        <v>-15.217844459459409</v>
      </c>
      <c r="Q145" s="44"/>
      <c r="R145" s="44"/>
      <c r="S145" s="44"/>
      <c r="T145" s="44" t="str">
        <f t="shared" si="8"/>
        <v>25-238.790151284474j</v>
      </c>
      <c r="U145" s="44">
        <f t="shared" si="9"/>
        <v>47.607671911113194</v>
      </c>
      <c r="V145" s="44">
        <f t="shared" si="10"/>
        <v>-84.023224261936193</v>
      </c>
      <c r="W145" s="44"/>
      <c r="X145" s="44" t="str">
        <f t="shared" si="11"/>
        <v>32968.75-0.0000035841388916407j</v>
      </c>
      <c r="Y145" s="44" t="str">
        <f t="shared" si="12"/>
        <v>0.232727272727273+1.94124071407078E-11j</v>
      </c>
      <c r="Z145" s="44">
        <f t="shared" si="18"/>
        <v>-12.663054396927498</v>
      </c>
      <c r="AA145" s="44">
        <f t="shared" si="19"/>
        <v>4.7791949190913883E-9</v>
      </c>
      <c r="AB145" s="44"/>
      <c r="AC145" s="44"/>
      <c r="AD145" s="44"/>
      <c r="AE145" s="44" t="str">
        <f t="shared" si="13"/>
        <v>-35.0580314267347-210.605005582779j</v>
      </c>
      <c r="AF145" s="44">
        <f t="shared" si="20"/>
        <v>46.588079915969132</v>
      </c>
      <c r="AG145" s="44">
        <f t="shared" si="21"/>
        <v>-99.450991903470907</v>
      </c>
      <c r="AH145" s="44">
        <f t="shared" si="14"/>
        <v>80.549008096529093</v>
      </c>
      <c r="AI145" s="44">
        <f t="shared" si="22"/>
        <v>-46.588079915969132</v>
      </c>
      <c r="AJ145" s="44"/>
      <c r="AK145" s="44"/>
      <c r="AL145" s="47"/>
    </row>
    <row r="146" spans="2:38" hidden="1" x14ac:dyDescent="0.25">
      <c r="B146" s="46">
        <v>37</v>
      </c>
      <c r="C146" s="44">
        <f t="shared" si="0"/>
        <v>549.54087385762455</v>
      </c>
      <c r="D146" s="44" t="str">
        <f t="shared" si="15"/>
        <v>3452.86714431686j</v>
      </c>
      <c r="E146" s="44">
        <f t="shared" si="1"/>
        <v>0.99999403466326831</v>
      </c>
      <c r="F146" s="44" t="str">
        <f t="shared" si="2"/>
        <v>0.00383651904924096j</v>
      </c>
      <c r="G146" s="44" t="str">
        <f t="shared" si="3"/>
        <v>2.39997899147313-0.00920762004511885j</v>
      </c>
      <c r="H146" s="44">
        <f t="shared" si="4"/>
        <v>7.6042127250742011</v>
      </c>
      <c r="I146" s="44">
        <f t="shared" si="5"/>
        <v>-0.21981658233626661</v>
      </c>
      <c r="J146" s="44"/>
      <c r="K146" s="44"/>
      <c r="L146" s="44"/>
      <c r="M146" s="44" t="str">
        <f t="shared" si="6"/>
        <v>1.65+0.000284861539406141j</v>
      </c>
      <c r="N146" s="44" t="str">
        <f t="shared" si="7"/>
        <v>1+0.285034182763357j</v>
      </c>
      <c r="O146" s="44" t="str">
        <f t="shared" si="16"/>
        <v>1.52609443806944-0.434704219435422j</v>
      </c>
      <c r="P146" s="44">
        <f t="shared" si="17"/>
        <v>-15.899471575897891</v>
      </c>
      <c r="Q146" s="44"/>
      <c r="R146" s="44"/>
      <c r="S146" s="44"/>
      <c r="T146" s="44" t="str">
        <f t="shared" si="8"/>
        <v>25-228.04282409161j</v>
      </c>
      <c r="U146" s="44">
        <f t="shared" si="9"/>
        <v>47.212212365006316</v>
      </c>
      <c r="V146" s="44">
        <f t="shared" si="10"/>
        <v>-83.743731464563169</v>
      </c>
      <c r="W146" s="44"/>
      <c r="X146" s="44" t="str">
        <f t="shared" si="11"/>
        <v>32968.75-3.75305415361646E-06j</v>
      </c>
      <c r="Y146" s="44" t="str">
        <f t="shared" si="12"/>
        <v>0.232727272727273+2.03272857034222E-11j</v>
      </c>
      <c r="Z146" s="44">
        <f t="shared" si="18"/>
        <v>-12.663054396927498</v>
      </c>
      <c r="AA146" s="44">
        <f t="shared" si="19"/>
        <v>5.0044314364803838E-9</v>
      </c>
      <c r="AB146" s="44"/>
      <c r="AC146" s="44"/>
      <c r="AD146" s="44"/>
      <c r="AE146" s="44" t="str">
        <f t="shared" si="13"/>
        <v>-34.8281793187592-200.319760053723j</v>
      </c>
      <c r="AF146" s="44">
        <f t="shared" si="20"/>
        <v>46.163810652352488</v>
      </c>
      <c r="AG146" s="44">
        <f t="shared" si="21"/>
        <v>-99.863019617792872</v>
      </c>
      <c r="AH146" s="44">
        <f t="shared" si="14"/>
        <v>80.136980382207128</v>
      </c>
      <c r="AI146" s="44">
        <f t="shared" si="22"/>
        <v>-46.163810652352488</v>
      </c>
      <c r="AJ146" s="44"/>
      <c r="AK146" s="44"/>
      <c r="AL146" s="47"/>
    </row>
    <row r="147" spans="2:38" hidden="1" x14ac:dyDescent="0.25">
      <c r="B147" s="46">
        <v>38</v>
      </c>
      <c r="C147" s="44">
        <f t="shared" si="0"/>
        <v>575.43993733715718</v>
      </c>
      <c r="D147" s="44" t="str">
        <f t="shared" si="15"/>
        <v>3615.59575944117j</v>
      </c>
      <c r="E147" s="44">
        <f t="shared" si="1"/>
        <v>0.99999345913834103</v>
      </c>
      <c r="F147" s="44" t="str">
        <f t="shared" si="2"/>
        <v>0.0040173286216013j</v>
      </c>
      <c r="G147" s="44" t="str">
        <f t="shared" si="3"/>
        <v>2.39997696460552-0.00964155921519856j</v>
      </c>
      <c r="H147" s="44">
        <f t="shared" si="4"/>
        <v>7.6042115567899398</v>
      </c>
      <c r="I147" s="44">
        <f t="shared" si="5"/>
        <v>-0.23017624221702043</v>
      </c>
      <c r="J147" s="44"/>
      <c r="K147" s="44"/>
      <c r="L147" s="44"/>
      <c r="M147" s="44" t="str">
        <f t="shared" si="6"/>
        <v>1.65+0.000298286650153896j</v>
      </c>
      <c r="N147" s="44" t="str">
        <f t="shared" si="7"/>
        <v>1+0.298467429941869j</v>
      </c>
      <c r="O147" s="44" t="str">
        <f t="shared" si="16"/>
        <v>1.51511805956706-0.451915106647339j</v>
      </c>
      <c r="P147" s="44">
        <f t="shared" si="17"/>
        <v>-16.608292927408698</v>
      </c>
      <c r="Q147" s="44"/>
      <c r="R147" s="44"/>
      <c r="S147" s="44"/>
      <c r="T147" s="44" t="str">
        <f t="shared" si="8"/>
        <v>25-217.779206302878j</v>
      </c>
      <c r="U147" s="44">
        <f t="shared" si="9"/>
        <v>46.817185423761593</v>
      </c>
      <c r="V147" s="44">
        <f t="shared" si="10"/>
        <v>-83.451386843955405</v>
      </c>
      <c r="W147" s="44"/>
      <c r="X147" s="44" t="str">
        <f t="shared" si="11"/>
        <v>32968.75-3.92993014663282E-06j</v>
      </c>
      <c r="Y147" s="44" t="str">
        <f t="shared" si="12"/>
        <v>0.232727272727273+2.12852811644404E-11j</v>
      </c>
      <c r="Z147" s="44">
        <f t="shared" si="18"/>
        <v>-12.663054396927498</v>
      </c>
      <c r="AA147" s="44">
        <f t="shared" si="19"/>
        <v>5.2402830239020068E-9</v>
      </c>
      <c r="AB147" s="44"/>
      <c r="AC147" s="44"/>
      <c r="AD147" s="44"/>
      <c r="AE147" s="44" t="str">
        <f t="shared" si="13"/>
        <v>-34.5796196680528-190.471039534396j</v>
      </c>
      <c r="AF147" s="44">
        <f t="shared" si="20"/>
        <v>45.737412590594019</v>
      </c>
      <c r="AG147" s="44">
        <f t="shared" si="21"/>
        <v>-100.28985600834085</v>
      </c>
      <c r="AH147" s="44">
        <f t="shared" si="14"/>
        <v>79.710143991659152</v>
      </c>
      <c r="AI147" s="44">
        <f t="shared" si="22"/>
        <v>-45.737412590594019</v>
      </c>
      <c r="AJ147" s="44"/>
      <c r="AK147" s="44"/>
      <c r="AL147" s="47"/>
    </row>
    <row r="148" spans="2:38" hidden="1" x14ac:dyDescent="0.25">
      <c r="B148" s="46">
        <v>39</v>
      </c>
      <c r="C148" s="44">
        <f t="shared" si="0"/>
        <v>602.55958607435798</v>
      </c>
      <c r="D148" s="44" t="str">
        <f t="shared" si="15"/>
        <v>3785.99353792262j</v>
      </c>
      <c r="E148" s="44">
        <f t="shared" si="1"/>
        <v>0.99999282808780698</v>
      </c>
      <c r="F148" s="44" t="str">
        <f t="shared" si="2"/>
        <v>0.00420665948658069j</v>
      </c>
      <c r="G148" s="44" t="str">
        <f t="shared" si="3"/>
        <v>2.3999747421888-0.0100959489240417j</v>
      </c>
      <c r="H148" s="44">
        <f t="shared" si="4"/>
        <v>7.6042102757887537</v>
      </c>
      <c r="I148" s="44">
        <f t="shared" si="5"/>
        <v>-0.24102414131044689</v>
      </c>
      <c r="J148" s="44"/>
      <c r="K148" s="44"/>
      <c r="L148" s="44"/>
      <c r="M148" s="44" t="str">
        <f t="shared" si="6"/>
        <v>1.65+0.000312344466878616j</v>
      </c>
      <c r="N148" s="44" t="str">
        <f t="shared" si="7"/>
        <v>1+0.312533766555512j</v>
      </c>
      <c r="O148" s="44" t="str">
        <f t="shared" si="16"/>
        <v>1.50326287621726-0.469508064360375j</v>
      </c>
      <c r="P148" s="44">
        <f t="shared" si="17"/>
        <v>-17.344941103362046</v>
      </c>
      <c r="Q148" s="44"/>
      <c r="R148" s="44"/>
      <c r="S148" s="44"/>
      <c r="T148" s="44" t="str">
        <f t="shared" si="8"/>
        <v>25-207.977527408881j</v>
      </c>
      <c r="U148" s="44">
        <f t="shared" si="9"/>
        <v>46.422631737016673</v>
      </c>
      <c r="V148" s="44">
        <f t="shared" si="10"/>
        <v>-83.145631317805183</v>
      </c>
      <c r="W148" s="44"/>
      <c r="X148" s="44" t="str">
        <f t="shared" si="11"/>
        <v>32968.75-4.11514204838507E-06j</v>
      </c>
      <c r="Y148" s="44" t="str">
        <f t="shared" si="12"/>
        <v>0.232727272727273+2.22884255605755E-11j</v>
      </c>
      <c r="Z148" s="44">
        <f t="shared" si="18"/>
        <v>-12.663054396927498</v>
      </c>
      <c r="AA148" s="44">
        <f t="shared" si="19"/>
        <v>5.4872499541942532E-9</v>
      </c>
      <c r="AB148" s="44"/>
      <c r="AC148" s="44"/>
      <c r="AD148" s="44"/>
      <c r="AE148" s="44" t="str">
        <f t="shared" si="13"/>
        <v>-34.3111595156567-181.039388488326j</v>
      </c>
      <c r="AF148" s="44">
        <f t="shared" si="20"/>
        <v>45.3087196064766</v>
      </c>
      <c r="AG148" s="44">
        <f t="shared" si="21"/>
        <v>-100.73159655699045</v>
      </c>
      <c r="AH148" s="44">
        <f t="shared" si="14"/>
        <v>79.268403443009547</v>
      </c>
      <c r="AI148" s="44">
        <f t="shared" si="22"/>
        <v>-45.3087196064766</v>
      </c>
      <c r="AJ148" s="44"/>
      <c r="AK148" s="44"/>
      <c r="AL148" s="47"/>
    </row>
    <row r="149" spans="2:38" hidden="1" x14ac:dyDescent="0.25">
      <c r="B149" s="46">
        <v>40</v>
      </c>
      <c r="C149" s="44">
        <f t="shared" si="0"/>
        <v>630.95734448019346</v>
      </c>
      <c r="D149" s="44" t="str">
        <f t="shared" si="15"/>
        <v>3964.421916295j</v>
      </c>
      <c r="E149" s="44">
        <f t="shared" si="1"/>
        <v>0.99999213615465576</v>
      </c>
      <c r="F149" s="44" t="str">
        <f t="shared" si="2"/>
        <v>0.00440491324032778j</v>
      </c>
      <c r="G149" s="44" t="str">
        <f t="shared" si="3"/>
        <v>2.39997230535663-0.0105717529189154j</v>
      </c>
      <c r="H149" s="44">
        <f t="shared" si="4"/>
        <v>7.6042088711953335</v>
      </c>
      <c r="I149" s="44">
        <f t="shared" si="5"/>
        <v>-0.25238329013792754</v>
      </c>
      <c r="J149" s="44"/>
      <c r="K149" s="44"/>
      <c r="L149" s="44"/>
      <c r="M149" s="44" t="str">
        <f t="shared" si="6"/>
        <v>1.65+0.000327064808094337j</v>
      </c>
      <c r="N149" s="44" t="str">
        <f t="shared" si="7"/>
        <v>1+0.327263029190152j</v>
      </c>
      <c r="O149" s="44" t="str">
        <f t="shared" si="16"/>
        <v>1.49047548657944-0.48745045786356j</v>
      </c>
      <c r="P149" s="44">
        <f t="shared" si="17"/>
        <v>-18.110001112624175</v>
      </c>
      <c r="Q149" s="44"/>
      <c r="R149" s="44"/>
      <c r="S149" s="44"/>
      <c r="T149" s="44" t="str">
        <f t="shared" si="8"/>
        <v>25-198.616996734551j</v>
      </c>
      <c r="U149" s="44">
        <f t="shared" si="9"/>
        <v>46.028595661002825</v>
      </c>
      <c r="V149" s="44">
        <f t="shared" si="10"/>
        <v>-82.825886145341926</v>
      </c>
      <c r="W149" s="44"/>
      <c r="X149" s="44" t="str">
        <f t="shared" si="11"/>
        <v>32968.75-4.30908271814868E-06j</v>
      </c>
      <c r="Y149" s="44" t="str">
        <f t="shared" si="12"/>
        <v>0.232727272727273+2.33388466955861E-11j</v>
      </c>
      <c r="Z149" s="44">
        <f t="shared" si="18"/>
        <v>-12.663054396927498</v>
      </c>
      <c r="AA149" s="44">
        <f t="shared" si="19"/>
        <v>5.7458560773278217E-9</v>
      </c>
      <c r="AB149" s="44"/>
      <c r="AC149" s="44"/>
      <c r="AD149" s="44"/>
      <c r="AE149" s="44" t="str">
        <f t="shared" si="13"/>
        <v>-34.021589587771-172.006385172845j</v>
      </c>
      <c r="AF149" s="44">
        <f t="shared" si="20"/>
        <v>44.877556405576094</v>
      </c>
      <c r="AG149" s="44">
        <f t="shared" si="21"/>
        <v>-101.18827054235815</v>
      </c>
      <c r="AH149" s="44">
        <f t="shared" si="14"/>
        <v>78.811729457641846</v>
      </c>
      <c r="AI149" s="44">
        <f t="shared" si="22"/>
        <v>-44.877556405576094</v>
      </c>
      <c r="AJ149" s="44"/>
      <c r="AK149" s="44"/>
      <c r="AL149" s="47"/>
    </row>
    <row r="150" spans="2:38" hidden="1" x14ac:dyDescent="0.25">
      <c r="B150" s="46">
        <v>41</v>
      </c>
      <c r="C150" s="44">
        <f t="shared" si="0"/>
        <v>660.69344800759632</v>
      </c>
      <c r="D150" s="44" t="str">
        <f t="shared" si="15"/>
        <v>4151.25936507115j</v>
      </c>
      <c r="E150" s="44">
        <f t="shared" si="1"/>
        <v>0.99999137746504219</v>
      </c>
      <c r="F150" s="44" t="str">
        <f t="shared" si="2"/>
        <v>0.00461251040563461j</v>
      </c>
      <c r="G150" s="44" t="str">
        <f t="shared" si="3"/>
        <v>2.39996963342247-0.0110699803586608j</v>
      </c>
      <c r="H150" s="44">
        <f t="shared" si="4"/>
        <v>7.6042073310850569</v>
      </c>
      <c r="I150" s="44">
        <f t="shared" si="5"/>
        <v>-0.26427778374976868</v>
      </c>
      <c r="J150" s="44"/>
      <c r="K150" s="44"/>
      <c r="L150" s="44"/>
      <c r="M150" s="44" t="str">
        <f t="shared" si="6"/>
        <v>1.65+0.000342478897618369j</v>
      </c>
      <c r="N150" s="44" t="str">
        <f t="shared" si="7"/>
        <v>1+0.342686460586623j</v>
      </c>
      <c r="O150" s="44" t="str">
        <f t="shared" si="16"/>
        <v>1.47670229088825-0.505703402507034j</v>
      </c>
      <c r="P150" s="44">
        <f t="shared" si="17"/>
        <v>-18.904000758059897</v>
      </c>
      <c r="Q150" s="44"/>
      <c r="R150" s="44"/>
      <c r="S150" s="44"/>
      <c r="T150" s="44" t="str">
        <f t="shared" si="8"/>
        <v>25-189.67775933934j</v>
      </c>
      <c r="U150" s="44">
        <f t="shared" si="9"/>
        <v>45.635125574089336</v>
      </c>
      <c r="V150" s="44">
        <f t="shared" si="10"/>
        <v>-82.491552937937371</v>
      </c>
      <c r="W150" s="44"/>
      <c r="X150" s="44" t="str">
        <f t="shared" si="11"/>
        <v>32968.75-4.51216353008623E-06j</v>
      </c>
      <c r="Y150" s="44" t="str">
        <f t="shared" si="12"/>
        <v>0.232727272727273+2.44387726535315E-11j</v>
      </c>
      <c r="Z150" s="44">
        <f t="shared" si="18"/>
        <v>-12.663054396927498</v>
      </c>
      <c r="AA150" s="44">
        <f t="shared" si="19"/>
        <v>6.0166499315616936E-9</v>
      </c>
      <c r="AB150" s="44"/>
      <c r="AC150" s="44"/>
      <c r="AD150" s="44"/>
      <c r="AE150" s="44" t="str">
        <f t="shared" si="13"/>
        <v>-33.709696119476-163.354611744586j</v>
      </c>
      <c r="AF150" s="44">
        <f t="shared" si="20"/>
        <v>44.443738725321886</v>
      </c>
      <c r="AG150" s="44">
        <f t="shared" si="21"/>
        <v>-101.65983147373039</v>
      </c>
      <c r="AH150" s="44">
        <f t="shared" si="14"/>
        <v>78.340168526269608</v>
      </c>
      <c r="AI150" s="44">
        <f t="shared" si="22"/>
        <v>-44.443738725321886</v>
      </c>
      <c r="AJ150" s="44"/>
      <c r="AK150" s="44"/>
      <c r="AL150" s="47"/>
    </row>
    <row r="151" spans="2:38" hidden="1" x14ac:dyDescent="0.25">
      <c r="B151" s="46">
        <v>42</v>
      </c>
      <c r="C151" s="44">
        <f t="shared" si="0"/>
        <v>691.83097091893671</v>
      </c>
      <c r="D151" s="44" t="str">
        <f t="shared" si="15"/>
        <v>4346.90219152965j</v>
      </c>
      <c r="E151" s="44">
        <f t="shared" si="1"/>
        <v>0.99999054557842326</v>
      </c>
      <c r="F151" s="44" t="str">
        <f t="shared" si="2"/>
        <v>0.00482989132392183j</v>
      </c>
      <c r="G151" s="44" t="str">
        <f t="shared" si="3"/>
        <v>2.39996670370392-0.0115916879526255j</v>
      </c>
      <c r="H151" s="44">
        <f t="shared" si="4"/>
        <v>7.6042056423825821</v>
      </c>
      <c r="I151" s="44">
        <f t="shared" si="5"/>
        <v>-0.27673285284882471</v>
      </c>
      <c r="J151" s="44"/>
      <c r="K151" s="44"/>
      <c r="L151" s="44"/>
      <c r="M151" s="44" t="str">
        <f t="shared" si="6"/>
        <v>1.65+0.000358619430801195j</v>
      </c>
      <c r="N151" s="44" t="str">
        <f t="shared" si="7"/>
        <v>1+0.358836775910773j</v>
      </c>
      <c r="O151" s="44" t="str">
        <f t="shared" si="16"/>
        <v>1.46189011326471-0.524221315548943j</v>
      </c>
      <c r="P151" s="44">
        <f t="shared" si="17"/>
        <v>-19.727400270536645</v>
      </c>
      <c r="Q151" s="44"/>
      <c r="R151" s="44"/>
      <c r="S151" s="44"/>
      <c r="T151" s="44" t="str">
        <f t="shared" si="8"/>
        <v>25-181.140853902228j</v>
      </c>
      <c r="U151" s="44">
        <f t="shared" si="9"/>
        <v>45.242274214717206</v>
      </c>
      <c r="V151" s="44">
        <f t="shared" si="10"/>
        <v>-82.142013795562377</v>
      </c>
      <c r="W151" s="44"/>
      <c r="X151" s="44" t="str">
        <f t="shared" si="11"/>
        <v>32968.75-4.72481524582743E-06j</v>
      </c>
      <c r="Y151" s="44" t="str">
        <f t="shared" si="12"/>
        <v>0.232727272727273+2.55905365248386E-11j</v>
      </c>
      <c r="Z151" s="44">
        <f t="shared" si="18"/>
        <v>-12.663054396927498</v>
      </c>
      <c r="AA151" s="44">
        <f t="shared" si="19"/>
        <v>6.300205906966772E-9</v>
      </c>
      <c r="AB151" s="44"/>
      <c r="AC151" s="44"/>
      <c r="AD151" s="44"/>
      <c r="AE151" s="44" t="str">
        <f t="shared" si="13"/>
        <v>-33.3742749446677-155.067625594561j</v>
      </c>
      <c r="AF151" s="44">
        <f t="shared" si="20"/>
        <v>44.007073698103447</v>
      </c>
      <c r="AG151" s="44">
        <f t="shared" si="21"/>
        <v>-102.14614691264764</v>
      </c>
      <c r="AH151" s="44">
        <f t="shared" si="14"/>
        <v>77.853853087352363</v>
      </c>
      <c r="AI151" s="44">
        <f t="shared" si="22"/>
        <v>-44.007073698103447</v>
      </c>
      <c r="AJ151" s="44"/>
      <c r="AK151" s="44"/>
      <c r="AL151" s="47"/>
    </row>
    <row r="152" spans="2:38" hidden="1" x14ac:dyDescent="0.25">
      <c r="B152" s="46">
        <v>43</v>
      </c>
      <c r="C152" s="44">
        <f t="shared" si="0"/>
        <v>724.43596007499025</v>
      </c>
      <c r="D152" s="44" t="str">
        <f t="shared" si="15"/>
        <v>4551.76538033572j</v>
      </c>
      <c r="E152" s="44">
        <f t="shared" si="1"/>
        <v>0.99998963343288394</v>
      </c>
      <c r="F152" s="44" t="str">
        <f t="shared" si="2"/>
        <v>0.00505751708926191j</v>
      </c>
      <c r="G152" s="44" t="str">
        <f t="shared" si="3"/>
        <v>2.3999634913302-0.0121379822002143j</v>
      </c>
      <c r="H152" s="44">
        <f t="shared" si="4"/>
        <v>7.6042037907509519</v>
      </c>
      <c r="I152" s="44">
        <f t="shared" si="5"/>
        <v>-0.28977491732514232</v>
      </c>
      <c r="J152" s="44"/>
      <c r="K152" s="44"/>
      <c r="L152" s="44"/>
      <c r="M152" s="44" t="str">
        <f t="shared" si="6"/>
        <v>1.65+0.000375520643877697j</v>
      </c>
      <c r="N152" s="44" t="str">
        <f t="shared" si="7"/>
        <v>1+0.375748232146714j</v>
      </c>
      <c r="O152" s="44" t="str">
        <f t="shared" si="16"/>
        <v>1.44598692931696-0.542951511754227j</v>
      </c>
      <c r="P152" s="44">
        <f t="shared" si="17"/>
        <v>-20.580581258247285</v>
      </c>
      <c r="Q152" s="44"/>
      <c r="R152" s="44"/>
      <c r="S152" s="44"/>
      <c r="T152" s="44" t="str">
        <f t="shared" si="8"/>
        <v>25-172.98817250222j</v>
      </c>
      <c r="U152" s="44">
        <f t="shared" si="9"/>
        <v>44.850099042391761</v>
      </c>
      <c r="V152" s="44">
        <f t="shared" si="10"/>
        <v>-81.776631590302969</v>
      </c>
      <c r="W152" s="44"/>
      <c r="X152" s="44" t="str">
        <f t="shared" si="11"/>
        <v>32968.75-4.94748892817203E-06j</v>
      </c>
      <c r="Y152" s="44" t="str">
        <f t="shared" si="12"/>
        <v>0.232727272727273+2.67965813550977E-11j</v>
      </c>
      <c r="Z152" s="44">
        <f t="shared" si="18"/>
        <v>-12.663054396927498</v>
      </c>
      <c r="AA152" s="44">
        <f t="shared" si="19"/>
        <v>6.5971254637838033E-9</v>
      </c>
      <c r="AB152" s="44"/>
      <c r="AC152" s="44"/>
      <c r="AD152" s="44"/>
      <c r="AE152" s="44" t="str">
        <f t="shared" si="13"/>
        <v>-33.0141479725357-147.129931439356j</v>
      </c>
      <c r="AF152" s="44">
        <f t="shared" si="20"/>
        <v>43.567360401053357</v>
      </c>
      <c r="AG152" s="44">
        <f t="shared" si="21"/>
        <v>-102.64698775927823</v>
      </c>
      <c r="AH152" s="44">
        <f t="shared" si="14"/>
        <v>77.353012240721768</v>
      </c>
      <c r="AI152" s="44">
        <f t="shared" si="22"/>
        <v>-43.567360401053357</v>
      </c>
      <c r="AJ152" s="44"/>
      <c r="AK152" s="44"/>
      <c r="AL152" s="47"/>
    </row>
    <row r="153" spans="2:38" hidden="1" x14ac:dyDescent="0.25">
      <c r="B153" s="46">
        <v>44</v>
      </c>
      <c r="C153" s="44">
        <f t="shared" si="0"/>
        <v>758.57757502918378</v>
      </c>
      <c r="D153" s="44" t="str">
        <f t="shared" si="15"/>
        <v>4766.28347377929j</v>
      </c>
      <c r="E153" s="44">
        <f t="shared" si="1"/>
        <v>0.99998863328518839</v>
      </c>
      <c r="F153" s="44" t="str">
        <f t="shared" si="2"/>
        <v>0.00529587052642143j</v>
      </c>
      <c r="G153" s="44" t="str">
        <f t="shared" si="3"/>
        <v>2.39995996903103-0.012710021735775j</v>
      </c>
      <c r="H153" s="44">
        <f t="shared" si="4"/>
        <v>7.6042017604698886</v>
      </c>
      <c r="I153" s="44">
        <f t="shared" si="5"/>
        <v>-0.30343164231556408</v>
      </c>
      <c r="J153" s="44"/>
      <c r="K153" s="44"/>
      <c r="L153" s="44"/>
      <c r="M153" s="44" t="str">
        <f t="shared" si="6"/>
        <v>1.65+0.000393218386586791j</v>
      </c>
      <c r="N153" s="44" t="str">
        <f t="shared" si="7"/>
        <v>1+0.39345670076048j</v>
      </c>
      <c r="O153" s="44" t="str">
        <f t="shared" si="16"/>
        <v>1.4289427019995-0.561833862717901j</v>
      </c>
      <c r="P153" s="44">
        <f t="shared" si="17"/>
        <v>-21.463835056982131</v>
      </c>
      <c r="Q153" s="44"/>
      <c r="R153" s="44"/>
      <c r="S153" s="44"/>
      <c r="T153" s="44" t="str">
        <f t="shared" si="8"/>
        <v>25-165.202422209017j</v>
      </c>
      <c r="U153" s="44">
        <f t="shared" si="9"/>
        <v>44.458662622208259</v>
      </c>
      <c r="V153" s="44">
        <f t="shared" si="10"/>
        <v>-81.394750420622785</v>
      </c>
      <c r="W153" s="44"/>
      <c r="X153" s="44" t="str">
        <f t="shared" si="11"/>
        <v>32968.75-5.18065689785468E-06j</v>
      </c>
      <c r="Y153" s="44" t="str">
        <f t="shared" si="12"/>
        <v>0.232727272727273+2.80594653270913E-11j</v>
      </c>
      <c r="Z153" s="44">
        <f t="shared" si="18"/>
        <v>-12.663054396927498</v>
      </c>
      <c r="AA153" s="44">
        <f t="shared" si="19"/>
        <v>6.9080384082015607E-9</v>
      </c>
      <c r="AB153" s="44"/>
      <c r="AC153" s="44"/>
      <c r="AD153" s="44"/>
      <c r="AE153" s="44" t="str">
        <f t="shared" si="13"/>
        <v>-32.6281821155498-139.526953637538j</v>
      </c>
      <c r="AF153" s="44">
        <f t="shared" si="20"/>
        <v>43.124390618949782</v>
      </c>
      <c r="AG153" s="44">
        <f t="shared" si="21"/>
        <v>-103.16201711301241</v>
      </c>
      <c r="AH153" s="44">
        <f t="shared" si="14"/>
        <v>76.837982886987589</v>
      </c>
      <c r="AI153" s="44">
        <f t="shared" si="22"/>
        <v>-43.124390618949782</v>
      </c>
      <c r="AJ153" s="44"/>
      <c r="AK153" s="44"/>
      <c r="AL153" s="47"/>
    </row>
    <row r="154" spans="2:38" hidden="1" x14ac:dyDescent="0.25">
      <c r="B154" s="46">
        <v>45</v>
      </c>
      <c r="C154" s="44">
        <f t="shared" si="0"/>
        <v>794.32823472428174</v>
      </c>
      <c r="D154" s="44" t="str">
        <f t="shared" si="15"/>
        <v>4990.91149349751j</v>
      </c>
      <c r="E154" s="44">
        <f t="shared" si="1"/>
        <v>0.99998753664504736</v>
      </c>
      <c r="F154" s="44" t="str">
        <f t="shared" si="2"/>
        <v>0.00554545721499723j</v>
      </c>
      <c r="G154" s="44" t="str">
        <f t="shared" si="3"/>
        <v>2.39995610690505-0.0133090197837509j</v>
      </c>
      <c r="H154" s="44">
        <f t="shared" si="4"/>
        <v>7.6041995343020545</v>
      </c>
      <c r="I154" s="44">
        <f t="shared" si="5"/>
        <v>-0.31773199690755838</v>
      </c>
      <c r="J154" s="44"/>
      <c r="K154" s="44"/>
      <c r="L154" s="44"/>
      <c r="M154" s="44" t="str">
        <f t="shared" si="6"/>
        <v>1.65+0.000411750198213545j</v>
      </c>
      <c r="N154" s="44" t="str">
        <f t="shared" si="7"/>
        <v>1+0.411999743788219j</v>
      </c>
      <c r="O154" s="44" t="str">
        <f t="shared" si="16"/>
        <v>1.41071032533882-0.580800542400776j</v>
      </c>
      <c r="P154" s="44">
        <f t="shared" si="17"/>
        <v>-22.377350600987043</v>
      </c>
      <c r="Q154" s="44"/>
      <c r="R154" s="44"/>
      <c r="S154" s="44"/>
      <c r="T154" s="44" t="str">
        <f t="shared" si="8"/>
        <v>25-157.767088402395j</v>
      </c>
      <c r="U154" s="44">
        <f t="shared" si="9"/>
        <v>44.068033033130348</v>
      </c>
      <c r="V154" s="44">
        <f t="shared" si="10"/>
        <v>-80.995696262699298</v>
      </c>
      <c r="W154" s="44"/>
      <c r="X154" s="44" t="str">
        <f t="shared" si="11"/>
        <v>32968.75-5.42481373540045E-06j</v>
      </c>
      <c r="Y154" s="44" t="str">
        <f t="shared" si="12"/>
        <v>0.232727272727273+2.93818671870416E-11j</v>
      </c>
      <c r="Z154" s="44">
        <f t="shared" si="18"/>
        <v>-12.663054396927498</v>
      </c>
      <c r="AA154" s="44">
        <f t="shared" si="19"/>
        <v>7.2336042282599292E-9</v>
      </c>
      <c r="AB154" s="44"/>
      <c r="AC154" s="44"/>
      <c r="AD154" s="44"/>
      <c r="AE154" s="44" t="str">
        <f t="shared" si="13"/>
        <v>-32.2153106600759-132.245008146946j</v>
      </c>
      <c r="AF154" s="44">
        <f t="shared" si="20"/>
        <v>42.677949846743957</v>
      </c>
      <c r="AG154" s="44">
        <f t="shared" si="21"/>
        <v>-103.69077885336033</v>
      </c>
      <c r="AH154" s="44">
        <f t="shared" si="14"/>
        <v>76.309221146639672</v>
      </c>
      <c r="AI154" s="44">
        <f t="shared" si="22"/>
        <v>-42.677949846743957</v>
      </c>
      <c r="AJ154" s="44"/>
      <c r="AK154" s="44"/>
      <c r="AL154" s="47"/>
    </row>
    <row r="155" spans="2:38" hidden="1" x14ac:dyDescent="0.25">
      <c r="B155" s="46">
        <v>46</v>
      </c>
      <c r="C155" s="44">
        <f t="shared" si="0"/>
        <v>831.76377110267106</v>
      </c>
      <c r="D155" s="44" t="str">
        <f t="shared" si="15"/>
        <v>5226.12590563659j</v>
      </c>
      <c r="E155" s="44">
        <f t="shared" si="1"/>
        <v>0.99998633420304361</v>
      </c>
      <c r="F155" s="44" t="str">
        <f t="shared" si="2"/>
        <v>0.00580680656181843j</v>
      </c>
      <c r="G155" s="44" t="str">
        <f t="shared" si="3"/>
        <v>2.39995187216603-0.0139362467292603j</v>
      </c>
      <c r="H155" s="44">
        <f t="shared" si="4"/>
        <v>7.604197093346837</v>
      </c>
      <c r="I155" s="44">
        <f t="shared" si="5"/>
        <v>-0.33270631561218922</v>
      </c>
      <c r="J155" s="44"/>
      <c r="K155" s="44"/>
      <c r="L155" s="44"/>
      <c r="M155" s="44" t="str">
        <f t="shared" si="6"/>
        <v>1.65+0.000431155387215018j</v>
      </c>
      <c r="N155" s="44" t="str">
        <f t="shared" si="7"/>
        <v>1+0.4314166935103j</v>
      </c>
      <c r="O155" s="44" t="str">
        <f t="shared" si="16"/>
        <v>1.39124667149845-0.599775883487857j</v>
      </c>
      <c r="P155" s="44">
        <f t="shared" si="17"/>
        <v>-23.321201971791091</v>
      </c>
      <c r="Q155" s="44"/>
      <c r="R155" s="44"/>
      <c r="S155" s="44"/>
      <c r="T155" s="44" t="str">
        <f t="shared" si="8"/>
        <v>25-150.666399742476j</v>
      </c>
      <c r="U155" s="44">
        <f t="shared" si="9"/>
        <v>43.678284299915816</v>
      </c>
      <c r="V155" s="44">
        <f t="shared" si="10"/>
        <v>-80.578777847934631</v>
      </c>
      <c r="W155" s="44"/>
      <c r="X155" s="44" t="str">
        <f t="shared" si="11"/>
        <v>32968.75-5.68047733019644E-06j</v>
      </c>
      <c r="Y155" s="44" t="str">
        <f t="shared" si="12"/>
        <v>0.232727272727273+3.07665919265912E-11j</v>
      </c>
      <c r="Z155" s="44">
        <f t="shared" si="18"/>
        <v>-12.663054396927498</v>
      </c>
      <c r="AA155" s="44">
        <f t="shared" si="19"/>
        <v>7.5745134927126583E-9</v>
      </c>
      <c r="AB155" s="44"/>
      <c r="AC155" s="44"/>
      <c r="AD155" s="44"/>
      <c r="AE155" s="44" t="str">
        <f t="shared" si="13"/>
        <v>-31.7745569771018-125.27127349388j</v>
      </c>
      <c r="AF155" s="44">
        <f t="shared" si="20"/>
        <v>42.227818557316617</v>
      </c>
      <c r="AG155" s="44">
        <f t="shared" si="21"/>
        <v>-104.23268612776333</v>
      </c>
      <c r="AH155" s="44">
        <f t="shared" si="14"/>
        <v>75.76731387223667</v>
      </c>
      <c r="AI155" s="44">
        <f t="shared" si="22"/>
        <v>-42.227818557316617</v>
      </c>
      <c r="AJ155" s="44"/>
      <c r="AK155" s="44"/>
      <c r="AL155" s="47"/>
    </row>
    <row r="156" spans="2:38" hidden="1" x14ac:dyDescent="0.25">
      <c r="B156" s="46">
        <v>47</v>
      </c>
      <c r="C156" s="44">
        <f t="shared" si="0"/>
        <v>870.9635899560808</v>
      </c>
      <c r="D156" s="44" t="str">
        <f t="shared" si="15"/>
        <v>5472.42563150043j</v>
      </c>
      <c r="E156" s="44">
        <f t="shared" si="1"/>
        <v>0.99998501575160437</v>
      </c>
      <c r="F156" s="44" t="str">
        <f t="shared" si="2"/>
        <v>0.00608047292388937j</v>
      </c>
      <c r="G156" s="44" t="str">
        <f t="shared" si="3"/>
        <v>2.39994722886454-0.0145930328095026j</v>
      </c>
      <c r="H156" s="44">
        <f t="shared" si="4"/>
        <v>7.6041944168798681</v>
      </c>
      <c r="I156" s="44">
        <f t="shared" si="5"/>
        <v>-0.34838636273715712</v>
      </c>
      <c r="J156" s="44"/>
      <c r="K156" s="44"/>
      <c r="L156" s="44"/>
      <c r="M156" s="44" t="str">
        <f t="shared" si="6"/>
        <v>1.65+0.000451475114598786j</v>
      </c>
      <c r="N156" s="44" t="str">
        <f t="shared" si="7"/>
        <v>1+0.45174873588036j</v>
      </c>
      <c r="O156" s="44" t="str">
        <f t="shared" si="16"/>
        <v>1.37051373163593-0.618676370658606j</v>
      </c>
      <c r="P156" s="44">
        <f t="shared" si="17"/>
        <v>-24.295335823059769</v>
      </c>
      <c r="Q156" s="44"/>
      <c r="R156" s="44"/>
      <c r="S156" s="44"/>
      <c r="T156" s="44" t="str">
        <f t="shared" si="8"/>
        <v>25-143.885294716606j</v>
      </c>
      <c r="U156" s="44">
        <f t="shared" si="9"/>
        <v>43.289496848180065</v>
      </c>
      <c r="V156" s="44">
        <f t="shared" si="10"/>
        <v>-80.14328779861863</v>
      </c>
      <c r="W156" s="44"/>
      <c r="X156" s="44" t="str">
        <f t="shared" si="11"/>
        <v>32968.75-5.94818997900466E-06j</v>
      </c>
      <c r="Y156" s="44" t="str">
        <f t="shared" si="12"/>
        <v>0.232727272727273+3.22165767325661E-11j</v>
      </c>
      <c r="Z156" s="44">
        <f t="shared" si="18"/>
        <v>-12.663054396927498</v>
      </c>
      <c r="AA156" s="44">
        <f t="shared" si="19"/>
        <v>7.9314893158161851E-9</v>
      </c>
      <c r="AB156" s="44"/>
      <c r="AC156" s="44"/>
      <c r="AD156" s="44"/>
      <c r="AE156" s="44" t="str">
        <f t="shared" si="13"/>
        <v>-31.3050603568845-118.593760094895j</v>
      </c>
      <c r="AF156" s="44">
        <f t="shared" si="20"/>
        <v>41.773773757969352</v>
      </c>
      <c r="AG156" s="44">
        <f t="shared" si="21"/>
        <v>-104.78700997648409</v>
      </c>
      <c r="AH156" s="44">
        <f t="shared" si="14"/>
        <v>75.212990023515914</v>
      </c>
      <c r="AI156" s="44">
        <f t="shared" si="22"/>
        <v>-41.773773757969352</v>
      </c>
      <c r="AJ156" s="44"/>
      <c r="AK156" s="44"/>
      <c r="AL156" s="47"/>
    </row>
    <row r="157" spans="2:38" hidden="1" x14ac:dyDescent="0.25">
      <c r="B157" s="46">
        <v>48</v>
      </c>
      <c r="C157" s="44">
        <f t="shared" si="0"/>
        <v>912.01083935590987</v>
      </c>
      <c r="D157" s="44" t="str">
        <f t="shared" si="15"/>
        <v>5730.33310582957j</v>
      </c>
      <c r="E157" s="44">
        <f t="shared" si="1"/>
        <v>0.9999835700983486</v>
      </c>
      <c r="F157" s="44" t="str">
        <f t="shared" si="2"/>
        <v>0.00636703678425508j</v>
      </c>
      <c r="G157" s="44" t="str">
        <f t="shared" si="3"/>
        <v>2.39994213758268-0.0152807709316362j</v>
      </c>
      <c r="H157" s="44">
        <f t="shared" si="4"/>
        <v>7.6041914821767156</v>
      </c>
      <c r="I157" s="44">
        <f t="shared" si="5"/>
        <v>-0.36480539979699228</v>
      </c>
      <c r="J157" s="44"/>
      <c r="K157" s="44"/>
      <c r="L157" s="44"/>
      <c r="M157" s="44" t="str">
        <f t="shared" si="6"/>
        <v>1.65+0.000472752481230939j</v>
      </c>
      <c r="N157" s="44" t="str">
        <f t="shared" si="7"/>
        <v>1+0.473038997886231j</v>
      </c>
      <c r="O157" s="44" t="str">
        <f t="shared" si="16"/>
        <v>1.34847983515188-0.637410797408803j</v>
      </c>
      <c r="P157" s="44">
        <f t="shared" si="17"/>
        <v>-25.299558921850977</v>
      </c>
      <c r="Q157" s="44"/>
      <c r="R157" s="44"/>
      <c r="S157" s="44"/>
      <c r="T157" s="44" t="str">
        <f t="shared" si="8"/>
        <v>25-137.409389691868j</v>
      </c>
      <c r="U157" s="44">
        <f t="shared" si="9"/>
        <v>42.901757981586627</v>
      </c>
      <c r="V157" s="44">
        <f t="shared" si="10"/>
        <v>-79.688504056644263</v>
      </c>
      <c r="W157" s="44"/>
      <c r="X157" s="44" t="str">
        <f t="shared" si="11"/>
        <v>32968.75-6.22851953624606E-06j</v>
      </c>
      <c r="Y157" s="44" t="str">
        <f t="shared" si="12"/>
        <v>0.232727272727273+3.37348972171423E-11j</v>
      </c>
      <c r="Z157" s="44">
        <f t="shared" si="18"/>
        <v>-12.663054396927498</v>
      </c>
      <c r="AA157" s="44">
        <f t="shared" si="19"/>
        <v>8.3052888911518178E-9</v>
      </c>
      <c r="AB157" s="44"/>
      <c r="AC157" s="44"/>
      <c r="AD157" s="44"/>
      <c r="AE157" s="44" t="str">
        <f t="shared" si="13"/>
        <v>-30.8061036187761-112.201277262583j</v>
      </c>
      <c r="AF157" s="44">
        <f t="shared" si="20"/>
        <v>41.315590855650953</v>
      </c>
      <c r="AG157" s="44">
        <f t="shared" si="21"/>
        <v>-105.35286836998694</v>
      </c>
      <c r="AH157" s="44">
        <f t="shared" si="14"/>
        <v>74.647131630013064</v>
      </c>
      <c r="AI157" s="44">
        <f t="shared" si="22"/>
        <v>-41.315590855650953</v>
      </c>
      <c r="AJ157" s="44"/>
      <c r="AK157" s="44"/>
      <c r="AL157" s="47"/>
    </row>
    <row r="158" spans="2:38" hidden="1" x14ac:dyDescent="0.25">
      <c r="B158" s="46">
        <v>49</v>
      </c>
      <c r="C158" s="44">
        <f t="shared" si="0"/>
        <v>954.99258602143584</v>
      </c>
      <c r="D158" s="44" t="str">
        <f t="shared" si="15"/>
        <v>6000.39538495532j</v>
      </c>
      <c r="E158" s="44">
        <f t="shared" si="1"/>
        <v>0.99998198497107449</v>
      </c>
      <c r="F158" s="44" t="str">
        <f t="shared" si="2"/>
        <v>0.00666710598328369j</v>
      </c>
      <c r="G158" s="44" t="str">
        <f t="shared" si="3"/>
        <v>2.3999365550995-0.016000919623035j</v>
      </c>
      <c r="H158" s="44">
        <f t="shared" si="4"/>
        <v>7.6041882643200767</v>
      </c>
      <c r="I158" s="44">
        <f t="shared" si="5"/>
        <v>-0.38199825610402688</v>
      </c>
      <c r="J158" s="44"/>
      <c r="K158" s="44"/>
      <c r="L158" s="44"/>
      <c r="M158" s="44" t="str">
        <f t="shared" si="6"/>
        <v>1.65+0.000495032619258814j</v>
      </c>
      <c r="N158" s="44" t="str">
        <f t="shared" si="7"/>
        <v>1+0.495332639028062j</v>
      </c>
      <c r="O158" s="44" t="str">
        <f t="shared" si="16"/>
        <v>1.32512092538178-0.655880612381405j</v>
      </c>
      <c r="P158" s="44">
        <f t="shared" si="17"/>
        <v>-26.333526088921456</v>
      </c>
      <c r="Q158" s="44"/>
      <c r="R158" s="44"/>
      <c r="S158" s="44"/>
      <c r="T158" s="44" t="str">
        <f t="shared" si="8"/>
        <v>25-131.224948405464j</v>
      </c>
      <c r="U158" s="44">
        <f t="shared" si="9"/>
        <v>42.515162379547604</v>
      </c>
      <c r="V158" s="44">
        <f t="shared" si="10"/>
        <v>-79.21369164307869</v>
      </c>
      <c r="W158" s="44"/>
      <c r="X158" s="44" t="str">
        <f t="shared" si="11"/>
        <v>32968.75-0.000006522060618496j</v>
      </c>
      <c r="Y158" s="44" t="str">
        <f t="shared" si="12"/>
        <v>0.232727272727273+3.53247739416326E-11j</v>
      </c>
      <c r="Z158" s="44">
        <f t="shared" si="18"/>
        <v>-12.663054396927498</v>
      </c>
      <c r="AA158" s="44">
        <f t="shared" si="19"/>
        <v>8.6967050977350806E-9</v>
      </c>
      <c r="AB158" s="44"/>
      <c r="AC158" s="44"/>
      <c r="AD158" s="44"/>
      <c r="AE158" s="44" t="str">
        <f t="shared" si="13"/>
        <v>-30.2771419991913-106.08339724505j</v>
      </c>
      <c r="AF158" s="44">
        <f t="shared" si="20"/>
        <v>40.853045845790064</v>
      </c>
      <c r="AG158" s="44">
        <f t="shared" si="21"/>
        <v>-105.92921597940739</v>
      </c>
      <c r="AH158" s="44">
        <f t="shared" si="14"/>
        <v>74.070784020592612</v>
      </c>
      <c r="AI158" s="44">
        <f t="shared" si="22"/>
        <v>-40.853045845790064</v>
      </c>
      <c r="AJ158" s="44"/>
      <c r="AK158" s="44"/>
      <c r="AL158" s="47"/>
    </row>
    <row r="159" spans="2:38" hidden="1" x14ac:dyDescent="0.25">
      <c r="B159" s="46">
        <v>50</v>
      </c>
      <c r="C159" s="44">
        <f t="shared" si="0"/>
        <v>1000</v>
      </c>
      <c r="D159" s="44" t="str">
        <f t="shared" si="15"/>
        <v>6283.18530717959j</v>
      </c>
      <c r="E159" s="44">
        <f t="shared" si="1"/>
        <v>0.99998024691358023</v>
      </c>
      <c r="F159" s="44" t="str">
        <f t="shared" si="2"/>
        <v>0.00698131700797732j</v>
      </c>
      <c r="G159" s="44" t="str">
        <f t="shared" si="3"/>
        <v>2.39993043402407-0.0167550061200985j</v>
      </c>
      <c r="H159" s="44">
        <f t="shared" si="4"/>
        <v>7.6041847359881301</v>
      </c>
      <c r="I159" s="44">
        <f t="shared" si="5"/>
        <v>-0.40000140269062767</v>
      </c>
      <c r="J159" s="44"/>
      <c r="K159" s="44"/>
      <c r="L159" s="44"/>
      <c r="M159" s="44" t="str">
        <f t="shared" si="6"/>
        <v>1.65+0.000518362787842317j</v>
      </c>
      <c r="N159" s="44" t="str">
        <f t="shared" si="7"/>
        <v>1+0.518676947107675j</v>
      </c>
      <c r="O159" s="44" t="str">
        <f t="shared" si="16"/>
        <v>1.30042186277019-0.673980478945874j</v>
      </c>
      <c r="P159" s="44">
        <f t="shared" si="17"/>
        <v>-27.396728860713878</v>
      </c>
      <c r="Q159" s="44"/>
      <c r="R159" s="44"/>
      <c r="S159" s="44"/>
      <c r="T159" s="44" t="str">
        <f t="shared" si="8"/>
        <v>25-125.318852828264j</v>
      </c>
      <c r="U159" s="44">
        <f t="shared" si="9"/>
        <v>42.129812613090763</v>
      </c>
      <c r="V159" s="44">
        <f t="shared" si="10"/>
        <v>-78.718104789185617</v>
      </c>
      <c r="W159" s="44"/>
      <c r="X159" s="44" t="str">
        <f t="shared" si="11"/>
        <v>32968.75-6.82943586574566E-06j</v>
      </c>
      <c r="Y159" s="44" t="str">
        <f t="shared" si="12"/>
        <v>0.232727272727273+3.69895792477279E-11j</v>
      </c>
      <c r="Z159" s="44">
        <f t="shared" si="18"/>
        <v>-12.663054396927498</v>
      </c>
      <c r="AA159" s="44">
        <f t="shared" si="19"/>
        <v>9.1065681818181662E-9</v>
      </c>
      <c r="AB159" s="44"/>
      <c r="AC159" s="44"/>
      <c r="AD159" s="44"/>
      <c r="AE159" s="44" t="str">
        <f t="shared" si="13"/>
        <v>-29.7178326619157-100.230415701898j</v>
      </c>
      <c r="AF159" s="44">
        <f t="shared" si="20"/>
        <v>40.385917832713119</v>
      </c>
      <c r="AG159" s="44">
        <f t="shared" si="21"/>
        <v>-106.51483504348346</v>
      </c>
      <c r="AH159" s="44">
        <f t="shared" si="14"/>
        <v>73.485164956516542</v>
      </c>
      <c r="AI159" s="44">
        <f t="shared" si="22"/>
        <v>-40.385917832713119</v>
      </c>
      <c r="AJ159" s="44"/>
      <c r="AK159" s="44"/>
      <c r="AL159" s="47"/>
    </row>
    <row r="160" spans="2:38" hidden="1" x14ac:dyDescent="0.25">
      <c r="B160" s="46">
        <v>51</v>
      </c>
      <c r="C160" s="44">
        <f t="shared" si="0"/>
        <v>1047.1285480509</v>
      </c>
      <c r="D160" s="44" t="str">
        <f t="shared" si="15"/>
        <v>6579.30270784171j</v>
      </c>
      <c r="E160" s="44">
        <f t="shared" si="1"/>
        <v>0.99997834117143425</v>
      </c>
      <c r="F160" s="44" t="str">
        <f t="shared" si="2"/>
        <v>0.00731033634204634j</v>
      </c>
      <c r="G160" s="44" t="str">
        <f t="shared" si="3"/>
        <v>2.39992372239309-0.0175446296020741j</v>
      </c>
      <c r="H160" s="44">
        <f t="shared" si="4"/>
        <v>7.604180867222218</v>
      </c>
      <c r="I160" s="44">
        <f t="shared" si="5"/>
        <v>-0.41885302972036398</v>
      </c>
      <c r="J160" s="44"/>
      <c r="K160" s="44"/>
      <c r="L160" s="44"/>
      <c r="M160" s="44" t="str">
        <f t="shared" si="6"/>
        <v>1.65+0.00054279247339694j</v>
      </c>
      <c r="N160" s="44" t="str">
        <f t="shared" si="7"/>
        <v>1+0.543121438532333j</v>
      </c>
      <c r="O160" s="44" t="str">
        <f t="shared" si="16"/>
        <v>1.27437771944009-0.691599067742461j</v>
      </c>
      <c r="P160" s="44">
        <f t="shared" si="17"/>
        <v>-28.488485230676947</v>
      </c>
      <c r="Q160" s="44"/>
      <c r="R160" s="44"/>
      <c r="S160" s="44"/>
      <c r="T160" s="44" t="str">
        <f t="shared" si="8"/>
        <v>25-119.678575339703j</v>
      </c>
      <c r="U160" s="44">
        <f t="shared" si="9"/>
        <v>41.745819675685524</v>
      </c>
      <c r="V160" s="44">
        <f t="shared" si="10"/>
        <v>-78.200989482050787</v>
      </c>
      <c r="W160" s="44"/>
      <c r="X160" s="44" t="str">
        <f t="shared" si="11"/>
        <v>32968.75-7.15129726210499E-06j</v>
      </c>
      <c r="Y160" s="44" t="str">
        <f t="shared" si="12"/>
        <v>0.232727272727273+3.8732844410687E-11j</v>
      </c>
      <c r="Z160" s="44">
        <f t="shared" si="18"/>
        <v>-12.663054396927498</v>
      </c>
      <c r="AA160" s="44">
        <f t="shared" si="19"/>
        <v>9.5357475179537756E-9</v>
      </c>
      <c r="AB160" s="44"/>
      <c r="AC160" s="44"/>
      <c r="AD160" s="44"/>
      <c r="AE160" s="44" t="str">
        <f t="shared" si="13"/>
        <v>-29.128064013552-94.6333081132512j</v>
      </c>
      <c r="AF160" s="44">
        <f t="shared" si="20"/>
        <v>39.913991880870149</v>
      </c>
      <c r="AG160" s="44">
        <f t="shared" si="21"/>
        <v>-107.10832773291231</v>
      </c>
      <c r="AH160" s="44">
        <f t="shared" si="14"/>
        <v>72.891672267087685</v>
      </c>
      <c r="AI160" s="44">
        <f t="shared" si="22"/>
        <v>-39.913991880870149</v>
      </c>
      <c r="AJ160" s="44"/>
      <c r="AK160" s="44"/>
      <c r="AL160" s="47"/>
    </row>
    <row r="161" spans="2:38" hidden="1" x14ac:dyDescent="0.25">
      <c r="B161" s="46">
        <v>52</v>
      </c>
      <c r="C161" s="44">
        <f t="shared" si="0"/>
        <v>1096.4781961431854</v>
      </c>
      <c r="D161" s="44" t="str">
        <f t="shared" si="15"/>
        <v>6889.37569164964j</v>
      </c>
      <c r="E161" s="44">
        <f t="shared" si="1"/>
        <v>0.99997625156672365</v>
      </c>
      <c r="F161" s="44" t="str">
        <f t="shared" si="2"/>
        <v>0.00765486187961071j</v>
      </c>
      <c r="G161" s="44" t="str">
        <f t="shared" si="3"/>
        <v>2.39991636322976-0.0183714645766421j</v>
      </c>
      <c r="H161" s="44">
        <f t="shared" si="4"/>
        <v>7.604176625172423</v>
      </c>
      <c r="I161" s="44">
        <f t="shared" si="5"/>
        <v>-0.43859312755324953</v>
      </c>
      <c r="J161" s="44"/>
      <c r="K161" s="44"/>
      <c r="L161" s="44"/>
      <c r="M161" s="44" t="str">
        <f t="shared" si="6"/>
        <v>1.65+0.000568373494561095j</v>
      </c>
      <c r="N161" s="44" t="str">
        <f t="shared" si="7"/>
        <v>1+0.568717963345678j</v>
      </c>
      <c r="O161" s="44" t="str">
        <f t="shared" si="16"/>
        <v>1.24699502228456-0.708620095881313j</v>
      </c>
      <c r="P161" s="44">
        <f t="shared" si="17"/>
        <v>-29.607930854572206</v>
      </c>
      <c r="Q161" s="44"/>
      <c r="R161" s="44"/>
      <c r="S161" s="44"/>
      <c r="T161" s="44" t="str">
        <f t="shared" si="8"/>
        <v>25-114.292152155025j</v>
      </c>
      <c r="U161" s="44">
        <f t="shared" si="9"/>
        <v>41.363303524812842</v>
      </c>
      <c r="V161" s="44">
        <f t="shared" si="10"/>
        <v>-77.661586470142979</v>
      </c>
      <c r="W161" s="44"/>
      <c r="X161" s="44" t="str">
        <f t="shared" si="11"/>
        <v>32968.75-7.48832751874838E-06j</v>
      </c>
      <c r="Y161" s="44" t="str">
        <f t="shared" si="12"/>
        <v>0.232727272727273+4.05582671296441E-11j</v>
      </c>
      <c r="Z161" s="44">
        <f t="shared" si="18"/>
        <v>-12.663054396927498</v>
      </c>
      <c r="AA161" s="44">
        <f t="shared" si="19"/>
        <v>9.9851534530549152E-9</v>
      </c>
      <c r="AB161" s="44"/>
      <c r="AC161" s="44"/>
      <c r="AD161" s="44"/>
      <c r="AE161" s="44" t="str">
        <f t="shared" si="13"/>
        <v>-28.5079838532585-89.2836817574532j</v>
      </c>
      <c r="AF161" s="44">
        <f t="shared" si="20"/>
        <v>39.437062185494952</v>
      </c>
      <c r="AG161" s="44">
        <f t="shared" si="21"/>
        <v>-107.70811044228324</v>
      </c>
      <c r="AH161" s="44">
        <f t="shared" si="14"/>
        <v>72.291889557716758</v>
      </c>
      <c r="AI161" s="44">
        <f t="shared" si="22"/>
        <v>-39.437062185494952</v>
      </c>
      <c r="AJ161" s="44"/>
      <c r="AK161" s="44"/>
      <c r="AL161" s="47"/>
    </row>
    <row r="162" spans="2:38" hidden="1" x14ac:dyDescent="0.25">
      <c r="B162" s="46">
        <v>53</v>
      </c>
      <c r="C162" s="44">
        <f t="shared" si="0"/>
        <v>1148.1536214968835</v>
      </c>
      <c r="D162" s="44" t="str">
        <f t="shared" si="15"/>
        <v>7214.06196497425j</v>
      </c>
      <c r="E162" s="44">
        <f t="shared" si="1"/>
        <v>0.99997396036071984</v>
      </c>
      <c r="F162" s="44" t="str">
        <f t="shared" si="2"/>
        <v>0.00801562440552694j</v>
      </c>
      <c r="G162" s="44" t="str">
        <f t="shared" si="3"/>
        <v>2.39990829406007-0.0192372644243207j</v>
      </c>
      <c r="H162" s="44">
        <f t="shared" si="4"/>
        <v>7.6041719738185165</v>
      </c>
      <c r="I162" s="44">
        <f t="shared" si="5"/>
        <v>-0.45926357163814918</v>
      </c>
      <c r="J162" s="44"/>
      <c r="K162" s="44"/>
      <c r="L162" s="44"/>
      <c r="M162" s="44" t="str">
        <f t="shared" si="6"/>
        <v>1.65+0.000595160112110376j</v>
      </c>
      <c r="N162" s="44" t="str">
        <f t="shared" si="7"/>
        <v>1+0.595520815208624j</v>
      </c>
      <c r="O162" s="44" t="str">
        <f t="shared" si="16"/>
        <v>1.21829289582341-0.72492361837152j</v>
      </c>
      <c r="P162" s="44">
        <f t="shared" si="17"/>
        <v>-30.754012120116784</v>
      </c>
      <c r="Q162" s="44"/>
      <c r="R162" s="44"/>
      <c r="S162" s="44"/>
      <c r="T162" s="44" t="str">
        <f t="shared" si="8"/>
        <v>25-109.148157948482j</v>
      </c>
      <c r="U162" s="44">
        <f t="shared" si="9"/>
        <v>40.982393628891856</v>
      </c>
      <c r="V162" s="44">
        <f t="shared" si="10"/>
        <v>-77.099134775749931</v>
      </c>
      <c r="W162" s="44"/>
      <c r="X162" s="44" t="str">
        <f t="shared" si="11"/>
        <v>32968.75-7.84124152203659E-06j</v>
      </c>
      <c r="Y162" s="44" t="str">
        <f t="shared" si="12"/>
        <v>0.232727272727273+4.24697193709248E-11j</v>
      </c>
      <c r="Z162" s="44">
        <f t="shared" si="18"/>
        <v>-12.663054396927498</v>
      </c>
      <c r="AA162" s="44">
        <f t="shared" si="19"/>
        <v>1.0455739237362829E-8</v>
      </c>
      <c r="AB162" s="44"/>
      <c r="AC162" s="44"/>
      <c r="AD162" s="44"/>
      <c r="AE162" s="44" t="str">
        <f t="shared" si="13"/>
        <v>-27.8580252526655-84.1737230792005j</v>
      </c>
      <c r="AF162" s="44">
        <f t="shared" si="20"/>
        <v>38.954935539014357</v>
      </c>
      <c r="AG162" s="44">
        <f t="shared" si="21"/>
        <v>-108.31241045704911</v>
      </c>
      <c r="AH162" s="44">
        <f t="shared" si="14"/>
        <v>71.687589542950889</v>
      </c>
      <c r="AI162" s="44">
        <f t="shared" si="22"/>
        <v>-38.954935539014357</v>
      </c>
      <c r="AJ162" s="44"/>
      <c r="AK162" s="44"/>
      <c r="AL162" s="47"/>
    </row>
    <row r="163" spans="2:38" hidden="1" x14ac:dyDescent="0.25">
      <c r="B163" s="46">
        <v>54</v>
      </c>
      <c r="C163" s="44">
        <f t="shared" si="0"/>
        <v>1202.2644346174134</v>
      </c>
      <c r="D163" s="44" t="str">
        <f t="shared" si="15"/>
        <v>7554.0502309327j</v>
      </c>
      <c r="E163" s="44">
        <f t="shared" si="1"/>
        <v>0.99997144810329386</v>
      </c>
      <c r="F163" s="44" t="str">
        <f t="shared" si="2"/>
        <v>0.00839338914548078j</v>
      </c>
      <c r="G163" s="44" t="str">
        <f t="shared" si="3"/>
        <v>2.39989944638234-0.0201438651090667j</v>
      </c>
      <c r="H163" s="44">
        <f t="shared" si="4"/>
        <v>7.6041668736636581</v>
      </c>
      <c r="I163" s="44">
        <f t="shared" si="5"/>
        <v>-0.48090821141372125</v>
      </c>
      <c r="J163" s="44"/>
      <c r="K163" s="44"/>
      <c r="L163" s="44"/>
      <c r="M163" s="44" t="str">
        <f t="shared" si="6"/>
        <v>1.65+0.000623209144051948j</v>
      </c>
      <c r="N163" s="44" t="str">
        <f t="shared" si="7"/>
        <v>1+0.623586846563494j</v>
      </c>
      <c r="O163" s="44" t="str">
        <f t="shared" si="16"/>
        <v>1.18830405171879-0.740387567225891j</v>
      </c>
      <c r="P163" s="44">
        <f t="shared" si="17"/>
        <v>-31.925481482376377</v>
      </c>
      <c r="Q163" s="44"/>
      <c r="R163" s="44"/>
      <c r="S163" s="44"/>
      <c r="T163" s="44" t="str">
        <f t="shared" si="8"/>
        <v>25-104.235681618697j</v>
      </c>
      <c r="U163" s="44">
        <f t="shared" si="9"/>
        <v>40.603229512843093</v>
      </c>
      <c r="V163" s="44">
        <f t="shared" si="10"/>
        <v>-76.512875762055245</v>
      </c>
      <c r="W163" s="44"/>
      <c r="X163" s="44" t="str">
        <f t="shared" si="11"/>
        <v>32968.75-8.21078784988658E-06j</v>
      </c>
      <c r="Y163" s="44" t="str">
        <f t="shared" si="12"/>
        <v>0.232727272727273+4.44712555810055E-11j</v>
      </c>
      <c r="Z163" s="44">
        <f t="shared" si="18"/>
        <v>-12.663054396927498</v>
      </c>
      <c r="AA163" s="44">
        <f t="shared" si="19"/>
        <v>1.0948503046418522E-8</v>
      </c>
      <c r="AB163" s="44"/>
      <c r="AC163" s="44"/>
      <c r="AD163" s="44"/>
      <c r="AE163" s="44" t="str">
        <f t="shared" si="13"/>
        <v>-27.1789289633939-79.2961405016836j</v>
      </c>
      <c r="AF163" s="44">
        <f t="shared" si="20"/>
        <v>38.467435055798916</v>
      </c>
      <c r="AG163" s="44">
        <f t="shared" si="21"/>
        <v>-108.91926544489684</v>
      </c>
      <c r="AH163" s="44">
        <f t="shared" si="14"/>
        <v>71.080734555103163</v>
      </c>
      <c r="AI163" s="44">
        <f t="shared" si="22"/>
        <v>-38.467435055798916</v>
      </c>
      <c r="AJ163" s="44"/>
      <c r="AK163" s="44"/>
      <c r="AL163" s="47"/>
    </row>
    <row r="164" spans="2:38" hidden="1" x14ac:dyDescent="0.25">
      <c r="B164" s="46">
        <v>55</v>
      </c>
      <c r="C164" s="44">
        <f t="shared" si="0"/>
        <v>1258.925411794168</v>
      </c>
      <c r="D164" s="44" t="str">
        <f t="shared" si="15"/>
        <v>7910.06165022013j</v>
      </c>
      <c r="E164" s="44">
        <f t="shared" si="1"/>
        <v>0.99996869346780326</v>
      </c>
      <c r="F164" s="44" t="str">
        <f t="shared" si="2"/>
        <v>0.00878895738913348j</v>
      </c>
      <c r="G164" s="44" t="str">
        <f t="shared" si="3"/>
        <v>2.3998897450857-0.0210931890627792j</v>
      </c>
      <c r="H164" s="44">
        <f t="shared" si="4"/>
        <v>7.6041612813989747</v>
      </c>
      <c r="I164" s="44">
        <f t="shared" si="5"/>
        <v>-0.50357296340792024</v>
      </c>
      <c r="J164" s="44"/>
      <c r="K164" s="44"/>
      <c r="L164" s="44"/>
      <c r="M164" s="44" t="str">
        <f t="shared" si="6"/>
        <v>1.65+0.000652580086143162j</v>
      </c>
      <c r="N164" s="44" t="str">
        <f t="shared" si="7"/>
        <v>1+0.652975589225672j</v>
      </c>
      <c r="O164" s="44" t="str">
        <f t="shared" si="16"/>
        <v>1.15707556969371-0.75488952181324j</v>
      </c>
      <c r="P164" s="44">
        <f t="shared" si="17"/>
        <v>-33.120895449746122</v>
      </c>
      <c r="Q164" s="44"/>
      <c r="R164" s="44"/>
      <c r="S164" s="44"/>
      <c r="T164" s="44" t="str">
        <f t="shared" si="8"/>
        <v>25-99.544303144747j</v>
      </c>
      <c r="U164" s="44">
        <f t="shared" si="9"/>
        <v>40.225961294054017</v>
      </c>
      <c r="V164" s="44">
        <f t="shared" si="10"/>
        <v>-75.902057802380369</v>
      </c>
      <c r="W164" s="44"/>
      <c r="X164" s="44" t="str">
        <f t="shared" si="11"/>
        <v>32968.75-8.59775035960573E-06j</v>
      </c>
      <c r="Y164" s="44" t="str">
        <f t="shared" si="12"/>
        <v>0.232727272727273+4.65671212865389E-11j</v>
      </c>
      <c r="Z164" s="44">
        <f t="shared" si="18"/>
        <v>-12.663054396927498</v>
      </c>
      <c r="AA164" s="44">
        <f t="shared" si="19"/>
        <v>1.1464490098327113E-8</v>
      </c>
      <c r="AB164" s="44"/>
      <c r="AC164" s="44"/>
      <c r="AD164" s="44"/>
      <c r="AE164" s="44" t="str">
        <f t="shared" si="13"/>
        <v>-26.4717611008948-74.644103007336j</v>
      </c>
      <c r="AF164" s="44">
        <f t="shared" si="20"/>
        <v>37.974404103136173</v>
      </c>
      <c r="AG164" s="44">
        <f t="shared" si="21"/>
        <v>-109.52652620406992</v>
      </c>
      <c r="AH164" s="44">
        <f t="shared" si="14"/>
        <v>70.473473795930076</v>
      </c>
      <c r="AI164" s="44">
        <f t="shared" si="22"/>
        <v>-37.974404103136173</v>
      </c>
      <c r="AJ164" s="44"/>
      <c r="AK164" s="44"/>
      <c r="AL164" s="47"/>
    </row>
    <row r="165" spans="2:38" hidden="1" x14ac:dyDescent="0.25">
      <c r="B165" s="46">
        <v>56</v>
      </c>
      <c r="C165" s="44">
        <f t="shared" si="0"/>
        <v>1318.2567385564075</v>
      </c>
      <c r="D165" s="44" t="str">
        <f t="shared" si="15"/>
        <v>8282.8513707881j</v>
      </c>
      <c r="E165" s="44">
        <f t="shared" si="1"/>
        <v>0.99996567307004935</v>
      </c>
      <c r="F165" s="44" t="str">
        <f t="shared" si="2"/>
        <v>0.00920316818976455j</v>
      </c>
      <c r="G165" s="44" t="str">
        <f t="shared" si="3"/>
        <v>2.39987910781231-0.0220872492517567j</v>
      </c>
      <c r="H165" s="44">
        <f t="shared" si="4"/>
        <v>7.6041551495351891</v>
      </c>
      <c r="I165" s="44">
        <f t="shared" si="5"/>
        <v>-0.52730590873525551</v>
      </c>
      <c r="J165" s="44"/>
      <c r="K165" s="44"/>
      <c r="L165" s="44"/>
      <c r="M165" s="44" t="str">
        <f t="shared" si="6"/>
        <v>1.65+0.000683335238090018j</v>
      </c>
      <c r="N165" s="44" t="str">
        <f t="shared" si="7"/>
        <v>1+0.683749380658558j</v>
      </c>
      <c r="O165" s="44" t="str">
        <f t="shared" si="16"/>
        <v>1.12466941527758-0.76830868090358j</v>
      </c>
      <c r="P165" s="44">
        <f t="shared" si="17"/>
        <v>-34.338615568691118</v>
      </c>
      <c r="Q165" s="44"/>
      <c r="R165" s="44"/>
      <c r="S165" s="44"/>
      <c r="T165" s="44" t="str">
        <f t="shared" si="8"/>
        <v>25-95.064071483904j</v>
      </c>
      <c r="U165" s="44">
        <f t="shared" si="9"/>
        <v>39.850750198836906</v>
      </c>
      <c r="V165" s="44">
        <f t="shared" si="10"/>
        <v>-75.265941597521618</v>
      </c>
      <c r="W165" s="44"/>
      <c r="X165" s="44" t="str">
        <f t="shared" si="11"/>
        <v>32968.75-9.00294985055803E-06j</v>
      </c>
      <c r="Y165" s="44" t="str">
        <f t="shared" si="12"/>
        <v>0.232727272727273+4.87617620996836E-11j</v>
      </c>
      <c r="Z165" s="44">
        <f t="shared" si="18"/>
        <v>-12.663054396927498</v>
      </c>
      <c r="AA165" s="44">
        <f t="shared" si="19"/>
        <v>1.2004794870805181E-8</v>
      </c>
      <c r="AB165" s="44"/>
      <c r="AC165" s="44"/>
      <c r="AD165" s="44"/>
      <c r="AE165" s="44" t="str">
        <f t="shared" si="13"/>
        <v>-25.7379248687505-70.2111751112296j</v>
      </c>
      <c r="AF165" s="44">
        <f t="shared" si="20"/>
        <v>37.475710371248816</v>
      </c>
      <c r="AG165" s="44">
        <f t="shared" si="21"/>
        <v>-110.13186306294317</v>
      </c>
      <c r="AH165" s="44">
        <f t="shared" si="14"/>
        <v>69.868136937056832</v>
      </c>
      <c r="AI165" s="44">
        <f t="shared" si="22"/>
        <v>-37.475710371248816</v>
      </c>
      <c r="AJ165" s="44"/>
      <c r="AK165" s="44"/>
      <c r="AL165" s="47"/>
    </row>
    <row r="166" spans="2:38" hidden="1" x14ac:dyDescent="0.25">
      <c r="B166" s="46">
        <v>57</v>
      </c>
      <c r="C166" s="44">
        <f t="shared" si="0"/>
        <v>1380.3842646028857</v>
      </c>
      <c r="D166" s="44" t="str">
        <f t="shared" si="15"/>
        <v>8673.21012961475j</v>
      </c>
      <c r="E166" s="44">
        <f t="shared" si="1"/>
        <v>0.99996236126976867</v>
      </c>
      <c r="F166" s="44" t="str">
        <f t="shared" si="2"/>
        <v>0.00963690014401639j</v>
      </c>
      <c r="G166" s="44" t="str">
        <f t="shared" si="3"/>
        <v>2.39986744425817-0.0231281534335196j</v>
      </c>
      <c r="H166" s="44">
        <f t="shared" si="4"/>
        <v>7.604148425999119</v>
      </c>
      <c r="I166" s="44">
        <f t="shared" si="5"/>
        <v>-0.55215739520056539</v>
      </c>
      <c r="J166" s="44"/>
      <c r="K166" s="44"/>
      <c r="L166" s="44"/>
      <c r="M166" s="44" t="str">
        <f t="shared" si="6"/>
        <v>1.65+0.000715539835693216j</v>
      </c>
      <c r="N166" s="44" t="str">
        <f t="shared" si="7"/>
        <v>1+0.715973496199698j</v>
      </c>
      <c r="O166" s="44" t="str">
        <f t="shared" si="16"/>
        <v>1.09116264383276-0.780527993191757j</v>
      </c>
      <c r="P166" s="44">
        <f t="shared" si="17"/>
        <v>-35.576812697213612</v>
      </c>
      <c r="Q166" s="44"/>
      <c r="R166" s="44"/>
      <c r="S166" s="44"/>
      <c r="T166" s="44" t="str">
        <f t="shared" si="8"/>
        <v>25-90.7854834641395j</v>
      </c>
      <c r="U166" s="44">
        <f t="shared" si="9"/>
        <v>39.477769047625451</v>
      </c>
      <c r="V166" s="44">
        <f t="shared" si="10"/>
        <v>-74.603806183790397</v>
      </c>
      <c r="W166" s="44"/>
      <c r="X166" s="44" t="str">
        <f t="shared" si="11"/>
        <v>32968.75-9.42724580518989E-06j</v>
      </c>
      <c r="Y166" s="44" t="str">
        <f t="shared" si="12"/>
        <v>0.232727272727273+5.1059833147845E-11j</v>
      </c>
      <c r="Z166" s="44">
        <f t="shared" si="18"/>
        <v>-12.663054396927498</v>
      </c>
      <c r="AA166" s="44">
        <f t="shared" si="19"/>
        <v>1.25705634227151E-8</v>
      </c>
      <c r="AB166" s="44"/>
      <c r="AC166" s="44"/>
      <c r="AD166" s="44"/>
      <c r="AE166" s="44" t="str">
        <f t="shared" si="13"/>
        <v>-24.9791651788236-65.9912491624975j</v>
      </c>
      <c r="AF166" s="44">
        <f t="shared" si="20"/>
        <v>36.971250000515028</v>
      </c>
      <c r="AG166" s="44">
        <f t="shared" si="21"/>
        <v>-110.73277626363404</v>
      </c>
      <c r="AH166" s="44">
        <f t="shared" si="14"/>
        <v>69.267223736365963</v>
      </c>
      <c r="AI166" s="44">
        <f t="shared" si="22"/>
        <v>-36.971250000515028</v>
      </c>
      <c r="AJ166" s="44"/>
      <c r="AK166" s="44"/>
      <c r="AL166" s="47"/>
    </row>
    <row r="167" spans="2:38" hidden="1" x14ac:dyDescent="0.25">
      <c r="B167" s="46">
        <v>58</v>
      </c>
      <c r="C167" s="44">
        <f t="shared" si="0"/>
        <v>1445.4397707459275</v>
      </c>
      <c r="D167" s="44" t="str">
        <f t="shared" si="15"/>
        <v>9081.96592996384j</v>
      </c>
      <c r="E167" s="44">
        <f t="shared" si="1"/>
        <v>0.99995872995297075</v>
      </c>
      <c r="F167" s="44" t="str">
        <f t="shared" si="2"/>
        <v>0.0100910732555154j</v>
      </c>
      <c r="G167" s="44" t="str">
        <f t="shared" si="3"/>
        <v>2.39985465540637-0.0242181086127767j</v>
      </c>
      <c r="H167" s="44">
        <f t="shared" si="4"/>
        <v>7.6041410536908938</v>
      </c>
      <c r="I167" s="44">
        <f t="shared" si="5"/>
        <v>-0.57818014422809716</v>
      </c>
      <c r="J167" s="44"/>
      <c r="K167" s="44"/>
      <c r="L167" s="44"/>
      <c r="M167" s="44" t="str">
        <f t="shared" si="6"/>
        <v>1.65+0.000749262189222017j</v>
      </c>
      <c r="N167" s="44" t="str">
        <f t="shared" si="7"/>
        <v>1+0.749716287518515j</v>
      </c>
      <c r="O167" s="44" t="str">
        <f t="shared" si="16"/>
        <v>1.0566472480215-0.791436389814116j</v>
      </c>
      <c r="P167" s="44">
        <f t="shared" si="17"/>
        <v>-36.833474777124053</v>
      </c>
      <c r="Q167" s="44"/>
      <c r="R167" s="44"/>
      <c r="S167" s="44"/>
      <c r="T167" s="44" t="str">
        <f t="shared" si="8"/>
        <v>25-86.699463626625j</v>
      </c>
      <c r="U167" s="44">
        <f t="shared" si="9"/>
        <v>39.10720269517676</v>
      </c>
      <c r="V167" s="44">
        <f t="shared" si="10"/>
        <v>-73.914955668941062</v>
      </c>
      <c r="W167" s="44"/>
      <c r="X167" s="44" t="str">
        <f t="shared" si="11"/>
        <v>32968.75-9.87153821210741E-06j</v>
      </c>
      <c r="Y167" s="44" t="str">
        <f t="shared" si="12"/>
        <v>0.232727272727273+5.34662089478241E-11j</v>
      </c>
      <c r="Z167" s="44">
        <f t="shared" si="18"/>
        <v>-12.663054396927498</v>
      </c>
      <c r="AA167" s="44">
        <f t="shared" si="19"/>
        <v>1.3162995825009403E-8</v>
      </c>
      <c r="AB167" s="44"/>
      <c r="AC167" s="44"/>
      <c r="AD167" s="44"/>
      <c r="AE167" s="44" t="str">
        <f t="shared" si="13"/>
        <v>-24.1975651971242-61.9784762116299j</v>
      </c>
      <c r="AF167" s="44">
        <f t="shared" si="20"/>
        <v>36.460951670664961</v>
      </c>
      <c r="AG167" s="44">
        <f t="shared" si="21"/>
        <v>-111.3266105771302</v>
      </c>
      <c r="AH167" s="44">
        <f t="shared" si="14"/>
        <v>68.673389422869803</v>
      </c>
      <c r="AI167" s="44">
        <f t="shared" si="22"/>
        <v>-36.460951670664961</v>
      </c>
      <c r="AJ167" s="44"/>
      <c r="AK167" s="44"/>
      <c r="AL167" s="47"/>
    </row>
    <row r="168" spans="2:38" hidden="1" x14ac:dyDescent="0.25">
      <c r="B168" s="46">
        <v>59</v>
      </c>
      <c r="C168" s="44">
        <f t="shared" si="0"/>
        <v>1513.5612484362086</v>
      </c>
      <c r="D168" s="44" t="str">
        <f t="shared" si="15"/>
        <v>9509.98579769078j</v>
      </c>
      <c r="E168" s="44">
        <f t="shared" si="1"/>
        <v>0.99995474829327868</v>
      </c>
      <c r="F168" s="44" t="str">
        <f t="shared" si="2"/>
        <v>0.0105666508863231j</v>
      </c>
      <c r="G168" s="44" t="str">
        <f t="shared" si="3"/>
        <v>2.39984063268638-0.0253594257057043j</v>
      </c>
      <c r="H168" s="44">
        <f t="shared" si="4"/>
        <v>7.6041329699984184</v>
      </c>
      <c r="I168" s="44">
        <f t="shared" si="5"/>
        <v>-0.60542936284529025</v>
      </c>
      <c r="J168" s="44"/>
      <c r="K168" s="44"/>
      <c r="L168" s="44"/>
      <c r="M168" s="44" t="str">
        <f t="shared" si="6"/>
        <v>1.65+0.000784573828309489j</v>
      </c>
      <c r="N168" s="44" t="str">
        <f t="shared" si="7"/>
        <v>1+0.785049327599374j</v>
      </c>
      <c r="O168" s="44" t="str">
        <f t="shared" si="16"/>
        <v>1.02122961730388-0.800931050560671j</v>
      </c>
      <c r="P168" s="44">
        <f t="shared" si="17"/>
        <v>-38.106418215097676</v>
      </c>
      <c r="Q168" s="44"/>
      <c r="R168" s="44"/>
      <c r="S168" s="44"/>
      <c r="T168" s="44" t="str">
        <f t="shared" si="8"/>
        <v>25-82.797344975462j</v>
      </c>
      <c r="U168" s="44">
        <f t="shared" si="9"/>
        <v>38.739248409958392</v>
      </c>
      <c r="V168" s="44">
        <f t="shared" si="10"/>
        <v>-73.198726725213234</v>
      </c>
      <c r="W168" s="44"/>
      <c r="X168" s="44" t="str">
        <f t="shared" si="11"/>
        <v>32968.75-0.000010336769475073j</v>
      </c>
      <c r="Y168" s="44" t="str">
        <f t="shared" si="12"/>
        <v>0.232727272727273+5.5985993745321E-11j</v>
      </c>
      <c r="Z168" s="44">
        <f t="shared" si="18"/>
        <v>-12.663054396927498</v>
      </c>
      <c r="AA168" s="44">
        <f t="shared" si="19"/>
        <v>1.3783348706242132E-8</v>
      </c>
      <c r="AB168" s="44"/>
      <c r="AC168" s="44"/>
      <c r="AD168" s="44"/>
      <c r="AE168" s="44" t="str">
        <f t="shared" si="13"/>
        <v>-23.3955341041357-58.1671969508264j</v>
      </c>
      <c r="AF168" s="44">
        <f t="shared" si="20"/>
        <v>35.944780545561095</v>
      </c>
      <c r="AG168" s="44">
        <f t="shared" si="21"/>
        <v>-111.91057428937286</v>
      </c>
      <c r="AH168" s="44">
        <f t="shared" si="14"/>
        <v>68.08942571062714</v>
      </c>
      <c r="AI168" s="44">
        <f t="shared" si="22"/>
        <v>-35.944780545561095</v>
      </c>
      <c r="AJ168" s="44"/>
      <c r="AK168" s="44"/>
      <c r="AL168" s="47"/>
    </row>
    <row r="169" spans="2:38" hidden="1" x14ac:dyDescent="0.25">
      <c r="B169" s="46">
        <v>60</v>
      </c>
      <c r="C169" s="44">
        <f t="shared" si="0"/>
        <v>1584.8931924611136</v>
      </c>
      <c r="D169" s="44" t="str">
        <f t="shared" si="15"/>
        <v>9958.17762032062j</v>
      </c>
      <c r="E169" s="44">
        <f t="shared" si="1"/>
        <v>0.99995038249024182</v>
      </c>
      <c r="F169" s="44" t="str">
        <f t="shared" si="2"/>
        <v>0.0110646418003562j</v>
      </c>
      <c r="G169" s="44" t="str">
        <f t="shared" si="3"/>
        <v>2.3998252570522-0.026554524422105j</v>
      </c>
      <c r="H169" s="44">
        <f t="shared" si="4"/>
        <v>7.604124106264881</v>
      </c>
      <c r="I169" s="44">
        <f t="shared" si="5"/>
        <v>-0.63396286096176224</v>
      </c>
      <c r="J169" s="44"/>
      <c r="K169" s="44"/>
      <c r="L169" s="44"/>
      <c r="M169" s="44" t="str">
        <f t="shared" si="6"/>
        <v>1.65+0.000821549653676451j</v>
      </c>
      <c r="N169" s="44" t="str">
        <f t="shared" si="7"/>
        <v>1+0.822047562557467j</v>
      </c>
      <c r="O169" s="44" t="str">
        <f t="shared" si="16"/>
        <v>0.985029592928159-0.808919626259891j</v>
      </c>
      <c r="P169" s="44">
        <f t="shared" si="17"/>
        <v>-39.393302865407357</v>
      </c>
      <c r="Q169" s="44"/>
      <c r="R169" s="44"/>
      <c r="S169" s="44"/>
      <c r="T169" s="44" t="str">
        <f t="shared" si="8"/>
        <v>25-79.0708505938255j</v>
      </c>
      <c r="U169" s="44">
        <f t="shared" si="9"/>
        <v>38.374116174762342</v>
      </c>
      <c r="V169" s="44">
        <f t="shared" si="10"/>
        <v>-72.454496857799086</v>
      </c>
      <c r="W169" s="44"/>
      <c r="X169" s="44" t="str">
        <f t="shared" si="11"/>
        <v>32968.75-0.0000108239264119701j</v>
      </c>
      <c r="Y169" s="44" t="str">
        <f t="shared" si="12"/>
        <v>0.232727272727273+5.8624532341725E-11j</v>
      </c>
      <c r="Z169" s="44">
        <f t="shared" si="18"/>
        <v>-12.663054396927498</v>
      </c>
      <c r="AA169" s="44">
        <f t="shared" si="19"/>
        <v>1.4432937918046635E-8</v>
      </c>
      <c r="AB169" s="44"/>
      <c r="AC169" s="44"/>
      <c r="AD169" s="44"/>
      <c r="AE169" s="44" t="str">
        <f t="shared" si="13"/>
        <v>-22.5757856950825-54.5518744452863j</v>
      </c>
      <c r="AF169" s="44">
        <f t="shared" si="20"/>
        <v>35.422741959152646</v>
      </c>
      <c r="AG169" s="44">
        <f t="shared" si="21"/>
        <v>-112.48176256973528</v>
      </c>
      <c r="AH169" s="44">
        <f t="shared" si="14"/>
        <v>67.518237430264719</v>
      </c>
      <c r="AI169" s="44">
        <f t="shared" si="22"/>
        <v>-35.422741959152646</v>
      </c>
      <c r="AJ169" s="44"/>
      <c r="AK169" s="44"/>
      <c r="AL169" s="47"/>
    </row>
    <row r="170" spans="2:38" hidden="1" x14ac:dyDescent="0.25">
      <c r="B170" s="46">
        <v>61</v>
      </c>
      <c r="C170" s="44">
        <f t="shared" si="0"/>
        <v>1659.5869074375614</v>
      </c>
      <c r="D170" s="44" t="str">
        <f t="shared" si="15"/>
        <v>10427.4920727993j</v>
      </c>
      <c r="E170" s="44">
        <f t="shared" si="1"/>
        <v>0.99994559548240325</v>
      </c>
      <c r="F170" s="44" t="str">
        <f t="shared" si="2"/>
        <v>0.0115861023031103j</v>
      </c>
      <c r="G170" s="44" t="str">
        <f t="shared" si="3"/>
        <v>2.39980839797156-0.0278059383754254j</v>
      </c>
      <c r="H170" s="44">
        <f t="shared" si="4"/>
        <v>7.6041143872048291</v>
      </c>
      <c r="I170" s="44">
        <f t="shared" si="5"/>
        <v>-0.66384117419561983</v>
      </c>
      <c r="J170" s="44"/>
      <c r="K170" s="44"/>
      <c r="L170" s="44"/>
      <c r="M170" s="44" t="str">
        <f t="shared" si="6"/>
        <v>1.65+0.000860268096005942j</v>
      </c>
      <c r="N170" s="44" t="str">
        <f t="shared" si="7"/>
        <v>1+0.860789470609582j</v>
      </c>
      <c r="O170" s="44" t="str">
        <f t="shared" si="16"/>
        <v>0.948179119528342-0.815322334245855j</v>
      </c>
      <c r="P170" s="44">
        <f t="shared" si="17"/>
        <v>-40.691650478177763</v>
      </c>
      <c r="Q170" s="44"/>
      <c r="R170" s="44"/>
      <c r="S170" s="44"/>
      <c r="T170" s="44" t="str">
        <f t="shared" si="8"/>
        <v>25-75.512076087512j</v>
      </c>
      <c r="U170" s="44">
        <f t="shared" si="9"/>
        <v>38.012028888464016</v>
      </c>
      <c r="V170" s="44">
        <f t="shared" si="10"/>
        <v>-71.681693452722484</v>
      </c>
      <c r="W170" s="44"/>
      <c r="X170" s="44" t="str">
        <f t="shared" si="11"/>
        <v>32968.75-0.000011334042347976j</v>
      </c>
      <c r="Y170" s="44" t="str">
        <f t="shared" si="12"/>
        <v>0.232727272727273+6.13874214311533E-11j</v>
      </c>
      <c r="Z170" s="44">
        <f t="shared" si="18"/>
        <v>-12.663054396927498</v>
      </c>
      <c r="AA170" s="44">
        <f t="shared" si="19"/>
        <v>1.51131413262329E-8</v>
      </c>
      <c r="AB170" s="44"/>
      <c r="AC170" s="44"/>
      <c r="AD170" s="44"/>
      <c r="AE170" s="44" t="str">
        <f t="shared" si="13"/>
        <v>-21.7413078453848-51.1270305010633j</v>
      </c>
      <c r="AF170" s="44">
        <f t="shared" si="20"/>
        <v>34.894884724151495</v>
      </c>
      <c r="AG170" s="44">
        <f t="shared" si="21"/>
        <v>-113.03718508998273</v>
      </c>
      <c r="AH170" s="44">
        <f t="shared" si="14"/>
        <v>66.962814910017272</v>
      </c>
      <c r="AI170" s="44">
        <f t="shared" si="22"/>
        <v>-34.894884724151495</v>
      </c>
      <c r="AJ170" s="44"/>
      <c r="AK170" s="44"/>
      <c r="AL170" s="47"/>
    </row>
    <row r="171" spans="2:38" hidden="1" x14ac:dyDescent="0.25">
      <c r="B171" s="46">
        <v>62</v>
      </c>
      <c r="C171" s="44">
        <f t="shared" si="0"/>
        <v>1737.8008287493756</v>
      </c>
      <c r="D171" s="44" t="str">
        <f t="shared" si="15"/>
        <v>10918.9246340026j</v>
      </c>
      <c r="E171" s="44">
        <f t="shared" si="1"/>
        <v>0.99994034663268339</v>
      </c>
      <c r="F171" s="44" t="str">
        <f t="shared" si="2"/>
        <v>0.0121321384822251j</v>
      </c>
      <c r="G171" s="44" t="str">
        <f t="shared" si="3"/>
        <v>2.39978991231756-0.0291163204310411j</v>
      </c>
      <c r="H171" s="44">
        <f t="shared" si="4"/>
        <v>7.604103730263664</v>
      </c>
      <c r="I171" s="44">
        <f t="shared" si="5"/>
        <v>-0.69512769251153117</v>
      </c>
      <c r="J171" s="44"/>
      <c r="K171" s="44"/>
      <c r="L171" s="44"/>
      <c r="M171" s="44" t="str">
        <f t="shared" si="6"/>
        <v>1.65+0.000900811282305214j</v>
      </c>
      <c r="N171" s="44" t="str">
        <f t="shared" si="7"/>
        <v>1+0.901357228536914j</v>
      </c>
      <c r="O171" s="44" t="str">
        <f t="shared" si="16"/>
        <v>0.910820513866397-0.820073842790878j</v>
      </c>
      <c r="P171" s="44">
        <f t="shared" si="17"/>
        <v>-41.998866342572633</v>
      </c>
      <c r="Q171" s="44"/>
      <c r="R171" s="44"/>
      <c r="S171" s="44"/>
      <c r="T171" s="44" t="str">
        <f t="shared" si="8"/>
        <v>25-72.1134728186605j</v>
      </c>
      <c r="U171" s="44">
        <f t="shared" si="9"/>
        <v>37.653222446836082</v>
      </c>
      <c r="V171" s="44">
        <f t="shared" si="10"/>
        <v>-70.879803590006901</v>
      </c>
      <c r="W171" s="44"/>
      <c r="X171" s="44" t="str">
        <f t="shared" si="11"/>
        <v>32968.75-0.0000118681993073835j</v>
      </c>
      <c r="Y171" s="44" t="str">
        <f t="shared" si="12"/>
        <v>0.232727272727273+6.42805214717921E-11j</v>
      </c>
      <c r="Z171" s="44">
        <f t="shared" si="18"/>
        <v>-12.663054396927498</v>
      </c>
      <c r="AA171" s="44">
        <f t="shared" si="19"/>
        <v>1.5825401733426268E-8</v>
      </c>
      <c r="AB171" s="44"/>
      <c r="AC171" s="44"/>
      <c r="AD171" s="44"/>
      <c r="AE171" s="44" t="str">
        <f t="shared" si="13"/>
        <v>-20.8953233063662-47.8871875399938j</v>
      </c>
      <c r="AF171" s="44">
        <f t="shared" si="20"/>
        <v>34.361303945571898</v>
      </c>
      <c r="AG171" s="44">
        <f t="shared" si="21"/>
        <v>-113.57379760926563</v>
      </c>
      <c r="AH171" s="44">
        <f t="shared" si="14"/>
        <v>66.426202390734375</v>
      </c>
      <c r="AI171" s="44">
        <f t="shared" si="22"/>
        <v>-34.361303945571898</v>
      </c>
      <c r="AJ171" s="44"/>
      <c r="AK171" s="44"/>
      <c r="AL171" s="47"/>
    </row>
    <row r="172" spans="2:38" hidden="1" x14ac:dyDescent="0.25">
      <c r="B172" s="46">
        <v>63</v>
      </c>
      <c r="C172" s="44">
        <f t="shared" si="0"/>
        <v>1819.7008586099842</v>
      </c>
      <c r="D172" s="44" t="str">
        <f t="shared" si="15"/>
        <v>11433.5176982803j</v>
      </c>
      <c r="E172" s="44">
        <f t="shared" si="1"/>
        <v>0.9999345913834109</v>
      </c>
      <c r="F172" s="44" t="str">
        <f t="shared" si="2"/>
        <v>0.0127039085536448j</v>
      </c>
      <c r="G172" s="44" t="str">
        <f t="shared" si="3"/>
        <v>2.3997696431533-0.0304884483036578j</v>
      </c>
      <c r="H172" s="44">
        <f t="shared" si="4"/>
        <v>7.6040920449150455</v>
      </c>
      <c r="I172" s="44">
        <f t="shared" si="5"/>
        <v>-0.72788879494788195</v>
      </c>
      <c r="J172" s="44"/>
      <c r="K172" s="44"/>
      <c r="L172" s="44"/>
      <c r="M172" s="44" t="str">
        <f t="shared" si="6"/>
        <v>1.65+0.000943265210108125j</v>
      </c>
      <c r="N172" s="44" t="str">
        <f t="shared" si="7"/>
        <v>1+0.943836885993039j</v>
      </c>
      <c r="O172" s="44" t="str">
        <f t="shared" si="16"/>
        <v>0.873104391137299-0.823124864467768j</v>
      </c>
      <c r="P172" s="44">
        <f t="shared" si="17"/>
        <v>-43.312263722299853</v>
      </c>
      <c r="Q172" s="44"/>
      <c r="R172" s="44"/>
      <c r="S172" s="44"/>
      <c r="T172" s="44" t="str">
        <f t="shared" si="8"/>
        <v>25-68.8678318940795j</v>
      </c>
      <c r="U172" s="44">
        <f t="shared" si="9"/>
        <v>37.297945678548594</v>
      </c>
      <c r="V172" s="44">
        <f t="shared" si="10"/>
        <v>-70.048384585774599</v>
      </c>
      <c r="W172" s="44"/>
      <c r="X172" s="44" t="str">
        <f t="shared" si="11"/>
        <v>32968.75-0.0000124275303087192j</v>
      </c>
      <c r="Y172" s="44" t="str">
        <f t="shared" si="12"/>
        <v>0.232727272727273+6.73099691167125E-11j</v>
      </c>
      <c r="Z172" s="44">
        <f t="shared" si="18"/>
        <v>-12.663054396927498</v>
      </c>
      <c r="AA172" s="44">
        <f t="shared" si="19"/>
        <v>1.6571229939444877E-8</v>
      </c>
      <c r="AB172" s="44"/>
      <c r="AC172" s="44"/>
      <c r="AD172" s="44"/>
      <c r="AE172" s="44" t="str">
        <f t="shared" si="13"/>
        <v>-20.0412427464856-44.8268177613255j</v>
      </c>
      <c r="AF172" s="44">
        <f t="shared" si="20"/>
        <v>33.82214322689466</v>
      </c>
      <c r="AG172" s="44">
        <f t="shared" si="21"/>
        <v>-114.08853708645114</v>
      </c>
      <c r="AH172" s="44">
        <f t="shared" si="14"/>
        <v>65.91146291354886</v>
      </c>
      <c r="AI172" s="44">
        <f t="shared" si="22"/>
        <v>-33.82214322689466</v>
      </c>
      <c r="AJ172" s="44"/>
      <c r="AK172" s="44"/>
      <c r="AL172" s="47"/>
    </row>
    <row r="173" spans="2:38" hidden="1" x14ac:dyDescent="0.25">
      <c r="B173" s="46">
        <v>64</v>
      </c>
      <c r="C173" s="44">
        <f t="shared" ref="C173:C236" si="23">Fstart*10^(Step*B173)</f>
        <v>1905.4607179632476</v>
      </c>
      <c r="D173" s="44" t="str">
        <f t="shared" si="15"/>
        <v>11972.3627865145j</v>
      </c>
      <c r="E173" s="44">
        <f t="shared" ref="E173:E236" si="24">(IMPRODUCT(D173,D173))/wn^2 + 1</f>
        <v>0.99992828087807006</v>
      </c>
      <c r="F173" s="44" t="str">
        <f t="shared" ref="F173:F236" si="25">IMDIV(D173,wn*Qn)</f>
        <v>0.0133026253183494j</v>
      </c>
      <c r="G173" s="44" t="str">
        <f t="shared" ref="G173:G236" si="26">IMDIV(1/Rcsa, IMSUM(E173,F173))</f>
        <v>2.39974741839929-0.0319252304151348j</v>
      </c>
      <c r="H173" s="44">
        <f t="shared" ref="H173:H236" si="27">20*LOG(IMABS(G173),10)</f>
        <v>7.6040792318905437</v>
      </c>
      <c r="I173" s="44">
        <f t="shared" ref="I173:I236" si="28">(IMARGUMENT(G173)*(180/PI()))</f>
        <v>-0.76219399072392768</v>
      </c>
      <c r="J173" s="44"/>
      <c r="K173" s="44"/>
      <c r="L173" s="44"/>
      <c r="M173" s="44" t="str">
        <f t="shared" ref="M173:M236" si="29">IMPRODUCT(Ro, IMSUM(1, IMDIV(D173,wesr)))</f>
        <v>1.65+0.000987719929887446j</v>
      </c>
      <c r="N173" s="44" t="str">
        <f t="shared" ref="N173:N236" si="30">IMSUM(1, IMDIV(D173,wz))</f>
        <v>1+0.988318548026772j</v>
      </c>
      <c r="O173" s="44" t="str">
        <f t="shared" si="16"/>
        <v>0.83518730809831-0.824443387740223j</v>
      </c>
      <c r="P173" s="44">
        <f t="shared" si="17"/>
        <v>-44.62909055952656</v>
      </c>
      <c r="Q173" s="44"/>
      <c r="R173" s="44"/>
      <c r="S173" s="44"/>
      <c r="T173" s="44" t="str">
        <f t="shared" ref="T173:T236" si="31">IMPRODUCT(gm_EA*10^-6,IMSUM(RCOMP*10^6,IMDIV(1,IMPRODUCT(D173,CCOMP*10^-12))))</f>
        <v>25-65.7682688742165j</v>
      </c>
      <c r="U173" s="44">
        <f t="shared" ref="U173:U236" si="32">20*LOG(IMABS(T173),10)</f>
        <v>36.946460111085884</v>
      </c>
      <c r="V173" s="44">
        <f t="shared" ref="V173:V236" si="33">(IMARGUMENT(T173)*(180/PI()))</f>
        <v>-69.18707520036908</v>
      </c>
      <c r="W173" s="44"/>
      <c r="X173" s="44" t="str">
        <f t="shared" ref="X173:X236" si="34">IMDIV(Rfb_upper*1000,IMSUM(IMPRODUCT(D173,Rfb_upper*1000,Cff*0.000000000001),1))</f>
        <v>32968.75-0.0000130132217680276j</v>
      </c>
      <c r="Y173" s="44" t="str">
        <f t="shared" ref="Y173:Y236" si="35">IMDIV(Rfb_lower*1000,IMSUM(X173,Rfb_lower*1000))</f>
        <v>0.232727272727273+7.04821902305336E-11j</v>
      </c>
      <c r="Z173" s="44">
        <f t="shared" si="18"/>
        <v>-12.663054396927498</v>
      </c>
      <c r="AA173" s="44">
        <f t="shared" si="19"/>
        <v>1.7352207945908402E-8</v>
      </c>
      <c r="AB173" s="44"/>
      <c r="AC173" s="44"/>
      <c r="AD173" s="44"/>
      <c r="AE173" s="44" t="str">
        <f t="shared" ref="AE173:AE236" si="36">IMPRODUCT(G173,O173,T173,Y173)</f>
        <v>-19.1826113800614-41.9403011597801j</v>
      </c>
      <c r="AF173" s="44">
        <f t="shared" si="20"/>
        <v>33.277596167342651</v>
      </c>
      <c r="AG173" s="44">
        <f t="shared" si="21"/>
        <v>-114.57835973326732</v>
      </c>
      <c r="AH173" s="44">
        <f t="shared" ref="AH173:AH236" si="37">(IMARGUMENT(IMPRODUCT(-1,AE173))*(180/PI()))</f>
        <v>65.42164026673268</v>
      </c>
      <c r="AI173" s="44">
        <f t="shared" si="22"/>
        <v>-33.277596167342651</v>
      </c>
      <c r="AJ173" s="44"/>
      <c r="AK173" s="44"/>
      <c r="AL173" s="47"/>
    </row>
    <row r="174" spans="2:38" hidden="1" x14ac:dyDescent="0.25">
      <c r="B174" s="46">
        <v>65</v>
      </c>
      <c r="C174" s="44">
        <f t="shared" si="23"/>
        <v>1995.2623149688804</v>
      </c>
      <c r="D174" s="44" t="str">
        <f t="shared" ref="D174:D237" si="38">COMPLEX(0,2*PI()*C174,"j")</f>
        <v>12536.6028613816j</v>
      </c>
      <c r="E174" s="44">
        <f t="shared" si="24"/>
        <v>0.99992136154655731</v>
      </c>
      <c r="F174" s="44" t="str">
        <f t="shared" si="25"/>
        <v>0.0139295587348684j</v>
      </c>
      <c r="G174" s="44" t="str">
        <f t="shared" si="26"/>
        <v>2.39972304937216-0.0334297120244996j</v>
      </c>
      <c r="H174" s="44">
        <f t="shared" si="27"/>
        <v>7.6040651823344394</v>
      </c>
      <c r="I174" s="44">
        <f t="shared" si="28"/>
        <v>-0.79811606703209759</v>
      </c>
      <c r="J174" s="44"/>
      <c r="K174" s="44"/>
      <c r="L174" s="44"/>
      <c r="M174" s="44" t="str">
        <f t="shared" si="29"/>
        <v>1.65+0.00103426973606398j</v>
      </c>
      <c r="N174" s="44" t="str">
        <f t="shared" si="30"/>
        <v>1+1.03489656620705j</v>
      </c>
      <c r="O174" s="44" t="str">
        <f t="shared" ref="O174:O237" si="39">IMDIV(M174,N174)</f>
        <v>0.797229198556262-0.824015490329809j</v>
      </c>
      <c r="P174" s="44">
        <f t="shared" ref="P174:P237" si="40">(IMARGUMENT(O174)*(180/PI()))</f>
        <v>-45.946557820955753</v>
      </c>
      <c r="Q174" s="44"/>
      <c r="R174" s="44"/>
      <c r="S174" s="44"/>
      <c r="T174" s="44" t="str">
        <f t="shared" si="31"/>
        <v>25-62.808209170341j</v>
      </c>
      <c r="U174" s="44">
        <f t="shared" si="32"/>
        <v>36.599039540458293</v>
      </c>
      <c r="V174" s="44">
        <f t="shared" si="33"/>
        <v>-68.295607418702957</v>
      </c>
      <c r="W174" s="44"/>
      <c r="X174" s="44" t="str">
        <f t="shared" si="34"/>
        <v>32968.75-0.0000136265160154192j</v>
      </c>
      <c r="Y174" s="44" t="str">
        <f t="shared" si="35"/>
        <v>0.232727272727273+7.38039135195465E-11j</v>
      </c>
      <c r="Z174" s="44">
        <f t="shared" ref="Z174:Z237" si="41">20*LOG(IMABS(Y174),10)</f>
        <v>-12.663054396927498</v>
      </c>
      <c r="AA174" s="44">
        <f t="shared" ref="AA174:AA237" si="42">(IMARGUMENT(Y174)*(180/PI()))</f>
        <v>1.8169992311876483E-8</v>
      </c>
      <c r="AB174" s="44"/>
      <c r="AC174" s="44"/>
      <c r="AD174" s="44"/>
      <c r="AE174" s="44" t="str">
        <f t="shared" si="36"/>
        <v>-18.3230508939497-39.2218936485013j</v>
      </c>
      <c r="AF174" s="44">
        <f t="shared" ref="AF174:AF237" si="43">20*LOG(IMABS(AE174),10)</f>
        <v>32.727907064316156</v>
      </c>
      <c r="AG174" s="44">
        <f t="shared" ref="AG174:AG237" si="44">(IMARGUMENT(AE174)*(180/PI()))</f>
        <v>-115.04028128852082</v>
      </c>
      <c r="AH174" s="44">
        <f t="shared" si="37"/>
        <v>64.959718711479169</v>
      </c>
      <c r="AI174" s="44">
        <f t="shared" ref="AI174:AI237" si="45">0-AF174</f>
        <v>-32.727907064316156</v>
      </c>
      <c r="AJ174" s="44"/>
      <c r="AK174" s="44"/>
      <c r="AL174" s="47"/>
    </row>
    <row r="175" spans="2:38" hidden="1" x14ac:dyDescent="0.25">
      <c r="B175" s="46">
        <v>66</v>
      </c>
      <c r="C175" s="44">
        <f t="shared" si="23"/>
        <v>2089.2961308540398</v>
      </c>
      <c r="D175" s="44" t="str">
        <f t="shared" si="38"/>
        <v>13127.4347517293j</v>
      </c>
      <c r="E175" s="44">
        <f t="shared" si="24"/>
        <v>0.99991377465042175</v>
      </c>
      <c r="F175" s="44" t="str">
        <f t="shared" si="25"/>
        <v>0.0145860386130326j</v>
      </c>
      <c r="G175" s="44" t="str">
        <f t="shared" si="26"/>
        <v>2.39969632918238-0.0350050816424084j</v>
      </c>
      <c r="H175" s="44">
        <f t="shared" si="27"/>
        <v>7.6040497768768063</v>
      </c>
      <c r="I175" s="44">
        <f t="shared" si="28"/>
        <v>-0.83573124383570518</v>
      </c>
      <c r="J175" s="44"/>
      <c r="K175" s="44"/>
      <c r="L175" s="44"/>
      <c r="M175" s="44" t="str">
        <f t="shared" si="29"/>
        <v>1.65+0.00108301336701767j</v>
      </c>
      <c r="N175" s="44" t="str">
        <f t="shared" si="30"/>
        <v>1+1.08366973875525j</v>
      </c>
      <c r="O175" s="44" t="str">
        <f t="shared" si="39"/>
        <v>0.759390689049429-0.821845696248346j</v>
      </c>
      <c r="P175" s="44">
        <f t="shared" si="40"/>
        <v>-47.261868783691121</v>
      </c>
      <c r="Q175" s="44"/>
      <c r="R175" s="44"/>
      <c r="S175" s="44"/>
      <c r="T175" s="44" t="str">
        <f t="shared" si="31"/>
        <v>25-59.981374098959j</v>
      </c>
      <c r="U175" s="44">
        <f t="shared" si="32"/>
        <v>36.255969378473424</v>
      </c>
      <c r="V175" s="44">
        <f t="shared" si="33"/>
        <v>-67.373818674026396</v>
      </c>
      <c r="W175" s="44"/>
      <c r="X175" s="44" t="str">
        <f t="shared" si="34"/>
        <v>32968.75-0.0000142687139302183j</v>
      </c>
      <c r="Y175" s="44" t="str">
        <f t="shared" si="35"/>
        <v>0.232727272727273+7.72821848041972E-11j</v>
      </c>
      <c r="Z175" s="44">
        <f t="shared" si="41"/>
        <v>-12.663054396927498</v>
      </c>
      <c r="AA175" s="44">
        <f t="shared" si="42"/>
        <v>1.9026317667631306E-8</v>
      </c>
      <c r="AB175" s="44"/>
      <c r="AC175" s="44"/>
      <c r="AD175" s="44"/>
      <c r="AE175" s="44" t="str">
        <f t="shared" si="36"/>
        <v>-17.4661986612275-36.6657061213647j</v>
      </c>
      <c r="AF175" s="44">
        <f t="shared" si="43"/>
        <v>32.173370754830266</v>
      </c>
      <c r="AG175" s="44">
        <f t="shared" si="44"/>
        <v>-115.47141868252693</v>
      </c>
      <c r="AH175" s="44">
        <f t="shared" si="37"/>
        <v>64.528581317473083</v>
      </c>
      <c r="AI175" s="44">
        <f t="shared" si="45"/>
        <v>-32.173370754830266</v>
      </c>
      <c r="AJ175" s="44"/>
      <c r="AK175" s="44"/>
      <c r="AL175" s="47"/>
    </row>
    <row r="176" spans="2:38" hidden="1" x14ac:dyDescent="0.25">
      <c r="B176" s="46">
        <v>67</v>
      </c>
      <c r="C176" s="44">
        <f t="shared" si="23"/>
        <v>2187.7616239495537</v>
      </c>
      <c r="D176" s="44" t="str">
        <f t="shared" si="38"/>
        <v>13746.1116912112j</v>
      </c>
      <c r="E176" s="44">
        <f t="shared" si="24"/>
        <v>0.99990545578423251</v>
      </c>
      <c r="F176" s="44" t="str">
        <f t="shared" si="25"/>
        <v>0.0152734574346791j</v>
      </c>
      <c r="G176" s="44" t="str">
        <f t="shared" si="26"/>
        <v>2.39966703097726-0.0366546777427953j</v>
      </c>
      <c r="H176" s="44">
        <f t="shared" si="27"/>
        <v>7.6040328846165774</v>
      </c>
      <c r="I176" s="44">
        <f t="shared" si="28"/>
        <v>-0.87511933600815783</v>
      </c>
      <c r="J176" s="44"/>
      <c r="K176" s="44"/>
      <c r="L176" s="44"/>
      <c r="M176" s="44" t="str">
        <f t="shared" si="29"/>
        <v>1.65+0.00113405421452492j</v>
      </c>
      <c r="N176" s="44" t="str">
        <f t="shared" si="30"/>
        <v>1+1.13474152010948j</v>
      </c>
      <c r="O176" s="44" t="str">
        <f t="shared" si="39"/>
        <v>0.721830389795384-0.817956859563107j</v>
      </c>
      <c r="P176" s="44">
        <f t="shared" si="40"/>
        <v>-48.572248514195948</v>
      </c>
      <c r="Q176" s="44"/>
      <c r="R176" s="44"/>
      <c r="S176" s="44"/>
      <c r="T176" s="44" t="str">
        <f t="shared" si="31"/>
        <v>25-57.281767563884j</v>
      </c>
      <c r="U176" s="44">
        <f t="shared" si="32"/>
        <v>35.917545752170163</v>
      </c>
      <c r="V176" s="44">
        <f t="shared" si="33"/>
        <v>-66.421664347737817</v>
      </c>
      <c r="W176" s="44"/>
      <c r="X176" s="44" t="str">
        <f t="shared" si="34"/>
        <v>32968.75-0.0000149411777003031j</v>
      </c>
      <c r="Y176" s="44" t="str">
        <f t="shared" si="35"/>
        <v>0.232727272727273+8.09243819642202E-11j</v>
      </c>
      <c r="Z176" s="44">
        <f t="shared" si="41"/>
        <v>-12.663054396927498</v>
      </c>
      <c r="AA176" s="44">
        <f t="shared" si="42"/>
        <v>1.9923000394061921E-8</v>
      </c>
      <c r="AB176" s="44"/>
      <c r="AC176" s="44"/>
      <c r="AD176" s="44"/>
      <c r="AE176" s="44" t="str">
        <f t="shared" si="36"/>
        <v>-16.615646394771-34.2656948108243j</v>
      </c>
      <c r="AF176" s="44">
        <f t="shared" si="43"/>
        <v>31.61433155292881</v>
      </c>
      <c r="AG176" s="44">
        <f t="shared" si="44"/>
        <v>-115.86903217801894</v>
      </c>
      <c r="AH176" s="44">
        <f t="shared" si="37"/>
        <v>64.130967821981059</v>
      </c>
      <c r="AI176" s="44">
        <f t="shared" si="45"/>
        <v>-31.61433155292881</v>
      </c>
      <c r="AJ176" s="44"/>
      <c r="AK176" s="44"/>
      <c r="AL176" s="47"/>
    </row>
    <row r="177" spans="2:38" hidden="1" x14ac:dyDescent="0.25">
      <c r="B177" s="46">
        <v>68</v>
      </c>
      <c r="C177" s="44">
        <f t="shared" si="23"/>
        <v>2290.867652767774</v>
      </c>
      <c r="D177" s="44" t="str">
        <f t="shared" si="38"/>
        <v>14393.9459765635j</v>
      </c>
      <c r="E177" s="44">
        <f t="shared" si="24"/>
        <v>0.99989633432883951</v>
      </c>
      <c r="F177" s="44" t="str">
        <f t="shared" si="25"/>
        <v>0.0159932733072928j</v>
      </c>
      <c r="G177" s="44" t="str">
        <f t="shared" si="26"/>
        <v>2.3996349060144-0.0383819957849617j</v>
      </c>
      <c r="H177" s="44">
        <f t="shared" si="27"/>
        <v>7.6040143620062226</v>
      </c>
      <c r="I177" s="44">
        <f t="shared" si="28"/>
        <v>-0.91636392316656068</v>
      </c>
      <c r="J177" s="44"/>
      <c r="K177" s="44"/>
      <c r="L177" s="44"/>
      <c r="M177" s="44" t="str">
        <f t="shared" si="29"/>
        <v>1.65+0.00118750054306649j</v>
      </c>
      <c r="N177" s="44" t="str">
        <f t="shared" si="30"/>
        <v>1+1.18822024036532j</v>
      </c>
      <c r="O177" s="44" t="str">
        <f t="shared" si="39"/>
        <v>0.684702257482012-0.812389580420887j</v>
      </c>
      <c r="P177" s="44">
        <f t="shared" si="40"/>
        <v>-49.874972784468319</v>
      </c>
      <c r="Q177" s="44"/>
      <c r="R177" s="44"/>
      <c r="S177" s="44"/>
      <c r="T177" s="44" t="str">
        <f t="shared" si="31"/>
        <v>25-54.7036633377125j</v>
      </c>
      <c r="U177" s="44">
        <f t="shared" si="32"/>
        <v>35.584074332020172</v>
      </c>
      <c r="V177" s="44">
        <f t="shared" si="33"/>
        <v>-65.439230336637195</v>
      </c>
      <c r="W177" s="44"/>
      <c r="X177" s="44" t="str">
        <f t="shared" si="34"/>
        <v>32968.75-0.0000156453337114889j</v>
      </c>
      <c r="Y177" s="44" t="str">
        <f t="shared" si="35"/>
        <v>0.232727272727273+8.47382305881105E-11j</v>
      </c>
      <c r="Z177" s="44">
        <f t="shared" si="41"/>
        <v>-12.663054396927498</v>
      </c>
      <c r="AA177" s="44">
        <f t="shared" si="42"/>
        <v>2.0861942475451607E-8</v>
      </c>
      <c r="AB177" s="44"/>
      <c r="AC177" s="44"/>
      <c r="AD177" s="44"/>
      <c r="AE177" s="44" t="str">
        <f t="shared" si="36"/>
        <v>-15.7748804277125-32.0156627901259j</v>
      </c>
      <c r="AF177" s="44">
        <f t="shared" si="43"/>
        <v>31.051181265414613</v>
      </c>
      <c r="AG177" s="44">
        <f t="shared" si="44"/>
        <v>-116.23056702341013</v>
      </c>
      <c r="AH177" s="44">
        <f t="shared" si="37"/>
        <v>63.769432976589854</v>
      </c>
      <c r="AI177" s="44">
        <f t="shared" si="45"/>
        <v>-31.051181265414613</v>
      </c>
      <c r="AJ177" s="44"/>
      <c r="AK177" s="44"/>
      <c r="AL177" s="47"/>
    </row>
    <row r="178" spans="2:38" hidden="1" x14ac:dyDescent="0.25">
      <c r="B178" s="46">
        <v>69</v>
      </c>
      <c r="C178" s="44">
        <f t="shared" si="23"/>
        <v>2398.8329190194918</v>
      </c>
      <c r="D178" s="44" t="str">
        <f t="shared" si="38"/>
        <v>15072.311751162j</v>
      </c>
      <c r="E178" s="44">
        <f t="shared" si="24"/>
        <v>0.999886332851884</v>
      </c>
      <c r="F178" s="44" t="str">
        <f t="shared" si="25"/>
        <v>0.0167470130568467j</v>
      </c>
      <c r="G178" s="44" t="str">
        <f t="shared" si="26"/>
        <v>2.39959968154912-0.0401906955598533j</v>
      </c>
      <c r="H178" s="44">
        <f t="shared" si="27"/>
        <v>7.6039940516280913</v>
      </c>
      <c r="I178" s="44">
        <f t="shared" si="28"/>
        <v>-0.9595525275699428</v>
      </c>
      <c r="J178" s="44"/>
      <c r="K178" s="44"/>
      <c r="L178" s="44"/>
      <c r="M178" s="44" t="str">
        <f t="shared" si="29"/>
        <v>1.65+0.00124346571947086j</v>
      </c>
      <c r="N178" s="44" t="str">
        <f t="shared" si="30"/>
        <v>1+1.24421933505842j</v>
      </c>
      <c r="O178" s="44" t="str">
        <f t="shared" si="39"/>
        <v>0.648153122116648-0.805201180896544j</v>
      </c>
      <c r="P178" s="44">
        <f t="shared" si="40"/>
        <v>-51.167395696195278</v>
      </c>
      <c r="Q178" s="44"/>
      <c r="R178" s="44"/>
      <c r="S178" s="44"/>
      <c r="T178" s="44" t="str">
        <f t="shared" si="31"/>
        <v>25-52.241592915728j</v>
      </c>
      <c r="U178" s="44">
        <f t="shared" si="32"/>
        <v>35.255868868874686</v>
      </c>
      <c r="V178" s="44">
        <f t="shared" si="33"/>
        <v>-64.426745436527668</v>
      </c>
      <c r="W178" s="44"/>
      <c r="X178" s="44" t="str">
        <f t="shared" si="34"/>
        <v>32968.75-0.0000163826755730831j</v>
      </c>
      <c r="Y178" s="44" t="str">
        <f t="shared" si="35"/>
        <v>0.232727272727273+8.87318203601301E-11j</v>
      </c>
      <c r="Z178" s="44">
        <f t="shared" si="41"/>
        <v>-12.663054396927498</v>
      </c>
      <c r="AA178" s="44">
        <f t="shared" si="42"/>
        <v>2.1845135533840941E-8</v>
      </c>
      <c r="AB178" s="44"/>
      <c r="AC178" s="44"/>
      <c r="AD178" s="44"/>
      <c r="AE178" s="44" t="str">
        <f t="shared" si="36"/>
        <v>-14.9472257089777-29.9092719708018j</v>
      </c>
      <c r="AF178" s="44">
        <f t="shared" si="43"/>
        <v>30.484356294621566</v>
      </c>
      <c r="AG178" s="44">
        <f t="shared" si="44"/>
        <v>-116.55369363844773</v>
      </c>
      <c r="AH178" s="44">
        <f t="shared" si="37"/>
        <v>63.446306361552274</v>
      </c>
      <c r="AI178" s="44">
        <f t="shared" si="45"/>
        <v>-30.484356294621566</v>
      </c>
      <c r="AJ178" s="44"/>
      <c r="AK178" s="44"/>
      <c r="AL178" s="47"/>
    </row>
    <row r="179" spans="2:38" hidden="1" x14ac:dyDescent="0.25">
      <c r="B179" s="46">
        <v>70</v>
      </c>
      <c r="C179" s="44">
        <f t="shared" si="23"/>
        <v>2511.8864315095811</v>
      </c>
      <c r="D179" s="44" t="str">
        <f t="shared" si="38"/>
        <v>15782.6479197648j</v>
      </c>
      <c r="E179" s="44">
        <f t="shared" si="24"/>
        <v>0.99987536645047304</v>
      </c>
      <c r="F179" s="44" t="str">
        <f t="shared" si="25"/>
        <v>0.0175362754664053j</v>
      </c>
      <c r="G179" s="44" t="str">
        <f t="shared" si="26"/>
        <v>2.39956105851791-0.0420846088748136j</v>
      </c>
      <c r="H179" s="44">
        <f t="shared" si="27"/>
        <v>7.6039717808519001</v>
      </c>
      <c r="I179" s="44">
        <f t="shared" si="28"/>
        <v>-1.0047768004714548</v>
      </c>
      <c r="J179" s="44"/>
      <c r="K179" s="44"/>
      <c r="L179" s="44"/>
      <c r="M179" s="44" t="str">
        <f t="shared" si="29"/>
        <v>1.65+0.0013020684533806j</v>
      </c>
      <c r="N179" s="44" t="str">
        <f t="shared" si="30"/>
        <v>1+1.30285758577658j</v>
      </c>
      <c r="O179" s="44" t="str">
        <f t="shared" si="39"/>
        <v>0.612320460319082-0.796464288199542j</v>
      </c>
      <c r="P179" s="44">
        <f t="shared" si="40"/>
        <v>-52.446975344118911</v>
      </c>
      <c r="Q179" s="44"/>
      <c r="R179" s="44"/>
      <c r="S179" s="44"/>
      <c r="T179" s="44" t="str">
        <f t="shared" si="31"/>
        <v>25-49.8903339164704j</v>
      </c>
      <c r="U179" s="44">
        <f t="shared" si="32"/>
        <v>34.933249424555704</v>
      </c>
      <c r="V179" s="44">
        <f t="shared" si="33"/>
        <v>-63.384593249151621</v>
      </c>
      <c r="W179" s="44"/>
      <c r="X179" s="44" t="str">
        <f t="shared" si="34"/>
        <v>32968.75-0.0000171547672860315j</v>
      </c>
      <c r="Y179" s="44" t="str">
        <f t="shared" si="35"/>
        <v>0.232727272727273+9.29136222196166E-11j</v>
      </c>
      <c r="Z179" s="44">
        <f t="shared" si="41"/>
        <v>-12.663054396927498</v>
      </c>
      <c r="AA179" s="44">
        <f t="shared" si="42"/>
        <v>2.2874665053526054E-8</v>
      </c>
      <c r="AB179" s="44"/>
      <c r="AC179" s="44"/>
      <c r="AD179" s="44"/>
      <c r="AE179" s="44" t="str">
        <f t="shared" si="36"/>
        <v>-14.1357953795292-27.9400644953009j</v>
      </c>
      <c r="AF179" s="44">
        <f t="shared" si="43"/>
        <v>29.91433386315293</v>
      </c>
      <c r="AG179" s="44">
        <f t="shared" si="44"/>
        <v>-116.83634537086732</v>
      </c>
      <c r="AH179" s="44">
        <f t="shared" si="37"/>
        <v>63.163654629132679</v>
      </c>
      <c r="AI179" s="44">
        <f t="shared" si="45"/>
        <v>-29.91433386315293</v>
      </c>
      <c r="AJ179" s="44"/>
      <c r="AK179" s="44"/>
      <c r="AL179" s="47"/>
    </row>
    <row r="180" spans="2:38" hidden="1" x14ac:dyDescent="0.25">
      <c r="B180" s="46">
        <v>71</v>
      </c>
      <c r="C180" s="44">
        <f t="shared" si="23"/>
        <v>2630.2679918953822</v>
      </c>
      <c r="D180" s="44" t="str">
        <f t="shared" si="38"/>
        <v>16526.4612006218j</v>
      </c>
      <c r="E180" s="44">
        <f t="shared" si="24"/>
        <v>0.99986334203043581</v>
      </c>
      <c r="F180" s="44" t="str">
        <f t="shared" si="25"/>
        <v>0.0183627346673576j</v>
      </c>
      <c r="G180" s="44" t="str">
        <f t="shared" si="26"/>
        <v>2.39951870899829-0.0440677475916052j</v>
      </c>
      <c r="H180" s="44">
        <f t="shared" si="27"/>
        <v>7.6039473603620973</v>
      </c>
      <c r="I180" s="44">
        <f t="shared" si="28"/>
        <v>-1.0521327173330211</v>
      </c>
      <c r="J180" s="44"/>
      <c r="K180" s="44"/>
      <c r="L180" s="44"/>
      <c r="M180" s="44" t="str">
        <f t="shared" si="29"/>
        <v>1.65+0.0013634330490513j</v>
      </c>
      <c r="N180" s="44" t="str">
        <f t="shared" si="30"/>
        <v>1+1.36425937211133j</v>
      </c>
      <c r="O180" s="44" t="str">
        <f t="shared" si="39"/>
        <v>0.577330483038306-0.786265089241519j</v>
      </c>
      <c r="P180" s="44">
        <f t="shared" si="40"/>
        <v>-53.711296939613483</v>
      </c>
      <c r="Q180" s="44"/>
      <c r="R180" s="44"/>
      <c r="S180" s="44"/>
      <c r="T180" s="44" t="str">
        <f t="shared" si="31"/>
        <v>25-47.6448990043632j</v>
      </c>
      <c r="U180" s="44">
        <f t="shared" si="32"/>
        <v>34.616540287588251</v>
      </c>
      <c r="V180" s="44">
        <f t="shared" si="33"/>
        <v>-62.313323280439725</v>
      </c>
      <c r="W180" s="44"/>
      <c r="X180" s="44" t="str">
        <f t="shared" si="34"/>
        <v>32968.75-0.0000179632465603731j</v>
      </c>
      <c r="Y180" s="44" t="str">
        <f t="shared" si="35"/>
        <v>0.232727272727273+9.72925063289762E-11j</v>
      </c>
      <c r="Z180" s="44">
        <f t="shared" si="41"/>
        <v>-12.663054396927498</v>
      </c>
      <c r="AA180" s="44">
        <f t="shared" si="42"/>
        <v>2.3952714804649213E-8</v>
      </c>
      <c r="AB180" s="44"/>
      <c r="AC180" s="44"/>
      <c r="AD180" s="44"/>
      <c r="AE180" s="44" t="str">
        <f t="shared" si="36"/>
        <v>-13.3434474687082-26.1014920527439j</v>
      </c>
      <c r="AF180" s="44">
        <f t="shared" si="43"/>
        <v>29.341627420428527</v>
      </c>
      <c r="AG180" s="44">
        <f t="shared" si="44"/>
        <v>-117.07675291343345</v>
      </c>
      <c r="AH180" s="44">
        <f t="shared" si="37"/>
        <v>62.923247086566548</v>
      </c>
      <c r="AI180" s="44">
        <f t="shared" si="45"/>
        <v>-29.341627420428527</v>
      </c>
      <c r="AJ180" s="44"/>
      <c r="AK180" s="44"/>
      <c r="AL180" s="47"/>
    </row>
    <row r="181" spans="2:38" hidden="1" x14ac:dyDescent="0.25">
      <c r="B181" s="46">
        <v>72</v>
      </c>
      <c r="C181" s="44">
        <f t="shared" si="23"/>
        <v>2754.2287033381667</v>
      </c>
      <c r="D181" s="44" t="str">
        <f t="shared" si="38"/>
        <v>17305.3293214267j</v>
      </c>
      <c r="E181" s="44">
        <f t="shared" si="24"/>
        <v>0.99985015751604367</v>
      </c>
      <c r="F181" s="44" t="str">
        <f t="shared" si="25"/>
        <v>0.0192281436904741j</v>
      </c>
      <c r="G181" s="44" t="str">
        <f t="shared" si="26"/>
        <v>2.39947227342336-0.0461443120330285j</v>
      </c>
      <c r="H181" s="44">
        <f t="shared" si="27"/>
        <v>7.6039205825419662</v>
      </c>
      <c r="I181" s="44">
        <f t="shared" si="28"/>
        <v>-1.1017207823320689</v>
      </c>
      <c r="J181" s="44"/>
      <c r="K181" s="44"/>
      <c r="L181" s="44"/>
      <c r="M181" s="44" t="str">
        <f t="shared" si="29"/>
        <v>1.65+0.0014276896690177j</v>
      </c>
      <c r="N181" s="44" t="str">
        <f t="shared" si="30"/>
        <v>1+1.42855493548377j</v>
      </c>
      <c r="O181" s="44" t="str">
        <f t="shared" si="39"/>
        <v>0.543296587953967-0.774701332484113j</v>
      </c>
      <c r="P181" s="44">
        <f t="shared" si="40"/>
        <v>-54.958092928091972</v>
      </c>
      <c r="Q181" s="44"/>
      <c r="R181" s="44"/>
      <c r="S181" s="44"/>
      <c r="T181" s="44" t="str">
        <f t="shared" si="31"/>
        <v>25-45.5005253109064j</v>
      </c>
      <c r="U181" s="44">
        <f t="shared" si="32"/>
        <v>34.306067573895902</v>
      </c>
      <c r="V181" s="44">
        <f t="shared" si="33"/>
        <v>-61.213660864746743</v>
      </c>
      <c r="W181" s="44"/>
      <c r="X181" s="44" t="str">
        <f t="shared" si="34"/>
        <v>32968.75-0.0000188098282890439j</v>
      </c>
      <c r="Y181" s="44" t="str">
        <f t="shared" si="35"/>
        <v>0.232727272727273+1.01877760888494E-10j</v>
      </c>
      <c r="Z181" s="44">
        <f t="shared" si="41"/>
        <v>-12.663054396927498</v>
      </c>
      <c r="AA181" s="44">
        <f t="shared" si="42"/>
        <v>2.5081571475269665E-8</v>
      </c>
      <c r="AB181" s="44"/>
      <c r="AC181" s="44"/>
      <c r="AD181" s="44"/>
      <c r="AE181" s="44" t="str">
        <f t="shared" si="36"/>
        <v>-12.572749848839-24.3869513769495j</v>
      </c>
      <c r="AF181" s="44">
        <f t="shared" si="43"/>
        <v>28.766781313596606</v>
      </c>
      <c r="AG181" s="44">
        <f t="shared" si="44"/>
        <v>-117.27347455008925</v>
      </c>
      <c r="AH181" s="44">
        <f t="shared" si="37"/>
        <v>62.726525449910746</v>
      </c>
      <c r="AI181" s="44">
        <f t="shared" si="45"/>
        <v>-28.766781313596606</v>
      </c>
      <c r="AJ181" s="44"/>
      <c r="AK181" s="44"/>
      <c r="AL181" s="47"/>
    </row>
    <row r="182" spans="2:38" hidden="1" x14ac:dyDescent="0.25">
      <c r="B182" s="46">
        <v>73</v>
      </c>
      <c r="C182" s="44">
        <f t="shared" si="23"/>
        <v>2884.0315031266064</v>
      </c>
      <c r="D182" s="44" t="str">
        <f t="shared" si="38"/>
        <v>18120.904365888j</v>
      </c>
      <c r="E182" s="44">
        <f t="shared" si="24"/>
        <v>0.99983570098348584</v>
      </c>
      <c r="F182" s="44" t="str">
        <f t="shared" si="25"/>
        <v>0.02013433818432j</v>
      </c>
      <c r="G182" s="44" t="str">
        <f t="shared" si="26"/>
        <v>2.39942135752737-0.0483186997739883j</v>
      </c>
      <c r="H182" s="44">
        <f t="shared" si="27"/>
        <v>7.6038912197005857</v>
      </c>
      <c r="I182" s="44">
        <f t="shared" si="28"/>
        <v>-1.153646242611793</v>
      </c>
      <c r="J182" s="44"/>
      <c r="K182" s="44"/>
      <c r="L182" s="44"/>
      <c r="M182" s="44" t="str">
        <f t="shared" si="29"/>
        <v>1.65+0.00149497461018576j</v>
      </c>
      <c r="N182" s="44" t="str">
        <f t="shared" si="30"/>
        <v>1+1.49588065540405j</v>
      </c>
      <c r="O182" s="44" t="str">
        <f t="shared" si="39"/>
        <v>0.510318207279447-0.761880159759613j</v>
      </c>
      <c r="P182" s="44">
        <f t="shared" si="40"/>
        <v>-56.185259761449124</v>
      </c>
      <c r="Q182" s="44"/>
      <c r="R182" s="44"/>
      <c r="S182" s="44"/>
      <c r="T182" s="44" t="str">
        <f t="shared" si="31"/>
        <v>25-43.4526643319969j</v>
      </c>
      <c r="U182" s="44">
        <f t="shared" si="32"/>
        <v>34.002156522279115</v>
      </c>
      <c r="V182" s="44">
        <f t="shared" si="33"/>
        <v>-60.08651552527347</v>
      </c>
      <c r="W182" s="44"/>
      <c r="X182" s="44" t="str">
        <f t="shared" si="34"/>
        <v>32968.75-0.0000196963081853931j</v>
      </c>
      <c r="Y182" s="44" t="str">
        <f t="shared" si="35"/>
        <v>0.232727272727273+1.06679111837845E-10j</v>
      </c>
      <c r="Z182" s="44">
        <f t="shared" si="41"/>
        <v>-12.663054396927498</v>
      </c>
      <c r="AA182" s="44">
        <f t="shared" si="42"/>
        <v>2.6263629521733872E-8</v>
      </c>
      <c r="AB182" s="44"/>
      <c r="AC182" s="44"/>
      <c r="AD182" s="44"/>
      <c r="AE182" s="44" t="str">
        <f t="shared" si="36"/>
        <v>-11.8259541436744-22.7898240334885j</v>
      </c>
      <c r="AF182" s="44">
        <f t="shared" si="43"/>
        <v>28.190364825208206</v>
      </c>
      <c r="AG182" s="44">
        <f t="shared" si="44"/>
        <v>-117.42542150307078</v>
      </c>
      <c r="AH182" s="44">
        <f t="shared" si="37"/>
        <v>62.574578496929199</v>
      </c>
      <c r="AI182" s="44">
        <f t="shared" si="45"/>
        <v>-28.190364825208206</v>
      </c>
      <c r="AJ182" s="44"/>
      <c r="AK182" s="44"/>
      <c r="AL182" s="47"/>
    </row>
    <row r="183" spans="2:38" hidden="1" x14ac:dyDescent="0.25">
      <c r="B183" s="46">
        <v>74</v>
      </c>
      <c r="C183" s="44">
        <f t="shared" si="23"/>
        <v>3019.9517204020162</v>
      </c>
      <c r="D183" s="44" t="str">
        <f t="shared" si="38"/>
        <v>18974.9162780217j</v>
      </c>
      <c r="E183" s="44">
        <f t="shared" si="24"/>
        <v>0.99981984971074456</v>
      </c>
      <c r="F183" s="44" t="str">
        <f t="shared" si="25"/>
        <v>0.021083240308913j</v>
      </c>
      <c r="G183" s="44" t="str">
        <f t="shared" si="26"/>
        <v>2.39936552899629-0.0505955148333832j</v>
      </c>
      <c r="H183" s="44">
        <f t="shared" si="27"/>
        <v>7.6038590221271152</v>
      </c>
      <c r="I183" s="44">
        <f t="shared" si="28"/>
        <v>-1.2080193127498196</v>
      </c>
      <c r="J183" s="44"/>
      <c r="K183" s="44"/>
      <c r="L183" s="44"/>
      <c r="M183" s="44" t="str">
        <f t="shared" si="29"/>
        <v>1.65+0.00156543059293679j</v>
      </c>
      <c r="N183" s="44" t="str">
        <f t="shared" si="30"/>
        <v>1+1.56637933875069j</v>
      </c>
      <c r="O183" s="44" t="str">
        <f t="shared" si="39"/>
        <v>0.478480061848276-0.747915852290355j</v>
      </c>
      <c r="P183" s="44">
        <f t="shared" si="40"/>
        <v>-57.390871120982474</v>
      </c>
      <c r="Q183" s="44"/>
      <c r="R183" s="44"/>
      <c r="S183" s="44"/>
      <c r="T183" s="44" t="str">
        <f t="shared" si="31"/>
        <v>25-41.4969722799347j</v>
      </c>
      <c r="U183" s="44">
        <f t="shared" si="32"/>
        <v>33.705128505980888</v>
      </c>
      <c r="V183" s="44">
        <f t="shared" si="33"/>
        <v>-58.932987368543024</v>
      </c>
      <c r="W183" s="44"/>
      <c r="X183" s="44" t="str">
        <f t="shared" si="34"/>
        <v>32968.75-0.0000206245665921339j</v>
      </c>
      <c r="Y183" s="44" t="str">
        <f t="shared" si="35"/>
        <v>0.232727272727273+1.11706743486123E-10j</v>
      </c>
      <c r="Z183" s="44">
        <f t="shared" si="41"/>
        <v>-12.663054396927498</v>
      </c>
      <c r="AA183" s="44">
        <f t="shared" si="42"/>
        <v>2.750139624764014E-8</v>
      </c>
      <c r="AB183" s="44"/>
      <c r="AC183" s="44"/>
      <c r="AD183" s="44"/>
      <c r="AE183" s="44" t="str">
        <f t="shared" si="36"/>
        <v>-11.1049788370956-21.3035185687154j</v>
      </c>
      <c r="AF183" s="44">
        <f t="shared" si="43"/>
        <v>27.61296569657009</v>
      </c>
      <c r="AG183" s="44">
        <f t="shared" si="44"/>
        <v>-117.53187777477389</v>
      </c>
      <c r="AH183" s="44">
        <f t="shared" si="37"/>
        <v>62.468122225226118</v>
      </c>
      <c r="AI183" s="44">
        <f t="shared" si="45"/>
        <v>-27.61296569657009</v>
      </c>
      <c r="AJ183" s="44"/>
      <c r="AK183" s="44"/>
      <c r="AL183" s="47"/>
    </row>
    <row r="184" spans="2:38" hidden="1" x14ac:dyDescent="0.25">
      <c r="B184" s="46">
        <v>75</v>
      </c>
      <c r="C184" s="44">
        <f t="shared" si="23"/>
        <v>3162.2776601683804</v>
      </c>
      <c r="D184" s="44" t="str">
        <f t="shared" si="38"/>
        <v>19869.1765315922j</v>
      </c>
      <c r="E184" s="44">
        <f t="shared" si="24"/>
        <v>0.99980246913580251</v>
      </c>
      <c r="F184" s="44" t="str">
        <f t="shared" si="25"/>
        <v>0.0220768628128802j</v>
      </c>
      <c r="G184" s="44" t="str">
        <f t="shared" si="26"/>
        <v>2.399304313795-0.0529795772836895j</v>
      </c>
      <c r="H184" s="44">
        <f t="shared" si="27"/>
        <v>7.6038237159560209</v>
      </c>
      <c r="I184" s="44">
        <f t="shared" si="28"/>
        <v>-1.2649554099443627</v>
      </c>
      <c r="J184" s="44"/>
      <c r="K184" s="44"/>
      <c r="L184" s="44"/>
      <c r="M184" s="44" t="str">
        <f t="shared" si="29"/>
        <v>1.65+0.00163920706385636j</v>
      </c>
      <c r="N184" s="44" t="str">
        <f t="shared" si="30"/>
        <v>1+1.64020052268294j</v>
      </c>
      <c r="O184" s="44" t="str">
        <f t="shared" si="39"/>
        <v>0.44785181366223-0.732927571789435j</v>
      </c>
      <c r="P184" s="44">
        <f t="shared" si="40"/>
        <v>-58.573187518927334</v>
      </c>
      <c r="Q184" s="44"/>
      <c r="R184" s="44"/>
      <c r="S184" s="44"/>
      <c r="T184" s="44" t="str">
        <f t="shared" si="31"/>
        <v>25-39.629300869675j</v>
      </c>
      <c r="U184" s="44">
        <f t="shared" si="32"/>
        <v>33.415297794292137</v>
      </c>
      <c r="V184" s="44">
        <f t="shared" si="33"/>
        <v>-57.754371113916946</v>
      </c>
      <c r="W184" s="44"/>
      <c r="X184" s="44" t="str">
        <f t="shared" si="34"/>
        <v>32968.75-0.0000215965724698002j</v>
      </c>
      <c r="Y184" s="44" t="str">
        <f t="shared" si="35"/>
        <v>0.232727272727273+1.16971320114118E-10j</v>
      </c>
      <c r="Z184" s="44">
        <f t="shared" si="41"/>
        <v>-12.663054396927498</v>
      </c>
      <c r="AA184" s="44">
        <f t="shared" si="42"/>
        <v>2.8797497122163809E-8</v>
      </c>
      <c r="AB184" s="44"/>
      <c r="AC184" s="44"/>
      <c r="AD184" s="44"/>
      <c r="AE184" s="44" t="str">
        <f t="shared" si="36"/>
        <v>-10.4114014049497-19.9215131703478j</v>
      </c>
      <c r="AF184" s="44">
        <f t="shared" si="43"/>
        <v>27.03518326867567</v>
      </c>
      <c r="AG184" s="44">
        <f t="shared" si="44"/>
        <v>-117.59251401399122</v>
      </c>
      <c r="AH184" s="44">
        <f t="shared" si="37"/>
        <v>62.407485986008794</v>
      </c>
      <c r="AI184" s="44">
        <f t="shared" si="45"/>
        <v>-27.03518326867567</v>
      </c>
      <c r="AJ184" s="44"/>
      <c r="AK184" s="44"/>
      <c r="AL184" s="47"/>
    </row>
    <row r="185" spans="2:38" hidden="1" x14ac:dyDescent="0.25">
      <c r="B185" s="46">
        <v>76</v>
      </c>
      <c r="C185" s="44">
        <f t="shared" si="23"/>
        <v>3311.3112148259129</v>
      </c>
      <c r="D185" s="44" t="str">
        <f t="shared" si="38"/>
        <v>20805.5819724932j</v>
      </c>
      <c r="E185" s="44">
        <f t="shared" si="24"/>
        <v>0.99978341171434204</v>
      </c>
      <c r="F185" s="44" t="str">
        <f t="shared" si="25"/>
        <v>0.0231173133027702j</v>
      </c>
      <c r="G185" s="44" t="str">
        <f t="shared" si="26"/>
        <v>2.39923719213957-0.055475933295637j</v>
      </c>
      <c r="H185" s="44">
        <f t="shared" si="27"/>
        <v>7.6037850008235983</v>
      </c>
      <c r="I185" s="44">
        <f t="shared" si="28"/>
        <v>-1.3245754004440577</v>
      </c>
      <c r="J185" s="44"/>
      <c r="K185" s="44"/>
      <c r="L185" s="44"/>
      <c r="M185" s="44" t="str">
        <f t="shared" si="29"/>
        <v>1.65+0.00171646051273069j</v>
      </c>
      <c r="N185" s="44" t="str">
        <f t="shared" si="30"/>
        <v>1+1.71750079182931j</v>
      </c>
      <c r="O185" s="44" t="str">
        <f t="shared" si="39"/>
        <v>0.418488092682936-0.717037170041349j</v>
      </c>
      <c r="P185" s="44">
        <f t="shared" si="40"/>
        <v>-59.730662330680012</v>
      </c>
      <c r="Q185" s="44"/>
      <c r="R185" s="44"/>
      <c r="S185" s="44"/>
      <c r="T185" s="44" t="str">
        <f t="shared" si="31"/>
        <v>25-37.8456885197521j</v>
      </c>
      <c r="U185" s="44">
        <f t="shared" si="32"/>
        <v>33.132968111446573</v>
      </c>
      <c r="V185" s="44">
        <f t="shared" si="33"/>
        <v>-56.552157380538567</v>
      </c>
      <c r="W185" s="44"/>
      <c r="X185" s="44" t="str">
        <f t="shared" si="34"/>
        <v>32968.75-0.000022614387573178j</v>
      </c>
      <c r="Y185" s="44" t="str">
        <f t="shared" si="35"/>
        <v>0.232727272727273+1.22484008594694E-10j</v>
      </c>
      <c r="Z185" s="44">
        <f t="shared" si="41"/>
        <v>-12.663054396927498</v>
      </c>
      <c r="AA185" s="44">
        <f t="shared" si="42"/>
        <v>3.0154681349031502E-8</v>
      </c>
      <c r="AB185" s="44"/>
      <c r="AC185" s="44"/>
      <c r="AD185" s="44"/>
      <c r="AE185" s="44" t="str">
        <f t="shared" si="36"/>
        <v>-9.74645892159801-18.6373971594528j</v>
      </c>
      <c r="AF185" s="44">
        <f t="shared" si="43"/>
        <v>26.457621381962795</v>
      </c>
      <c r="AG185" s="44">
        <f t="shared" si="44"/>
        <v>-117.60739508150796</v>
      </c>
      <c r="AH185" s="44">
        <f t="shared" si="37"/>
        <v>62.392604918492019</v>
      </c>
      <c r="AI185" s="44">
        <f t="shared" si="45"/>
        <v>-26.457621381962795</v>
      </c>
      <c r="AJ185" s="44"/>
      <c r="AK185" s="44"/>
      <c r="AL185" s="47"/>
    </row>
    <row r="186" spans="2:38" hidden="1" x14ac:dyDescent="0.25">
      <c r="B186" s="46">
        <v>77</v>
      </c>
      <c r="C186" s="44">
        <f t="shared" si="23"/>
        <v>3467.3685045253178</v>
      </c>
      <c r="D186" s="44" t="str">
        <f t="shared" si="38"/>
        <v>21786.1188422107j</v>
      </c>
      <c r="E186" s="44">
        <f t="shared" si="24"/>
        <v>0.99976251566723606</v>
      </c>
      <c r="F186" s="44" t="str">
        <f t="shared" si="25"/>
        <v>0.0242067987135674j</v>
      </c>
      <c r="G186" s="44" t="str">
        <f t="shared" si="26"/>
        <v>2.39916359408059-0.0580898656358086j</v>
      </c>
      <c r="H186" s="44">
        <f t="shared" si="27"/>
        <v>7.6037425472963571</v>
      </c>
      <c r="I186" s="44">
        <f t="shared" si="28"/>
        <v>-1.3870058577742099</v>
      </c>
      <c r="J186" s="44"/>
      <c r="K186" s="44"/>
      <c r="L186" s="44"/>
      <c r="M186" s="44" t="str">
        <f t="shared" si="29"/>
        <v>1.65+0.00179735480448239j</v>
      </c>
      <c r="N186" s="44" t="str">
        <f t="shared" si="30"/>
        <v>1+1.79844411042449j</v>
      </c>
      <c r="O186" s="44" t="str">
        <f t="shared" si="39"/>
        <v>0.390428860404063-0.700367129728951j</v>
      </c>
      <c r="P186" s="44">
        <f t="shared" si="40"/>
        <v>-60.861944419047816</v>
      </c>
      <c r="Q186" s="44"/>
      <c r="R186" s="44"/>
      <c r="S186" s="44"/>
      <c r="T186" s="44" t="str">
        <f t="shared" si="31"/>
        <v>25-36.1423519492401j</v>
      </c>
      <c r="U186" s="44">
        <f t="shared" si="32"/>
        <v>32.858429053381798</v>
      </c>
      <c r="V186" s="44">
        <f t="shared" si="33"/>
        <v>-55.3280308961115</v>
      </c>
      <c r="W186" s="44"/>
      <c r="X186" s="44" t="str">
        <f t="shared" si="34"/>
        <v>32968.75-0.0000236801708245621j</v>
      </c>
      <c r="Y186" s="44" t="str">
        <f t="shared" si="35"/>
        <v>0.232727272727273+1.28256502079215E-10j</v>
      </c>
      <c r="Z186" s="44">
        <f t="shared" si="41"/>
        <v>-12.663054396927498</v>
      </c>
      <c r="AA186" s="44">
        <f t="shared" si="42"/>
        <v>3.1575827697948695E-8</v>
      </c>
      <c r="AB186" s="44"/>
      <c r="AC186" s="44"/>
      <c r="AD186" s="44"/>
      <c r="AE186" s="44" t="str">
        <f t="shared" si="36"/>
        <v>-9.11105629283449-17.4449098753141j</v>
      </c>
      <c r="AF186" s="44">
        <f t="shared" si="43"/>
        <v>25.880881181926519</v>
      </c>
      <c r="AG186" s="44">
        <f t="shared" si="44"/>
        <v>-117.57698114135771</v>
      </c>
      <c r="AH186" s="44">
        <f t="shared" si="37"/>
        <v>62.423018858642308</v>
      </c>
      <c r="AI186" s="44">
        <f t="shared" si="45"/>
        <v>-25.880881181926519</v>
      </c>
      <c r="AJ186" s="44"/>
      <c r="AK186" s="44"/>
      <c r="AL186" s="47"/>
    </row>
    <row r="187" spans="2:38" hidden="1" x14ac:dyDescent="0.25">
      <c r="B187" s="46">
        <v>78</v>
      </c>
      <c r="C187" s="44">
        <f t="shared" si="23"/>
        <v>3630.7805477010156</v>
      </c>
      <c r="D187" s="44" t="str">
        <f t="shared" si="38"/>
        <v>22812.8669909085j</v>
      </c>
      <c r="E187" s="44">
        <f t="shared" si="24"/>
        <v>0.99973960360719871</v>
      </c>
      <c r="F187" s="44" t="str">
        <f t="shared" si="25"/>
        <v>0.0253476299898983j</v>
      </c>
      <c r="G187" s="44" t="str">
        <f t="shared" si="26"/>
        <v>2.39908289465967-0.0608269046354798j</v>
      </c>
      <c r="H187" s="44">
        <f t="shared" si="27"/>
        <v>7.6036959940477011</v>
      </c>
      <c r="I187" s="44">
        <f t="shared" si="28"/>
        <v>-1.4523793333429422</v>
      </c>
      <c r="J187" s="44"/>
      <c r="K187" s="44"/>
      <c r="L187" s="44"/>
      <c r="M187" s="44" t="str">
        <f t="shared" si="29"/>
        <v>1.65+0.00188206152674994j</v>
      </c>
      <c r="N187" s="44" t="str">
        <f t="shared" si="30"/>
        <v>1+1.8832021700995j</v>
      </c>
      <c r="O187" s="44" t="str">
        <f t="shared" si="39"/>
        <v>0.363700063120301-0.683038686606726j</v>
      </c>
      <c r="P187" s="44">
        <f t="shared" si="40"/>
        <v>-61.965877602374391</v>
      </c>
      <c r="Q187" s="44"/>
      <c r="R187" s="44"/>
      <c r="S187" s="44"/>
      <c r="T187" s="44" t="str">
        <f t="shared" si="31"/>
        <v>25-34.5156781529016j</v>
      </c>
      <c r="U187" s="44">
        <f t="shared" si="32"/>
        <v>32.591952435483961</v>
      </c>
      <c r="V187" s="44">
        <f t="shared" si="33"/>
        <v>-54.083865355588678</v>
      </c>
      <c r="W187" s="44"/>
      <c r="X187" s="44" t="str">
        <f t="shared" si="34"/>
        <v>32968.75-0.000024796182893121j</v>
      </c>
      <c r="Y187" s="44" t="str">
        <f t="shared" si="35"/>
        <v>0.232727272727273+1.34301044800296E-10j</v>
      </c>
      <c r="Z187" s="44">
        <f t="shared" si="41"/>
        <v>-12.663054396927498</v>
      </c>
      <c r="AA187" s="44">
        <f t="shared" si="42"/>
        <v>3.3063950610858497E-8</v>
      </c>
      <c r="AB187" s="44"/>
      <c r="AC187" s="44"/>
      <c r="AD187" s="44"/>
      <c r="AE187" s="44" t="str">
        <f t="shared" si="36"/>
        <v>-8.50578104895436-16.3379758022275j</v>
      </c>
      <c r="AF187" s="44">
        <f t="shared" si="43"/>
        <v>25.305553979819273</v>
      </c>
      <c r="AG187" s="44">
        <f t="shared" si="44"/>
        <v>-117.50212225824204</v>
      </c>
      <c r="AH187" s="44">
        <f t="shared" si="37"/>
        <v>62.497877741757954</v>
      </c>
      <c r="AI187" s="44">
        <f t="shared" si="45"/>
        <v>-25.305553979819273</v>
      </c>
      <c r="AJ187" s="44"/>
      <c r="AK187" s="44"/>
      <c r="AL187" s="47"/>
    </row>
    <row r="188" spans="2:38" hidden="1" x14ac:dyDescent="0.25">
      <c r="B188" s="46">
        <v>79</v>
      </c>
      <c r="C188" s="44">
        <f t="shared" si="23"/>
        <v>3801.893963205614</v>
      </c>
      <c r="D188" s="44" t="str">
        <f t="shared" si="38"/>
        <v>23888.0042890683j</v>
      </c>
      <c r="E188" s="44">
        <f t="shared" si="24"/>
        <v>0.99971448103293903</v>
      </c>
      <c r="F188" s="44" t="str">
        <f t="shared" si="25"/>
        <v>0.0265422269878537j</v>
      </c>
      <c r="G188" s="44" t="str">
        <f t="shared" si="26"/>
        <v>2.39899440859805-0.0636928396493873j</v>
      </c>
      <c r="H188" s="44">
        <f t="shared" si="27"/>
        <v>7.6036449447589751</v>
      </c>
      <c r="I188" s="44">
        <f t="shared" si="28"/>
        <v>-1.5208346400411119</v>
      </c>
      <c r="J188" s="44"/>
      <c r="K188" s="44"/>
      <c r="L188" s="44"/>
      <c r="M188" s="44" t="str">
        <f t="shared" si="29"/>
        <v>1.65+0.00197076035384814j</v>
      </c>
      <c r="N188" s="44" t="str">
        <f t="shared" si="30"/>
        <v>1+1.97195475406259j</v>
      </c>
      <c r="O188" s="44" t="str">
        <f t="shared" si="39"/>
        <v>0.338314521929175-0.665170169532801j</v>
      </c>
      <c r="P188" s="44">
        <f t="shared" si="40"/>
        <v>-63.041497287725278</v>
      </c>
      <c r="Q188" s="44"/>
      <c r="R188" s="44"/>
      <c r="S188" s="44"/>
      <c r="T188" s="44" t="str">
        <f t="shared" si="31"/>
        <v>25-32.962216737523j</v>
      </c>
      <c r="U188" s="44">
        <f t="shared" si="32"/>
        <v>32.333788655343973</v>
      </c>
      <c r="V188" s="44">
        <f t="shared" si="33"/>
        <v>-52.821714743047906</v>
      </c>
      <c r="W188" s="44"/>
      <c r="X188" s="44" t="str">
        <f t="shared" si="34"/>
        <v>32968.75-0.0000259647909900783j</v>
      </c>
      <c r="Y188" s="44" t="str">
        <f t="shared" si="35"/>
        <v>0.232727272727273+1.40630458043452E-10j</v>
      </c>
      <c r="Z188" s="44">
        <f t="shared" si="41"/>
        <v>-12.663054396927498</v>
      </c>
      <c r="AA188" s="44">
        <f t="shared" si="42"/>
        <v>3.4622206595974728E-8</v>
      </c>
      <c r="AB188" s="44"/>
      <c r="AC188" s="44"/>
      <c r="AD188" s="44"/>
      <c r="AE188" s="44" t="str">
        <f t="shared" si="36"/>
        <v>-7.93092349861374-15.3107350957217j</v>
      </c>
      <c r="AF188" s="44">
        <f t="shared" si="43"/>
        <v>24.732214316373373</v>
      </c>
      <c r="AG188" s="44">
        <f t="shared" si="44"/>
        <v>-117.38404663619205</v>
      </c>
      <c r="AH188" s="44">
        <f t="shared" si="37"/>
        <v>62.615953363807954</v>
      </c>
      <c r="AI188" s="44">
        <f t="shared" si="45"/>
        <v>-24.732214316373373</v>
      </c>
      <c r="AJ188" s="44"/>
      <c r="AK188" s="44"/>
      <c r="AL188" s="47"/>
    </row>
    <row r="189" spans="2:38" hidden="1" x14ac:dyDescent="0.25">
      <c r="B189" s="46">
        <v>80</v>
      </c>
      <c r="C189" s="44">
        <f t="shared" si="23"/>
        <v>3981.0717055349755</v>
      </c>
      <c r="D189" s="44" t="str">
        <f t="shared" si="38"/>
        <v>25013.8112470457j</v>
      </c>
      <c r="E189" s="44">
        <f t="shared" si="24"/>
        <v>0.99968693467803238</v>
      </c>
      <c r="F189" s="44" t="str">
        <f t="shared" si="25"/>
        <v>0.0277931236078286j</v>
      </c>
      <c r="G189" s="44" t="str">
        <f t="shared" si="26"/>
        <v>2.39889738447183-0.0666937310234985j</v>
      </c>
      <c r="H189" s="44">
        <f t="shared" si="27"/>
        <v>7.6035889647166686</v>
      </c>
      <c r="I189" s="44">
        <f t="shared" si="28"/>
        <v>-1.592517149484211</v>
      </c>
      <c r="J189" s="44"/>
      <c r="K189" s="44"/>
      <c r="L189" s="44"/>
      <c r="M189" s="44" t="str">
        <f t="shared" si="29"/>
        <v>1.65+0.00206363942788128j</v>
      </c>
      <c r="N189" s="44" t="str">
        <f t="shared" si="30"/>
        <v>1+2.06489011844362j</v>
      </c>
      <c r="O189" s="44" t="str">
        <f t="shared" si="39"/>
        <v>0.314273004166869-0.646875581369877j</v>
      </c>
      <c r="P189" s="44">
        <f t="shared" si="40"/>
        <v>-64.088024637871513</v>
      </c>
      <c r="Q189" s="44"/>
      <c r="R189" s="44"/>
      <c r="S189" s="44"/>
      <c r="T189" s="44" t="str">
        <f t="shared" si="31"/>
        <v>25-31.4786726031663j</v>
      </c>
      <c r="U189" s="44">
        <f t="shared" si="32"/>
        <v>32.084163162902669</v>
      </c>
      <c r="V189" s="44">
        <f t="shared" si="33"/>
        <v>-51.543801034752668</v>
      </c>
      <c r="W189" s="44"/>
      <c r="X189" s="44" t="str">
        <f t="shared" si="34"/>
        <v>32968.75-0.0000271884738898858j</v>
      </c>
      <c r="Y189" s="44" t="str">
        <f t="shared" si="35"/>
        <v>0.232727272727273+1.47258167342773E-10j</v>
      </c>
      <c r="Z189" s="44">
        <f t="shared" si="41"/>
        <v>-12.663054396927498</v>
      </c>
      <c r="AA189" s="44">
        <f t="shared" si="42"/>
        <v>3.6253900923161333E-8</v>
      </c>
      <c r="AB189" s="44"/>
      <c r="AC189" s="44"/>
      <c r="AD189" s="44"/>
      <c r="AE189" s="44" t="str">
        <f t="shared" si="36"/>
        <v>-7.38650099123312-14.3575689721484j</v>
      </c>
      <c r="AF189" s="44">
        <f t="shared" si="43"/>
        <v>24.16141337162561</v>
      </c>
      <c r="AG189" s="44">
        <f t="shared" si="44"/>
        <v>-117.22434278585453</v>
      </c>
      <c r="AH189" s="44">
        <f t="shared" si="37"/>
        <v>62.775657214145468</v>
      </c>
      <c r="AI189" s="44">
        <f t="shared" si="45"/>
        <v>-24.16141337162561</v>
      </c>
      <c r="AJ189" s="44"/>
      <c r="AK189" s="44"/>
      <c r="AL189" s="47"/>
    </row>
    <row r="190" spans="2:38" hidden="1" x14ac:dyDescent="0.25">
      <c r="B190" s="46">
        <v>81</v>
      </c>
      <c r="C190" s="44">
        <f t="shared" si="23"/>
        <v>4168.6938347033556</v>
      </c>
      <c r="D190" s="44" t="str">
        <f t="shared" si="38"/>
        <v>26192.6758523383j</v>
      </c>
      <c r="E190" s="44">
        <f t="shared" si="24"/>
        <v>0.99965673070049399</v>
      </c>
      <c r="F190" s="44" t="str">
        <f t="shared" si="25"/>
        <v>0.0291029731692648j</v>
      </c>
      <c r="G190" s="44" t="str">
        <f t="shared" si="26"/>
        <v>2.39879099832424-0.0698359225911324j</v>
      </c>
      <c r="H190" s="44">
        <f t="shared" si="27"/>
        <v>7.6035275770761004</v>
      </c>
      <c r="I190" s="44">
        <f t="shared" si="28"/>
        <v>-1.6675791035796446</v>
      </c>
      <c r="J190" s="44"/>
      <c r="K190" s="44"/>
      <c r="L190" s="44"/>
      <c r="M190" s="44" t="str">
        <f t="shared" si="29"/>
        <v>1.65+0.0021608957578179j</v>
      </c>
      <c r="N190" s="44" t="str">
        <f t="shared" si="30"/>
        <v>1+2.16220539161053j</v>
      </c>
      <c r="O190" s="44" t="str">
        <f t="shared" si="39"/>
        <v>0.291565421758829-0.62826343117632j</v>
      </c>
      <c r="P190" s="44">
        <f t="shared" si="40"/>
        <v>-65.104858667382643</v>
      </c>
      <c r="Q190" s="44"/>
      <c r="R190" s="44"/>
      <c r="S190" s="44"/>
      <c r="T190" s="44" t="str">
        <f t="shared" si="31"/>
        <v>25-30.0618989538198j</v>
      </c>
      <c r="U190" s="44">
        <f t="shared" si="32"/>
        <v>31.843273135314405</v>
      </c>
      <c r="V190" s="44">
        <f t="shared" si="33"/>
        <v>-50.252498322040267</v>
      </c>
      <c r="W190" s="44"/>
      <c r="X190" s="44" t="str">
        <f t="shared" si="34"/>
        <v>32968.75-0.000028469827188036j</v>
      </c>
      <c r="Y190" s="44" t="str">
        <f t="shared" si="35"/>
        <v>0.232727272727273+1.54198230958275E-10j</v>
      </c>
      <c r="Z190" s="44">
        <f t="shared" si="41"/>
        <v>-12.663054396927498</v>
      </c>
      <c r="AA190" s="44">
        <f t="shared" si="42"/>
        <v>3.7962494634851271E-8</v>
      </c>
      <c r="AB190" s="44"/>
      <c r="AC190" s="44"/>
      <c r="AD190" s="44"/>
      <c r="AE190" s="44" t="str">
        <f t="shared" si="36"/>
        <v>-6.87228505335969-13.4731197113518j</v>
      </c>
      <c r="AF190" s="44">
        <f t="shared" si="43"/>
        <v>23.593672855500269</v>
      </c>
      <c r="AG190" s="44">
        <f t="shared" si="44"/>
        <v>-117.02493605503996</v>
      </c>
      <c r="AH190" s="44">
        <f t="shared" si="37"/>
        <v>62.975063944960027</v>
      </c>
      <c r="AI190" s="44">
        <f t="shared" si="45"/>
        <v>-23.593672855500269</v>
      </c>
      <c r="AJ190" s="44"/>
      <c r="AK190" s="44"/>
      <c r="AL190" s="47"/>
    </row>
    <row r="191" spans="2:38" hidden="1" x14ac:dyDescent="0.25">
      <c r="B191" s="46">
        <v>82</v>
      </c>
      <c r="C191" s="44">
        <f t="shared" si="23"/>
        <v>4365.1583224016631</v>
      </c>
      <c r="D191" s="44" t="str">
        <f t="shared" si="38"/>
        <v>27427.0986348268j</v>
      </c>
      <c r="E191" s="44">
        <f t="shared" si="24"/>
        <v>0.99962361269768629</v>
      </c>
      <c r="F191" s="44" t="str">
        <f t="shared" si="25"/>
        <v>0.0304745540386964j</v>
      </c>
      <c r="G191" s="44" t="str">
        <f t="shared" si="26"/>
        <v>2.39867434666036-0.0731260547169997j</v>
      </c>
      <c r="H191" s="44">
        <f t="shared" si="27"/>
        <v>7.6034602587579982</v>
      </c>
      <c r="I191" s="44">
        <f t="shared" si="28"/>
        <v>-1.7461799411410852</v>
      </c>
      <c r="J191" s="44"/>
      <c r="K191" s="44"/>
      <c r="L191" s="44"/>
      <c r="M191" s="44" t="str">
        <f t="shared" si="29"/>
        <v>1.65+0.00226273563737321j</v>
      </c>
      <c r="N191" s="44" t="str">
        <f t="shared" si="30"/>
        <v>1+2.26410699230495j</v>
      </c>
      <c r="O191" s="44" t="str">
        <f t="shared" si="39"/>
        <v>0.270172105275041-0.609435817041596j</v>
      </c>
      <c r="P191" s="44">
        <f t="shared" si="40"/>
        <v>-66.091566670728213</v>
      </c>
      <c r="Q191" s="44"/>
      <c r="R191" s="44"/>
      <c r="S191" s="44"/>
      <c r="T191" s="44" t="str">
        <f t="shared" si="31"/>
        <v>25-28.7088906226235j</v>
      </c>
      <c r="U191" s="44">
        <f t="shared" si="32"/>
        <v>31.611284454682696</v>
      </c>
      <c r="V191" s="44">
        <f t="shared" si="33"/>
        <v>-48.950313523754474</v>
      </c>
      <c r="W191" s="44"/>
      <c r="X191" s="44" t="str">
        <f t="shared" si="34"/>
        <v>32968.75-0.0000298115688066681j</v>
      </c>
      <c r="Y191" s="44" t="str">
        <f t="shared" si="35"/>
        <v>0.232727272727273+1.61465369695355E-10j</v>
      </c>
      <c r="Z191" s="44">
        <f t="shared" si="41"/>
        <v>-12.663054396927498</v>
      </c>
      <c r="AA191" s="44">
        <f t="shared" si="42"/>
        <v>3.9751611887381682E-8</v>
      </c>
      <c r="AB191" s="44"/>
      <c r="AC191" s="44"/>
      <c r="AD191" s="44"/>
      <c r="AE191" s="44" t="str">
        <f t="shared" si="36"/>
        <v>-6.38783023933609-12.6523052733726j</v>
      </c>
      <c r="AF191" s="44">
        <f t="shared" si="43"/>
        <v>23.029479501755965</v>
      </c>
      <c r="AG191" s="44">
        <f t="shared" si="44"/>
        <v>-116.78806009587223</v>
      </c>
      <c r="AH191" s="44">
        <f t="shared" si="37"/>
        <v>63.211939904127789</v>
      </c>
      <c r="AI191" s="44">
        <f t="shared" si="45"/>
        <v>-23.029479501755965</v>
      </c>
      <c r="AJ191" s="44"/>
      <c r="AK191" s="44"/>
      <c r="AL191" s="47"/>
    </row>
    <row r="192" spans="2:38" hidden="1" x14ac:dyDescent="0.25">
      <c r="B192" s="46">
        <v>83</v>
      </c>
      <c r="C192" s="44">
        <f t="shared" si="23"/>
        <v>4570.8818961487532</v>
      </c>
      <c r="D192" s="44" t="str">
        <f t="shared" si="38"/>
        <v>28719.697970735j</v>
      </c>
      <c r="E192" s="44">
        <f t="shared" si="24"/>
        <v>0.99958729952970782</v>
      </c>
      <c r="F192" s="44" t="str">
        <f t="shared" si="25"/>
        <v>0.0319107755230389j</v>
      </c>
      <c r="G192" s="44" t="str">
        <f t="shared" si="26"/>
        <v>2.39854643876459-0.0765710779088649j</v>
      </c>
      <c r="H192" s="44">
        <f t="shared" si="27"/>
        <v>7.6033864359417294</v>
      </c>
      <c r="I192" s="44">
        <f t="shared" si="28"/>
        <v>-1.8284866403126125</v>
      </c>
      <c r="J192" s="44"/>
      <c r="K192" s="44"/>
      <c r="L192" s="44"/>
      <c r="M192" s="44" t="str">
        <f t="shared" si="29"/>
        <v>1.65+0.00236937508258564j</v>
      </c>
      <c r="N192" s="44" t="str">
        <f t="shared" si="30"/>
        <v>1+2.37081106748417j</v>
      </c>
      <c r="O192" s="44" t="str">
        <f t="shared" si="39"/>
        <v>0.250065107663079-0.590487749756663j</v>
      </c>
      <c r="P192" s="44">
        <f t="shared" si="40"/>
        <v>-67.047873376654053</v>
      </c>
      <c r="Q192" s="44"/>
      <c r="R192" s="44"/>
      <c r="S192" s="44"/>
      <c r="T192" s="44" t="str">
        <f t="shared" si="31"/>
        <v>25-27.4167776975058j</v>
      </c>
      <c r="U192" s="44">
        <f t="shared" si="32"/>
        <v>31.388329083025202</v>
      </c>
      <c r="V192" s="44">
        <f t="shared" si="33"/>
        <v>-47.639863992523452</v>
      </c>
      <c r="W192" s="44"/>
      <c r="X192" s="44" t="str">
        <f t="shared" si="34"/>
        <v>32968.75-0.0000312165447596458j</v>
      </c>
      <c r="Y192" s="44" t="str">
        <f t="shared" si="35"/>
        <v>0.232727272727273+1.69074998129599E-10j</v>
      </c>
      <c r="Z192" s="44">
        <f t="shared" si="41"/>
        <v>-12.663054396927498</v>
      </c>
      <c r="AA192" s="44">
        <f t="shared" si="42"/>
        <v>4.1625047638316911E-8</v>
      </c>
      <c r="AB192" s="44"/>
      <c r="AC192" s="44"/>
      <c r="AD192" s="44"/>
      <c r="AE192" s="44" t="str">
        <f t="shared" si="36"/>
        <v>-5.93250365399622-11.8903287382695j</v>
      </c>
      <c r="AF192" s="44">
        <f t="shared" si="43"/>
        <v>22.4692802722805</v>
      </c>
      <c r="AG192" s="44">
        <f t="shared" si="44"/>
        <v>-116.516223967865</v>
      </c>
      <c r="AH192" s="44">
        <f t="shared" si="37"/>
        <v>63.483776032134976</v>
      </c>
      <c r="AI192" s="44">
        <f t="shared" si="45"/>
        <v>-22.4692802722805</v>
      </c>
      <c r="AJ192" s="44"/>
      <c r="AK192" s="44"/>
      <c r="AL192" s="47"/>
    </row>
    <row r="193" spans="2:38" hidden="1" x14ac:dyDescent="0.25">
      <c r="B193" s="46">
        <v>84</v>
      </c>
      <c r="C193" s="44">
        <f t="shared" si="23"/>
        <v>4786.3009232263857</v>
      </c>
      <c r="D193" s="44" t="str">
        <f t="shared" si="38"/>
        <v>30073.2156365561j</v>
      </c>
      <c r="E193" s="44">
        <f t="shared" si="24"/>
        <v>0.99954748293278661</v>
      </c>
      <c r="F193" s="44" t="str">
        <f t="shared" si="25"/>
        <v>0.0334146840406179j</v>
      </c>
      <c r="G193" s="44" t="str">
        <f t="shared" si="26"/>
        <v>2.39840618827502-0.0801782670165171j</v>
      </c>
      <c r="H193" s="44">
        <f t="shared" si="27"/>
        <v>7.603305479113903</v>
      </c>
      <c r="I193" s="44">
        <f t="shared" si="28"/>
        <v>-1.9146740776088027</v>
      </c>
      <c r="J193" s="44"/>
      <c r="K193" s="44"/>
      <c r="L193" s="44"/>
      <c r="M193" s="44" t="str">
        <f t="shared" si="29"/>
        <v>1.65+0.00248104029001587j</v>
      </c>
      <c r="N193" s="44" t="str">
        <f t="shared" si="30"/>
        <v>1+2.48254395079771j</v>
      </c>
      <c r="O193" s="44" t="str">
        <f t="shared" si="39"/>
        <v>0.231209498033278-0.571506700419473j</v>
      </c>
      <c r="P193" s="44">
        <f t="shared" si="40"/>
        <v>-67.973649201441376</v>
      </c>
      <c r="Q193" s="44"/>
      <c r="R193" s="44"/>
      <c r="S193" s="44"/>
      <c r="T193" s="44" t="str">
        <f t="shared" si="31"/>
        <v>25-26.1828194337159j</v>
      </c>
      <c r="U193" s="44">
        <f t="shared" si="32"/>
        <v>31.174502920220046</v>
      </c>
      <c r="V193" s="44">
        <f t="shared" si="33"/>
        <v>-46.323852449318565</v>
      </c>
      <c r="W193" s="44"/>
      <c r="X193" s="44" t="str">
        <f t="shared" si="34"/>
        <v>32968.75-0.0000326877351893338j</v>
      </c>
      <c r="Y193" s="44" t="str">
        <f t="shared" si="35"/>
        <v>0.232727272727273+1.77043257303155E-10j</v>
      </c>
      <c r="Z193" s="44">
        <f t="shared" si="41"/>
        <v>-12.663054396927498</v>
      </c>
      <c r="AA193" s="44">
        <f t="shared" si="42"/>
        <v>4.3586775696060173E-8</v>
      </c>
      <c r="AB193" s="44"/>
      <c r="AC193" s="44"/>
      <c r="AD193" s="44"/>
      <c r="AE193" s="44" t="str">
        <f t="shared" si="36"/>
        <v>-5.50551425006369-11.1826829392922j</v>
      </c>
      <c r="AF193" s="44">
        <f t="shared" si="43"/>
        <v>21.913478359699642</v>
      </c>
      <c r="AG193" s="44">
        <f t="shared" si="44"/>
        <v>-116.2121756847819</v>
      </c>
      <c r="AH193" s="44">
        <f t="shared" si="37"/>
        <v>63.787824315218103</v>
      </c>
      <c r="AI193" s="44">
        <f t="shared" si="45"/>
        <v>-21.913478359699642</v>
      </c>
      <c r="AJ193" s="44"/>
      <c r="AK193" s="44"/>
      <c r="AL193" s="47"/>
    </row>
    <row r="194" spans="2:38" hidden="1" x14ac:dyDescent="0.25">
      <c r="B194" s="46">
        <v>85</v>
      </c>
      <c r="C194" s="44">
        <f t="shared" si="23"/>
        <v>5011.8723362727242</v>
      </c>
      <c r="D194" s="44" t="str">
        <f t="shared" si="38"/>
        <v>31490.5226247286j</v>
      </c>
      <c r="E194" s="44">
        <f t="shared" si="24"/>
        <v>0.99950382490241785</v>
      </c>
      <c r="F194" s="44" t="str">
        <f t="shared" si="25"/>
        <v>0.0349894695830318j</v>
      </c>
      <c r="G194" s="44" t="str">
        <f t="shared" si="26"/>
        <v>2.39825240394288-0.0839552360376257j</v>
      </c>
      <c r="H194" s="44">
        <f t="shared" si="27"/>
        <v>7.6032166976284152</v>
      </c>
      <c r="I194" s="44">
        <f t="shared" si="28"/>
        <v>-2.0049254044241427</v>
      </c>
      <c r="J194" s="44"/>
      <c r="K194" s="44"/>
      <c r="L194" s="44"/>
      <c r="M194" s="44" t="str">
        <f t="shared" si="29"/>
        <v>1.65+0.00259796811654011j</v>
      </c>
      <c r="N194" s="44" t="str">
        <f t="shared" si="30"/>
        <v>1+2.59954264267135j</v>
      </c>
      <c r="O194" s="44" t="str">
        <f t="shared" si="39"/>
        <v>0.213564612886998-0.55257235004881j</v>
      </c>
      <c r="P194" s="44">
        <f t="shared" si="40"/>
        <v>-68.868897942333362</v>
      </c>
      <c r="Q194" s="44"/>
      <c r="R194" s="44"/>
      <c r="S194" s="44"/>
      <c r="T194" s="44" t="str">
        <f t="shared" si="31"/>
        <v>25-25.0043984403366j</v>
      </c>
      <c r="U194" s="44">
        <f t="shared" si="32"/>
        <v>30.969864217423488</v>
      </c>
      <c r="V194" s="44">
        <f t="shared" si="33"/>
        <v>-45.005039797996531</v>
      </c>
      <c r="W194" s="44"/>
      <c r="X194" s="44" t="str">
        <f t="shared" si="34"/>
        <v>32968.75-0.0000342282606878794j</v>
      </c>
      <c r="Y194" s="44" t="str">
        <f t="shared" si="35"/>
        <v>0.232727272727273+1.85387048962055E-10j</v>
      </c>
      <c r="Z194" s="44">
        <f t="shared" si="41"/>
        <v>-12.663054396927498</v>
      </c>
      <c r="AA194" s="44">
        <f t="shared" si="42"/>
        <v>4.564095714883584E-8</v>
      </c>
      <c r="AB194" s="44"/>
      <c r="AC194" s="44"/>
      <c r="AD194" s="44"/>
      <c r="AE194" s="44" t="str">
        <f t="shared" si="36"/>
        <v>-5.10594116182153-10.5251507740337j</v>
      </c>
      <c r="AF194" s="44">
        <f t="shared" si="43"/>
        <v>21.362430054234153</v>
      </c>
      <c r="AG194" s="44">
        <f t="shared" si="44"/>
        <v>-115.87886309911316</v>
      </c>
      <c r="AH194" s="44">
        <f t="shared" si="37"/>
        <v>64.121136900886839</v>
      </c>
      <c r="AI194" s="44">
        <f t="shared" si="45"/>
        <v>-21.362430054234153</v>
      </c>
      <c r="AJ194" s="44"/>
      <c r="AK194" s="44"/>
      <c r="AL194" s="47"/>
    </row>
    <row r="195" spans="2:38" hidden="1" x14ac:dyDescent="0.25">
      <c r="B195" s="46">
        <v>86</v>
      </c>
      <c r="C195" s="44">
        <f t="shared" si="23"/>
        <v>5248.0746024977288</v>
      </c>
      <c r="D195" s="44" t="str">
        <f t="shared" si="38"/>
        <v>32974.6252333961j</v>
      </c>
      <c r="E195" s="44">
        <f t="shared" si="24"/>
        <v>0.99945595482403193</v>
      </c>
      <c r="F195" s="44" t="str">
        <f t="shared" si="25"/>
        <v>0.0366384724815512j</v>
      </c>
      <c r="G195" s="44" t="str">
        <f t="shared" si="26"/>
        <v>2.39808377949782-0.0879099535497333j</v>
      </c>
      <c r="H195" s="44">
        <f t="shared" si="27"/>
        <v>7.6031193337277445</v>
      </c>
      <c r="I195" s="44">
        <f t="shared" si="28"/>
        <v>-2.0994324419153689</v>
      </c>
      <c r="J195" s="44"/>
      <c r="K195" s="44"/>
      <c r="L195" s="44"/>
      <c r="M195" s="44" t="str">
        <f t="shared" si="29"/>
        <v>1.65+0.00272040658175519j</v>
      </c>
      <c r="N195" s="44" t="str">
        <f t="shared" si="30"/>
        <v>1+2.72205531301685j</v>
      </c>
      <c r="O195" s="44" t="str">
        <f t="shared" si="39"/>
        <v>0.197085239299599-0.533756516170914j</v>
      </c>
      <c r="P195" s="44">
        <f t="shared" si="40"/>
        <v>-69.733744214591496</v>
      </c>
      <c r="Q195" s="44"/>
      <c r="R195" s="44"/>
      <c r="S195" s="44"/>
      <c r="T195" s="44" t="str">
        <f t="shared" si="31"/>
        <v>25-23.8790151284474j</v>
      </c>
      <c r="U195" s="44">
        <f t="shared" si="32"/>
        <v>30.774432601068426</v>
      </c>
      <c r="V195" s="44">
        <f t="shared" si="33"/>
        <v>-43.68621646791307</v>
      </c>
      <c r="W195" s="44"/>
      <c r="X195" s="44" t="str">
        <f t="shared" si="34"/>
        <v>32968.75-0.000035841388916407j</v>
      </c>
      <c r="Y195" s="44" t="str">
        <f t="shared" si="35"/>
        <v>0.232727272727273+1.94124071407078E-10j</v>
      </c>
      <c r="Z195" s="44">
        <f t="shared" si="41"/>
        <v>-12.663054396927498</v>
      </c>
      <c r="AA195" s="44">
        <f t="shared" si="42"/>
        <v>4.7791949190913877E-8</v>
      </c>
      <c r="AB195" s="44"/>
      <c r="AC195" s="44"/>
      <c r="AD195" s="44"/>
      <c r="AE195" s="44" t="str">
        <f t="shared" si="36"/>
        <v>-4.73276049786598-9.91380174912277j</v>
      </c>
      <c r="AF195" s="44">
        <f t="shared" si="43"/>
        <v>20.816442516307792</v>
      </c>
      <c r="AG195" s="44">
        <f t="shared" si="44"/>
        <v>-115.51939307662796</v>
      </c>
      <c r="AH195" s="44">
        <f t="shared" si="37"/>
        <v>64.480606923372051</v>
      </c>
      <c r="AI195" s="44">
        <f t="shared" si="45"/>
        <v>-20.816442516307792</v>
      </c>
      <c r="AJ195" s="44"/>
      <c r="AK195" s="44"/>
      <c r="AL195" s="47"/>
    </row>
    <row r="196" spans="2:38" hidden="1" x14ac:dyDescent="0.25">
      <c r="B196" s="46">
        <v>87</v>
      </c>
      <c r="C196" s="44">
        <f t="shared" si="23"/>
        <v>5495.4087385762468</v>
      </c>
      <c r="D196" s="44" t="str">
        <f t="shared" si="38"/>
        <v>34528.6714431686j</v>
      </c>
      <c r="E196" s="44">
        <f t="shared" si="24"/>
        <v>0.99940346632683419</v>
      </c>
      <c r="F196" s="44" t="str">
        <f t="shared" si="25"/>
        <v>0.0383651904924096j</v>
      </c>
      <c r="G196" s="44" t="str">
        <f t="shared" si="26"/>
        <v>2.39789888253244-0.0920507587871501j</v>
      </c>
      <c r="H196" s="44">
        <f t="shared" si="27"/>
        <v>7.6030125559715147</v>
      </c>
      <c r="I196" s="44">
        <f t="shared" si="28"/>
        <v>-2.1983960952146986</v>
      </c>
      <c r="J196" s="44"/>
      <c r="K196" s="44"/>
      <c r="L196" s="44"/>
      <c r="M196" s="44" t="str">
        <f t="shared" si="29"/>
        <v>1.65+0.00284861539406141j</v>
      </c>
      <c r="N196" s="44" t="str">
        <f t="shared" si="30"/>
        <v>1+2.85034182763357j</v>
      </c>
      <c r="O196" s="44" t="str">
        <f t="shared" si="39"/>
        <v>0.181722711390721-0.515123229913895j</v>
      </c>
      <c r="P196" s="44">
        <f t="shared" si="40"/>
        <v>-70.568420894237278</v>
      </c>
      <c r="Q196" s="44"/>
      <c r="R196" s="44"/>
      <c r="S196" s="44"/>
      <c r="T196" s="44" t="str">
        <f t="shared" si="31"/>
        <v>25-22.8042824091609j</v>
      </c>
      <c r="U196" s="44">
        <f t="shared" si="32"/>
        <v>30.588188741931329</v>
      </c>
      <c r="V196" s="44">
        <f t="shared" si="33"/>
        <v>-42.370173001272128</v>
      </c>
      <c r="W196" s="44"/>
      <c r="X196" s="44" t="str">
        <f t="shared" si="34"/>
        <v>32968.75-0.0000375305415361646j</v>
      </c>
      <c r="Y196" s="44" t="str">
        <f t="shared" si="35"/>
        <v>0.232727272727273+2.03272857034222E-10j</v>
      </c>
      <c r="Z196" s="44">
        <f t="shared" si="41"/>
        <v>-12.663054396927498</v>
      </c>
      <c r="AA196" s="44">
        <f t="shared" si="42"/>
        <v>5.0044314364803831E-8</v>
      </c>
      <c r="AB196" s="44"/>
      <c r="AC196" s="44"/>
      <c r="AD196" s="44"/>
      <c r="AE196" s="44" t="str">
        <f t="shared" si="36"/>
        <v>-4.38487017021883-9.34498534689983j</v>
      </c>
      <c r="AF196" s="44">
        <f t="shared" si="43"/>
        <v>20.275772470437584</v>
      </c>
      <c r="AG196" s="44">
        <f t="shared" si="44"/>
        <v>-115.1369899406798</v>
      </c>
      <c r="AH196" s="44">
        <f t="shared" si="37"/>
        <v>64.863010059320203</v>
      </c>
      <c r="AI196" s="44">
        <f t="shared" si="45"/>
        <v>-20.275772470437584</v>
      </c>
      <c r="AJ196" s="44"/>
      <c r="AK196" s="44"/>
      <c r="AL196" s="47"/>
    </row>
    <row r="197" spans="2:38" hidden="1" x14ac:dyDescent="0.25">
      <c r="B197" s="46">
        <v>88</v>
      </c>
      <c r="C197" s="44">
        <f t="shared" si="23"/>
        <v>5754.3993733715697</v>
      </c>
      <c r="D197" s="44" t="str">
        <f t="shared" si="38"/>
        <v>36155.9575944117j</v>
      </c>
      <c r="E197" s="44">
        <f t="shared" si="24"/>
        <v>0.99934591383410842</v>
      </c>
      <c r="F197" s="44" t="str">
        <f t="shared" si="25"/>
        <v>0.040173286216013j</v>
      </c>
      <c r="G197" s="44" t="str">
        <f t="shared" si="26"/>
        <v>2.39769614231068-0.0963863783807566j</v>
      </c>
      <c r="H197" s="44">
        <f t="shared" si="27"/>
        <v>7.6028954520112819</v>
      </c>
      <c r="I197" s="44">
        <f t="shared" si="28"/>
        <v>-2.3020267879904144</v>
      </c>
      <c r="J197" s="44"/>
      <c r="K197" s="44"/>
      <c r="L197" s="44"/>
      <c r="M197" s="44" t="str">
        <f t="shared" si="29"/>
        <v>1.65+0.00298286650153897j</v>
      </c>
      <c r="N197" s="44" t="str">
        <f t="shared" si="30"/>
        <v>1+2.98467429941869j</v>
      </c>
      <c r="O197" s="44" t="str">
        <f t="shared" si="39"/>
        <v>0.167425907645515-0.496728937104876j</v>
      </c>
      <c r="P197" s="44">
        <f t="shared" si="40"/>
        <v>-71.373256785987451</v>
      </c>
      <c r="Q197" s="44"/>
      <c r="R197" s="44"/>
      <c r="S197" s="44"/>
      <c r="T197" s="44" t="str">
        <f t="shared" si="31"/>
        <v>25-21.7779206302878j</v>
      </c>
      <c r="U197" s="44">
        <f t="shared" si="32"/>
        <v>30.411074681061766</v>
      </c>
      <c r="V197" s="44">
        <f t="shared" si="33"/>
        <v>-41.05967063757889</v>
      </c>
      <c r="W197" s="44"/>
      <c r="X197" s="44" t="str">
        <f t="shared" si="34"/>
        <v>32968.75-0.0000392993014663282j</v>
      </c>
      <c r="Y197" s="44" t="str">
        <f t="shared" si="35"/>
        <v>0.232727272727273+2.12852811644404E-10j</v>
      </c>
      <c r="Z197" s="44">
        <f t="shared" si="41"/>
        <v>-12.663054396927498</v>
      </c>
      <c r="AA197" s="44">
        <f t="shared" si="42"/>
        <v>5.2402830239020073E-8</v>
      </c>
      <c r="AB197" s="44"/>
      <c r="AC197" s="44"/>
      <c r="AD197" s="44"/>
      <c r="AE197" s="44" t="str">
        <f t="shared" si="36"/>
        <v>-4.06111247817364-8.815321803915j</v>
      </c>
      <c r="AF197" s="44">
        <f t="shared" si="43"/>
        <v>19.740625809479827</v>
      </c>
      <c r="AG197" s="44">
        <f t="shared" si="44"/>
        <v>-114.73495415915394</v>
      </c>
      <c r="AH197" s="44">
        <f t="shared" si="37"/>
        <v>65.265045840846057</v>
      </c>
      <c r="AI197" s="44">
        <f t="shared" si="45"/>
        <v>-19.740625809479827</v>
      </c>
      <c r="AJ197" s="44"/>
      <c r="AK197" s="44"/>
      <c r="AL197" s="47"/>
    </row>
    <row r="198" spans="2:38" hidden="1" x14ac:dyDescent="0.25">
      <c r="B198" s="46">
        <v>89</v>
      </c>
      <c r="C198" s="44">
        <f t="shared" si="23"/>
        <v>6025.5958607435823</v>
      </c>
      <c r="D198" s="44" t="str">
        <f t="shared" si="38"/>
        <v>37859.9353792262j</v>
      </c>
      <c r="E198" s="44">
        <f t="shared" si="24"/>
        <v>0.99928280878070108</v>
      </c>
      <c r="F198" s="44" t="str">
        <f t="shared" si="25"/>
        <v>0.0420665948658069j</v>
      </c>
      <c r="G198" s="44" t="str">
        <f t="shared" si="26"/>
        <v>2.39747383639562-0.100925943777703j</v>
      </c>
      <c r="H198" s="44">
        <f t="shared" si="27"/>
        <v>7.6027670206448903</v>
      </c>
      <c r="I198" s="44">
        <f t="shared" si="28"/>
        <v>-2.4105449184344896</v>
      </c>
      <c r="J198" s="44"/>
      <c r="K198" s="44"/>
      <c r="L198" s="44"/>
      <c r="M198" s="44" t="str">
        <f t="shared" si="29"/>
        <v>1.65+0.00312344466878616j</v>
      </c>
      <c r="N198" s="44" t="str">
        <f t="shared" si="30"/>
        <v>1+3.12533766555512j</v>
      </c>
      <c r="O198" s="44" t="str">
        <f t="shared" si="39"/>
        <v>0.154142142106916-0.478622797907307j</v>
      </c>
      <c r="P198" s="44">
        <f t="shared" si="40"/>
        <v>-72.148664694191837</v>
      </c>
      <c r="Q198" s="44"/>
      <c r="R198" s="44"/>
      <c r="S198" s="44"/>
      <c r="T198" s="44" t="str">
        <f t="shared" si="31"/>
        <v>25-20.7977527408882j</v>
      </c>
      <c r="U198" s="44">
        <f t="shared" si="32"/>
        <v>30.242994800958208</v>
      </c>
      <c r="V198" s="44">
        <f t="shared" si="33"/>
        <v>-39.757412647697798</v>
      </c>
      <c r="W198" s="44"/>
      <c r="X198" s="44" t="str">
        <f t="shared" si="34"/>
        <v>32968.75-0.0000411514204838507j</v>
      </c>
      <c r="Y198" s="44" t="str">
        <f t="shared" si="35"/>
        <v>0.232727272727273+2.22884255605755E-10j</v>
      </c>
      <c r="Z198" s="44">
        <f t="shared" si="41"/>
        <v>-12.663054396927498</v>
      </c>
      <c r="AA198" s="44">
        <f t="shared" si="42"/>
        <v>5.4872499541942526E-8</v>
      </c>
      <c r="AB198" s="44"/>
      <c r="AC198" s="44"/>
      <c r="AD198" s="44"/>
      <c r="AE198" s="44" t="str">
        <f t="shared" si="36"/>
        <v>-3.76029428881248-8.32169086794432j</v>
      </c>
      <c r="AF198" s="44">
        <f t="shared" si="43"/>
        <v>19.211158072549765</v>
      </c>
      <c r="AG198" s="44">
        <f t="shared" si="44"/>
        <v>-114.31662220545161</v>
      </c>
      <c r="AH198" s="44">
        <f t="shared" si="37"/>
        <v>65.683377794548392</v>
      </c>
      <c r="AI198" s="44">
        <f t="shared" si="45"/>
        <v>-19.211158072549765</v>
      </c>
      <c r="AJ198" s="44"/>
      <c r="AK198" s="44"/>
      <c r="AL198" s="47"/>
    </row>
    <row r="199" spans="2:38" hidden="1" x14ac:dyDescent="0.25">
      <c r="B199" s="46">
        <v>90</v>
      </c>
      <c r="C199" s="44">
        <f t="shared" si="23"/>
        <v>6309.5734448019366</v>
      </c>
      <c r="D199" s="44" t="str">
        <f t="shared" si="38"/>
        <v>39644.21916295j</v>
      </c>
      <c r="E199" s="44">
        <f t="shared" si="24"/>
        <v>0.9992136154655733</v>
      </c>
      <c r="F199" s="44" t="str">
        <f t="shared" si="25"/>
        <v>0.0440491324032778j</v>
      </c>
      <c r="G199" s="44" t="str">
        <f t="shared" si="26"/>
        <v>2.39723007598182-0.105679009356614j</v>
      </c>
      <c r="H199" s="44">
        <f t="shared" si="27"/>
        <v>7.6026261630757226</v>
      </c>
      <c r="I199" s="44">
        <f t="shared" si="28"/>
        <v>-2.5241813378252167</v>
      </c>
      <c r="J199" s="44"/>
      <c r="K199" s="44"/>
      <c r="L199" s="44"/>
      <c r="M199" s="44" t="str">
        <f t="shared" si="29"/>
        <v>1.65+0.00327064808094337j</v>
      </c>
      <c r="N199" s="44" t="str">
        <f t="shared" si="30"/>
        <v>1+3.27263029190152j</v>
      </c>
      <c r="O199" s="44" t="str">
        <f t="shared" si="39"/>
        <v>0.141817947047965-0.460847061363514j</v>
      </c>
      <c r="P199" s="44">
        <f t="shared" si="40"/>
        <v>-72.895130035209547</v>
      </c>
      <c r="Q199" s="44"/>
      <c r="R199" s="44"/>
      <c r="S199" s="44"/>
      <c r="T199" s="44" t="str">
        <f t="shared" si="31"/>
        <v>25-19.8616996734552j</v>
      </c>
      <c r="U199" s="44">
        <f t="shared" si="32"/>
        <v>30.083817407669848</v>
      </c>
      <c r="V199" s="44">
        <f t="shared" si="33"/>
        <v>-38.466017134586181</v>
      </c>
      <c r="W199" s="44"/>
      <c r="X199" s="44" t="str">
        <f t="shared" si="34"/>
        <v>32968.75-0.0000430908271814868j</v>
      </c>
      <c r="Y199" s="44" t="str">
        <f t="shared" si="35"/>
        <v>0.232727272727273+2.33388466955861E-10j</v>
      </c>
      <c r="Z199" s="44">
        <f t="shared" si="41"/>
        <v>-12.663054396927498</v>
      </c>
      <c r="AA199" s="44">
        <f t="shared" si="42"/>
        <v>5.7458560773278219E-8</v>
      </c>
      <c r="AB199" s="44"/>
      <c r="AC199" s="44"/>
      <c r="AD199" s="44"/>
      <c r="AE199" s="44" t="str">
        <f t="shared" si="36"/>
        <v>-3.4812047600442-7.86121905928042j</v>
      </c>
      <c r="AF199" s="44">
        <f t="shared" si="43"/>
        <v>18.687475736103426</v>
      </c>
      <c r="AG199" s="44">
        <f t="shared" si="44"/>
        <v>-113.8853284501624</v>
      </c>
      <c r="AH199" s="44">
        <f t="shared" si="37"/>
        <v>66.114671549837595</v>
      </c>
      <c r="AI199" s="44">
        <f t="shared" si="45"/>
        <v>-18.687475736103426</v>
      </c>
      <c r="AJ199" s="44"/>
      <c r="AK199" s="44"/>
      <c r="AL199" s="47"/>
    </row>
    <row r="200" spans="2:38" hidden="1" x14ac:dyDescent="0.25">
      <c r="B200" s="46">
        <v>91</v>
      </c>
      <c r="C200" s="44">
        <f t="shared" si="23"/>
        <v>6606.9344800759627</v>
      </c>
      <c r="D200" s="44" t="str">
        <f t="shared" si="38"/>
        <v>41512.5936507115j</v>
      </c>
      <c r="E200" s="44">
        <f t="shared" si="24"/>
        <v>0.99913774650421694</v>
      </c>
      <c r="F200" s="44" t="str">
        <f t="shared" si="25"/>
        <v>0.0461251040563461j</v>
      </c>
      <c r="G200" s="44" t="str">
        <f t="shared" si="26"/>
        <v>2.39696278980635-0.110655571252148j</v>
      </c>
      <c r="H200" s="44">
        <f t="shared" si="27"/>
        <v>7.6024716732951454</v>
      </c>
      <c r="I200" s="44">
        <f t="shared" si="28"/>
        <v>-2.6431778528867631</v>
      </c>
      <c r="J200" s="44"/>
      <c r="K200" s="44"/>
      <c r="L200" s="44"/>
      <c r="M200" s="44" t="str">
        <f t="shared" si="29"/>
        <v>1.65+0.00342478897618369j</v>
      </c>
      <c r="N200" s="44" t="str">
        <f t="shared" si="30"/>
        <v>1+3.42686460586623j</v>
      </c>
      <c r="O200" s="44" t="str">
        <f t="shared" si="39"/>
        <v>0.130399748435464-0.443437493551169j</v>
      </c>
      <c r="P200" s="44">
        <f t="shared" si="40"/>
        <v>-73.613200093665554</v>
      </c>
      <c r="Q200" s="44"/>
      <c r="R200" s="44"/>
      <c r="S200" s="44"/>
      <c r="T200" s="44" t="str">
        <f t="shared" si="31"/>
        <v>25-18.967775933934j</v>
      </c>
      <c r="U200" s="44">
        <f t="shared" si="32"/>
        <v>29.933376868861661</v>
      </c>
      <c r="V200" s="44">
        <f t="shared" si="33"/>
        <v>-37.187991949425907</v>
      </c>
      <c r="W200" s="44"/>
      <c r="X200" s="44" t="str">
        <f t="shared" si="34"/>
        <v>32968.75-0.0000451216353008623j</v>
      </c>
      <c r="Y200" s="44" t="str">
        <f t="shared" si="35"/>
        <v>0.232727272727273+2.44387726535315E-10j</v>
      </c>
      <c r="Z200" s="44">
        <f t="shared" si="41"/>
        <v>-12.663054396927498</v>
      </c>
      <c r="AA200" s="44">
        <f t="shared" si="42"/>
        <v>6.0166499315616938E-8</v>
      </c>
      <c r="AB200" s="44"/>
      <c r="AC200" s="44"/>
      <c r="AD200" s="44"/>
      <c r="AE200" s="44" t="str">
        <f t="shared" si="36"/>
        <v>-3.22263063585327-7.43126590940807j</v>
      </c>
      <c r="AF200" s="44">
        <f t="shared" si="43"/>
        <v>18.169638236907105</v>
      </c>
      <c r="AG200" s="44">
        <f t="shared" si="44"/>
        <v>-113.44436983581171</v>
      </c>
      <c r="AH200" s="44">
        <f t="shared" si="37"/>
        <v>66.555630164188287</v>
      </c>
      <c r="AI200" s="44">
        <f t="shared" si="45"/>
        <v>-18.169638236907105</v>
      </c>
      <c r="AJ200" s="44"/>
      <c r="AK200" s="44"/>
      <c r="AL200" s="47"/>
    </row>
    <row r="201" spans="2:38" hidden="1" x14ac:dyDescent="0.25">
      <c r="B201" s="46">
        <v>92</v>
      </c>
      <c r="C201" s="44">
        <f t="shared" si="23"/>
        <v>6918.309709189366</v>
      </c>
      <c r="D201" s="44" t="str">
        <f t="shared" si="38"/>
        <v>43469.0219152965j</v>
      </c>
      <c r="E201" s="44">
        <f t="shared" si="24"/>
        <v>0.99905455784232566</v>
      </c>
      <c r="F201" s="44" t="str">
        <f t="shared" si="25"/>
        <v>0.0482989132392183j</v>
      </c>
      <c r="G201" s="44" t="str">
        <f t="shared" si="26"/>
        <v>2.39666970649997-0.115866086900505j</v>
      </c>
      <c r="H201" s="44">
        <f t="shared" si="27"/>
        <v>7.6023022274959846</v>
      </c>
      <c r="I201" s="44">
        <f t="shared" si="28"/>
        <v>-2.767787753247934</v>
      </c>
      <c r="J201" s="44"/>
      <c r="K201" s="44"/>
      <c r="L201" s="44"/>
      <c r="M201" s="44" t="str">
        <f t="shared" si="29"/>
        <v>1.65+0.00358619430801197j</v>
      </c>
      <c r="N201" s="44" t="str">
        <f t="shared" si="30"/>
        <v>1+3.58836775910773j</v>
      </c>
      <c r="O201" s="44" t="str">
        <f t="shared" si="39"/>
        <v>0.119834438348179-0.426423840691375j</v>
      </c>
      <c r="P201" s="44">
        <f t="shared" si="40"/>
        <v>-74.303473993038125</v>
      </c>
      <c r="Q201" s="44"/>
      <c r="R201" s="44"/>
      <c r="S201" s="44"/>
      <c r="T201" s="44" t="str">
        <f t="shared" si="31"/>
        <v>25-18.1140853902228j</v>
      </c>
      <c r="U201" s="44">
        <f t="shared" si="32"/>
        <v>29.7914762354701</v>
      </c>
      <c r="V201" s="44">
        <f t="shared" si="33"/>
        <v>-35.925712275683559</v>
      </c>
      <c r="W201" s="44"/>
      <c r="X201" s="44" t="str">
        <f t="shared" si="34"/>
        <v>32968.75-0.0000472481524582743j</v>
      </c>
      <c r="Y201" s="44" t="str">
        <f t="shared" si="35"/>
        <v>0.232727272727273+2.55905365248386E-10j</v>
      </c>
      <c r="Z201" s="44">
        <f t="shared" si="41"/>
        <v>-12.663054396927498</v>
      </c>
      <c r="AA201" s="44">
        <f t="shared" si="42"/>
        <v>6.3002059069667718E-8</v>
      </c>
      <c r="AB201" s="44"/>
      <c r="AC201" s="44"/>
      <c r="AD201" s="44"/>
      <c r="AE201" s="44" t="str">
        <f t="shared" si="36"/>
        <v>-2.98336920802977-7.02940959104589j</v>
      </c>
      <c r="AF201" s="44">
        <f t="shared" si="43"/>
        <v>17.657660628880247</v>
      </c>
      <c r="AG201" s="44">
        <f t="shared" si="44"/>
        <v>-112.99697395896756</v>
      </c>
      <c r="AH201" s="44">
        <f t="shared" si="37"/>
        <v>67.003026041032442</v>
      </c>
      <c r="AI201" s="44">
        <f t="shared" si="45"/>
        <v>-17.657660628880247</v>
      </c>
      <c r="AJ201" s="44"/>
      <c r="AK201" s="44"/>
      <c r="AL201" s="47"/>
    </row>
    <row r="202" spans="2:38" hidden="1" x14ac:dyDescent="0.25">
      <c r="B202" s="46">
        <v>93</v>
      </c>
      <c r="C202" s="44">
        <f t="shared" si="23"/>
        <v>7244.3596007499063</v>
      </c>
      <c r="D202" s="44" t="str">
        <f t="shared" si="38"/>
        <v>45517.6538033572j</v>
      </c>
      <c r="E202" s="44">
        <f t="shared" si="24"/>
        <v>0.99896334328839553</v>
      </c>
      <c r="F202" s="44" t="str">
        <f t="shared" si="25"/>
        <v>0.0505751708926191j</v>
      </c>
      <c r="G202" s="44" t="str">
        <f t="shared" si="26"/>
        <v>2.39634833522656-0.121321495314707j</v>
      </c>
      <c r="H202" s="44">
        <f t="shared" si="27"/>
        <v>7.602116372415594</v>
      </c>
      <c r="I202" s="44">
        <f t="shared" si="28"/>
        <v>-2.8982763653901662</v>
      </c>
      <c r="J202" s="44"/>
      <c r="K202" s="44"/>
      <c r="L202" s="44"/>
      <c r="M202" s="44" t="str">
        <f t="shared" si="29"/>
        <v>1.65+0.00375520643877697j</v>
      </c>
      <c r="N202" s="44" t="str">
        <f t="shared" si="30"/>
        <v>1+3.75748232146714j</v>
      </c>
      <c r="O202" s="44" t="str">
        <f t="shared" si="39"/>
        <v>0.110069850588362-0.409830311273523j</v>
      </c>
      <c r="P202" s="44">
        <f t="shared" si="40"/>
        <v>-74.966593423340157</v>
      </c>
      <c r="Q202" s="44"/>
      <c r="R202" s="44"/>
      <c r="S202" s="44"/>
      <c r="T202" s="44" t="str">
        <f t="shared" si="31"/>
        <v>25-17.298817250222j</v>
      </c>
      <c r="U202" s="44">
        <f t="shared" si="32"/>
        <v>29.657890261282589</v>
      </c>
      <c r="V202" s="44">
        <f t="shared" si="33"/>
        <v>-34.681401316485243</v>
      </c>
      <c r="W202" s="44"/>
      <c r="X202" s="44" t="str">
        <f t="shared" si="34"/>
        <v>32968.75-0.0000494748892817203j</v>
      </c>
      <c r="Y202" s="44" t="str">
        <f t="shared" si="35"/>
        <v>0.232727272727273+2.67965813550977E-10j</v>
      </c>
      <c r="Z202" s="44">
        <f t="shared" si="41"/>
        <v>-12.663054396927498</v>
      </c>
      <c r="AA202" s="44">
        <f t="shared" si="42"/>
        <v>6.5971254637838028E-8</v>
      </c>
      <c r="AB202" s="44"/>
      <c r="AC202" s="44"/>
      <c r="AD202" s="44"/>
      <c r="AE202" s="44" t="str">
        <f t="shared" si="36"/>
        <v>-2.76223908565009-6.65343229216118j</v>
      </c>
      <c r="AF202" s="44">
        <f t="shared" si="43"/>
        <v>17.151516763770573</v>
      </c>
      <c r="AG202" s="44">
        <f t="shared" si="44"/>
        <v>-112.54627103924432</v>
      </c>
      <c r="AH202" s="44">
        <f t="shared" si="37"/>
        <v>67.453728960755683</v>
      </c>
      <c r="AI202" s="44">
        <f t="shared" si="45"/>
        <v>-17.151516763770573</v>
      </c>
      <c r="AJ202" s="44"/>
      <c r="AK202" s="44"/>
      <c r="AL202" s="47"/>
    </row>
    <row r="203" spans="2:38" hidden="1" x14ac:dyDescent="0.25">
      <c r="B203" s="46">
        <v>94</v>
      </c>
      <c r="C203" s="44">
        <f t="shared" si="23"/>
        <v>7585.775750291843</v>
      </c>
      <c r="D203" s="44" t="str">
        <f t="shared" si="38"/>
        <v>47662.8347377929j</v>
      </c>
      <c r="E203" s="44">
        <f t="shared" si="24"/>
        <v>0.99886332851884019</v>
      </c>
      <c r="F203" s="44" t="str">
        <f t="shared" si="25"/>
        <v>0.0529587052642143j</v>
      </c>
      <c r="G203" s="44" t="str">
        <f t="shared" si="26"/>
        <v>2.39599594444399-0.127033238094964j</v>
      </c>
      <c r="H203" s="44">
        <f t="shared" si="27"/>
        <v>7.6019125124956695</v>
      </c>
      <c r="I203" s="44">
        <f t="shared" si="28"/>
        <v>-3.0349216345684513</v>
      </c>
      <c r="J203" s="44"/>
      <c r="K203" s="44"/>
      <c r="L203" s="44"/>
      <c r="M203" s="44" t="str">
        <f t="shared" si="29"/>
        <v>1.65+0.00393218386586792j</v>
      </c>
      <c r="N203" s="44" t="str">
        <f t="shared" si="30"/>
        <v>1+3.9345670076048j</v>
      </c>
      <c r="O203" s="44" t="str">
        <f t="shared" si="39"/>
        <v>0.101055147120819-0.393676063944356j</v>
      </c>
      <c r="P203" s="44">
        <f t="shared" si="40"/>
        <v>-75.603234145320272</v>
      </c>
      <c r="Q203" s="44"/>
      <c r="R203" s="44"/>
      <c r="S203" s="44"/>
      <c r="T203" s="44" t="str">
        <f t="shared" si="31"/>
        <v>25-16.5202422209017j</v>
      </c>
      <c r="U203" s="44">
        <f t="shared" si="32"/>
        <v>29.532368726130116</v>
      </c>
      <c r="V203" s="44">
        <f t="shared" si="33"/>
        <v>-33.457114390634679</v>
      </c>
      <c r="W203" s="44"/>
      <c r="X203" s="44" t="str">
        <f t="shared" si="34"/>
        <v>32968.75-0.0000518065689785468j</v>
      </c>
      <c r="Y203" s="44" t="str">
        <f t="shared" si="35"/>
        <v>0.232727272727273+2.80594653270913E-10j</v>
      </c>
      <c r="Z203" s="44">
        <f t="shared" si="41"/>
        <v>-12.663054396927498</v>
      </c>
      <c r="AA203" s="44">
        <f t="shared" si="42"/>
        <v>6.9080384082015603E-8</v>
      </c>
      <c r="AB203" s="44"/>
      <c r="AC203" s="44"/>
      <c r="AD203" s="44"/>
      <c r="AE203" s="44" t="str">
        <f t="shared" si="36"/>
        <v>-2.55808894517886-6.30130562619482j</v>
      </c>
      <c r="AF203" s="44">
        <f t="shared" si="43"/>
        <v>16.651142878660178</v>
      </c>
      <c r="AG203" s="44">
        <f t="shared" si="44"/>
        <v>-112.09527010144302</v>
      </c>
      <c r="AH203" s="44">
        <f t="shared" si="37"/>
        <v>67.90472989855698</v>
      </c>
      <c r="AI203" s="44">
        <f t="shared" si="45"/>
        <v>-16.651142878660178</v>
      </c>
      <c r="AJ203" s="44"/>
      <c r="AK203" s="44"/>
      <c r="AL203" s="47"/>
    </row>
    <row r="204" spans="2:38" hidden="1" x14ac:dyDescent="0.25">
      <c r="B204" s="46">
        <v>95</v>
      </c>
      <c r="C204" s="44">
        <f t="shared" si="23"/>
        <v>7943.2823472428199</v>
      </c>
      <c r="D204" s="44" t="str">
        <f t="shared" si="38"/>
        <v>49909.1149349751j</v>
      </c>
      <c r="E204" s="44">
        <f t="shared" si="24"/>
        <v>0.99875366450473047</v>
      </c>
      <c r="F204" s="44" t="str">
        <f t="shared" si="25"/>
        <v>0.0554545721499723j</v>
      </c>
      <c r="G204" s="44" t="str">
        <f t="shared" si="26"/>
        <v>2.39560953860293-0.133013281175289j</v>
      </c>
      <c r="H204" s="44">
        <f t="shared" si="27"/>
        <v>7.6016888957322166</v>
      </c>
      <c r="I204" s="44">
        <f t="shared" si="28"/>
        <v>-3.1780147362946063</v>
      </c>
      <c r="J204" s="44"/>
      <c r="K204" s="44"/>
      <c r="L204" s="44"/>
      <c r="M204" s="44" t="str">
        <f t="shared" si="29"/>
        <v>1.65+0.00411750198213545j</v>
      </c>
      <c r="N204" s="44" t="str">
        <f t="shared" si="30"/>
        <v>1+4.11999743788219j</v>
      </c>
      <c r="O204" s="44" t="str">
        <f t="shared" si="39"/>
        <v>0.0927411237956777-0.377975690442371j</v>
      </c>
      <c r="P204" s="44">
        <f t="shared" si="40"/>
        <v>-76.214098271455114</v>
      </c>
      <c r="Q204" s="44"/>
      <c r="R204" s="44"/>
      <c r="S204" s="44"/>
      <c r="T204" s="44" t="str">
        <f t="shared" si="31"/>
        <v>25-15.7767088402394j</v>
      </c>
      <c r="U204" s="44">
        <f t="shared" si="32"/>
        <v>29.414639964550595</v>
      </c>
      <c r="V204" s="44">
        <f t="shared" si="33"/>
        <v>-32.254726608013613</v>
      </c>
      <c r="W204" s="44"/>
      <c r="X204" s="44" t="str">
        <f t="shared" si="34"/>
        <v>32968.75-0.0000542481373540045j</v>
      </c>
      <c r="Y204" s="44" t="str">
        <f t="shared" si="35"/>
        <v>0.232727272727273+2.93818671870416E-10j</v>
      </c>
      <c r="Z204" s="44">
        <f t="shared" si="41"/>
        <v>-12.663054396927498</v>
      </c>
      <c r="AA204" s="44">
        <f t="shared" si="42"/>
        <v>7.2336042282599295E-8</v>
      </c>
      <c r="AB204" s="44"/>
      <c r="AC204" s="44"/>
      <c r="AD204" s="44"/>
      <c r="AE204" s="44" t="str">
        <f t="shared" si="36"/>
        <v>-2.3698044526735-5.97117631371035j</v>
      </c>
      <c r="AF204" s="44">
        <f t="shared" si="43"/>
        <v>16.156441471418233</v>
      </c>
      <c r="AG204" s="44">
        <f t="shared" si="44"/>
        <v>-111.64683954342725</v>
      </c>
      <c r="AH204" s="44">
        <f t="shared" si="37"/>
        <v>68.353160456572752</v>
      </c>
      <c r="AI204" s="44">
        <f t="shared" si="45"/>
        <v>-16.156441471418233</v>
      </c>
      <c r="AJ204" s="44"/>
      <c r="AK204" s="44"/>
      <c r="AL204" s="47"/>
    </row>
    <row r="205" spans="2:38" hidden="1" x14ac:dyDescent="0.25">
      <c r="B205" s="46">
        <v>96</v>
      </c>
      <c r="C205" s="44">
        <f t="shared" si="23"/>
        <v>8317.6377110267131</v>
      </c>
      <c r="D205" s="44" t="str">
        <f t="shared" si="38"/>
        <v>52261.2590563659j</v>
      </c>
      <c r="E205" s="44">
        <f t="shared" si="24"/>
        <v>0.99863342030435764</v>
      </c>
      <c r="F205" s="44" t="str">
        <f t="shared" si="25"/>
        <v>0.0580680656181843j</v>
      </c>
      <c r="G205" s="44" t="str">
        <f t="shared" si="26"/>
        <v>2.39518583258231-0.1392741373023j</v>
      </c>
      <c r="H205" s="44">
        <f t="shared" si="27"/>
        <v>7.6014435980754227</v>
      </c>
      <c r="I205" s="44">
        <f t="shared" si="28"/>
        <v>-3.327860719083013</v>
      </c>
      <c r="J205" s="44"/>
      <c r="K205" s="44"/>
      <c r="L205" s="44"/>
      <c r="M205" s="44" t="str">
        <f t="shared" si="29"/>
        <v>1.65+0.00431155387215018j</v>
      </c>
      <c r="N205" s="44" t="str">
        <f t="shared" si="30"/>
        <v>1+4.314166935103j</v>
      </c>
      <c r="O205" s="44" t="str">
        <f t="shared" si="39"/>
        <v>0.085080444166629-0.362739685175397j</v>
      </c>
      <c r="P205" s="44">
        <f t="shared" si="40"/>
        <v>-76.799907308731704</v>
      </c>
      <c r="Q205" s="44"/>
      <c r="R205" s="44"/>
      <c r="S205" s="44"/>
      <c r="T205" s="44" t="str">
        <f t="shared" si="31"/>
        <v>25-15.0666399742476j</v>
      </c>
      <c r="U205" s="44">
        <f t="shared" si="32"/>
        <v>29.304414502571593</v>
      </c>
      <c r="V205" s="44">
        <f t="shared" si="33"/>
        <v>-31.075924163972438</v>
      </c>
      <c r="W205" s="44"/>
      <c r="X205" s="44" t="str">
        <f t="shared" si="34"/>
        <v>32968.75-0.0000568047733019644j</v>
      </c>
      <c r="Y205" s="44" t="str">
        <f t="shared" si="35"/>
        <v>0.232727272727273+3.07665919265912E-10j</v>
      </c>
      <c r="Z205" s="44">
        <f t="shared" si="41"/>
        <v>-12.663054396927498</v>
      </c>
      <c r="AA205" s="44">
        <f t="shared" si="42"/>
        <v>7.5745134927126587E-8</v>
      </c>
      <c r="AB205" s="44"/>
      <c r="AC205" s="44"/>
      <c r="AD205" s="44"/>
      <c r="AE205" s="44" t="str">
        <f t="shared" si="36"/>
        <v>-2.1963135576244-5.66135231855901j</v>
      </c>
      <c r="AF205" s="44">
        <f t="shared" si="43"/>
        <v>15.667285348096318</v>
      </c>
      <c r="AG205" s="44">
        <f t="shared" si="44"/>
        <v>-111.20369211604206</v>
      </c>
      <c r="AH205" s="44">
        <f t="shared" si="37"/>
        <v>68.796307883957937</v>
      </c>
      <c r="AI205" s="44">
        <f t="shared" si="45"/>
        <v>-15.667285348096318</v>
      </c>
      <c r="AJ205" s="44"/>
      <c r="AK205" s="44"/>
      <c r="AL205" s="47"/>
    </row>
    <row r="206" spans="2:38" hidden="1" x14ac:dyDescent="0.25">
      <c r="B206" s="46">
        <v>97</v>
      </c>
      <c r="C206" s="44">
        <f t="shared" si="23"/>
        <v>8709.635899560808</v>
      </c>
      <c r="D206" s="44" t="str">
        <f t="shared" si="38"/>
        <v>54724.2563150043j</v>
      </c>
      <c r="E206" s="44">
        <f t="shared" si="24"/>
        <v>0.99850157516043614</v>
      </c>
      <c r="F206" s="44" t="str">
        <f t="shared" si="25"/>
        <v>0.0608047292388937j</v>
      </c>
      <c r="G206" s="44" t="str">
        <f t="shared" si="26"/>
        <v>2.39472122364013-0.145828889236027j</v>
      </c>
      <c r="H206" s="44">
        <f t="shared" si="27"/>
        <v>7.6011745062225975</v>
      </c>
      <c r="I206" s="44">
        <f t="shared" si="28"/>
        <v>-3.4847791802846277</v>
      </c>
      <c r="J206" s="44"/>
      <c r="K206" s="44"/>
      <c r="L206" s="44"/>
      <c r="M206" s="44" t="str">
        <f t="shared" si="29"/>
        <v>1.65+0.00451475114598785j</v>
      </c>
      <c r="N206" s="44" t="str">
        <f t="shared" si="30"/>
        <v>1+4.5174873588036j</v>
      </c>
      <c r="O206" s="44" t="str">
        <f t="shared" si="39"/>
        <v>0.0780278102070504-0.347974895099489j</v>
      </c>
      <c r="P206" s="44">
        <f t="shared" si="40"/>
        <v>-77.361395936460724</v>
      </c>
      <c r="Q206" s="44"/>
      <c r="R206" s="44"/>
      <c r="S206" s="44"/>
      <c r="T206" s="44" t="str">
        <f t="shared" si="31"/>
        <v>25-14.3885294716606j</v>
      </c>
      <c r="U206" s="44">
        <f t="shared" si="32"/>
        <v>29.201388710181092</v>
      </c>
      <c r="V206" s="44">
        <f t="shared" si="33"/>
        <v>-29.922199171585877</v>
      </c>
      <c r="W206" s="44"/>
      <c r="X206" s="44" t="str">
        <f t="shared" si="34"/>
        <v>32968.75-0.0000594818997900466j</v>
      </c>
      <c r="Y206" s="44" t="str">
        <f t="shared" si="35"/>
        <v>0.232727272727273+3.22165767325661E-10j</v>
      </c>
      <c r="Z206" s="44">
        <f t="shared" si="41"/>
        <v>-12.663054396927498</v>
      </c>
      <c r="AA206" s="44">
        <f t="shared" si="42"/>
        <v>7.9314893158161845E-8</v>
      </c>
      <c r="AB206" s="44"/>
      <c r="AC206" s="44"/>
      <c r="AD206" s="44"/>
      <c r="AE206" s="44" t="str">
        <f t="shared" si="36"/>
        <v>-2.03659035775167-5.37028957531711j</v>
      </c>
      <c r="AF206" s="44">
        <f t="shared" si="43"/>
        <v>15.183521733307874</v>
      </c>
      <c r="AG206" s="44">
        <f t="shared" si="44"/>
        <v>-110.76837420901629</v>
      </c>
      <c r="AH206" s="44">
        <f t="shared" si="37"/>
        <v>69.231625790983713</v>
      </c>
      <c r="AI206" s="44">
        <f t="shared" si="45"/>
        <v>-15.183521733307874</v>
      </c>
      <c r="AJ206" s="44"/>
      <c r="AK206" s="44"/>
      <c r="AL206" s="47"/>
    </row>
    <row r="207" spans="2:38" hidden="1" x14ac:dyDescent="0.25">
      <c r="B207" s="46">
        <v>98</v>
      </c>
      <c r="C207" s="44">
        <f t="shared" si="23"/>
        <v>9120.1083935590977</v>
      </c>
      <c r="D207" s="44" t="str">
        <f t="shared" si="38"/>
        <v>57303.3310582957j</v>
      </c>
      <c r="E207" s="44">
        <f t="shared" si="24"/>
        <v>0.99835700983485898</v>
      </c>
      <c r="F207" s="44" t="str">
        <f t="shared" si="25"/>
        <v>0.0636703678425508j</v>
      </c>
      <c r="G207" s="44" t="str">
        <f t="shared" si="26"/>
        <v>2.39421176063625-0.15269121365501j</v>
      </c>
      <c r="H207" s="44">
        <f t="shared" si="27"/>
        <v>7.6008792986278193</v>
      </c>
      <c r="I207" s="44">
        <f t="shared" si="28"/>
        <v>-3.6491049769690407</v>
      </c>
      <c r="J207" s="44"/>
      <c r="K207" s="44"/>
      <c r="L207" s="44"/>
      <c r="M207" s="44" t="str">
        <f t="shared" si="29"/>
        <v>1.65+0.00472752481230939j</v>
      </c>
      <c r="N207" s="44" t="str">
        <f t="shared" si="30"/>
        <v>1+4.73038997886231j</v>
      </c>
      <c r="O207" s="44" t="str">
        <f t="shared" si="39"/>
        <v>0.0715400784437032-0.333684945344808j</v>
      </c>
      <c r="P207" s="44">
        <f t="shared" si="40"/>
        <v>-77.899306483675048</v>
      </c>
      <c r="Q207" s="44"/>
      <c r="R207" s="44"/>
      <c r="S207" s="44"/>
      <c r="T207" s="44" t="str">
        <f t="shared" si="31"/>
        <v>25-13.7409389691868j</v>
      </c>
      <c r="U207" s="44">
        <f t="shared" si="32"/>
        <v>29.105248385387195</v>
      </c>
      <c r="V207" s="44">
        <f t="shared" si="33"/>
        <v>-28.79484784576994</v>
      </c>
      <c r="W207" s="44"/>
      <c r="X207" s="44" t="str">
        <f t="shared" si="34"/>
        <v>32968.75-0.0000622851953624606j</v>
      </c>
      <c r="Y207" s="44" t="str">
        <f t="shared" si="35"/>
        <v>0.232727272727273+3.37348972171423E-10j</v>
      </c>
      <c r="Z207" s="44">
        <f t="shared" si="41"/>
        <v>-12.663054396927498</v>
      </c>
      <c r="AA207" s="44">
        <f t="shared" si="42"/>
        <v>8.3052888911518161E-8</v>
      </c>
      <c r="AB207" s="44"/>
      <c r="AC207" s="44"/>
      <c r="AD207" s="44"/>
      <c r="AE207" s="44" t="str">
        <f t="shared" si="36"/>
        <v>-1.88965772767594-5.09657940458317j</v>
      </c>
      <c r="AF207" s="44">
        <f t="shared" si="43"/>
        <v>14.704976345052767</v>
      </c>
      <c r="AG207" s="44">
        <f t="shared" si="44"/>
        <v>-110.34325922336116</v>
      </c>
      <c r="AH207" s="44">
        <f t="shared" si="37"/>
        <v>69.656740776638841</v>
      </c>
      <c r="AI207" s="44">
        <f t="shared" si="45"/>
        <v>-14.704976345052767</v>
      </c>
      <c r="AJ207" s="44"/>
      <c r="AK207" s="44"/>
      <c r="AL207" s="47"/>
    </row>
    <row r="208" spans="2:38" hidden="1" x14ac:dyDescent="0.25">
      <c r="B208" s="46">
        <v>99</v>
      </c>
      <c r="C208" s="44">
        <f t="shared" si="23"/>
        <v>9549.9258602143655</v>
      </c>
      <c r="D208" s="44" t="str">
        <f t="shared" si="38"/>
        <v>60003.9538495533j</v>
      </c>
      <c r="E208" s="44">
        <f t="shared" si="24"/>
        <v>0.99819849710744513</v>
      </c>
      <c r="F208" s="44" t="str">
        <f t="shared" si="25"/>
        <v>0.066671059832837j</v>
      </c>
      <c r="G208" s="44" t="str">
        <f t="shared" si="26"/>
        <v>2.39365311026008-0.159875405739093j</v>
      </c>
      <c r="H208" s="44">
        <f t="shared" si="27"/>
        <v>7.6005554245326117</v>
      </c>
      <c r="I208" s="44">
        <f t="shared" si="28"/>
        <v>-3.8211889739632912</v>
      </c>
      <c r="J208" s="44"/>
      <c r="K208" s="44"/>
      <c r="L208" s="44"/>
      <c r="M208" s="44" t="str">
        <f t="shared" si="29"/>
        <v>1.65+0.00495032619258816j</v>
      </c>
      <c r="N208" s="44" t="str">
        <f t="shared" si="30"/>
        <v>1+4.95332639028062j</v>
      </c>
      <c r="O208" s="44" t="str">
        <f t="shared" si="39"/>
        <v>0.0655763295508476-0.319870637549364j</v>
      </c>
      <c r="P208" s="44">
        <f t="shared" si="40"/>
        <v>-78.414384064626802</v>
      </c>
      <c r="Q208" s="44"/>
      <c r="R208" s="44"/>
      <c r="S208" s="44"/>
      <c r="T208" s="44" t="str">
        <f t="shared" si="31"/>
        <v>25-13.1224948405464j</v>
      </c>
      <c r="U208" s="44">
        <f t="shared" si="32"/>
        <v>29.015672196654197</v>
      </c>
      <c r="V208" s="44">
        <f t="shared" si="33"/>
        <v>-27.694971767915128</v>
      </c>
      <c r="W208" s="44"/>
      <c r="X208" s="44" t="str">
        <f t="shared" si="34"/>
        <v>32968.75-0.00006522060618496j</v>
      </c>
      <c r="Y208" s="44" t="str">
        <f t="shared" si="35"/>
        <v>0.232727272727273+3.53247739416326E-10j</v>
      </c>
      <c r="Z208" s="44">
        <f t="shared" si="41"/>
        <v>-12.663054396927498</v>
      </c>
      <c r="AA208" s="44">
        <f t="shared" si="42"/>
        <v>8.6967050977350802E-8</v>
      </c>
      <c r="AB208" s="44"/>
      <c r="AC208" s="44"/>
      <c r="AD208" s="44"/>
      <c r="AE208" s="44" t="str">
        <f t="shared" si="36"/>
        <v>-1.75458889358013-4.83893667870386j</v>
      </c>
      <c r="AF208" s="44">
        <f t="shared" si="43"/>
        <v>14.231457348326717</v>
      </c>
      <c r="AG208" s="44">
        <f t="shared" si="44"/>
        <v>-109.93054471953813</v>
      </c>
      <c r="AH208" s="44">
        <f t="shared" si="37"/>
        <v>70.069455280461852</v>
      </c>
      <c r="AI208" s="44">
        <f t="shared" si="45"/>
        <v>-14.231457348326717</v>
      </c>
      <c r="AJ208" s="44"/>
      <c r="AK208" s="44"/>
      <c r="AL208" s="47"/>
    </row>
    <row r="209" spans="2:38" hidden="1" x14ac:dyDescent="0.25">
      <c r="B209" s="46">
        <v>100</v>
      </c>
      <c r="C209" s="44">
        <f t="shared" si="23"/>
        <v>10000</v>
      </c>
      <c r="D209" s="44" t="str">
        <f t="shared" si="38"/>
        <v>62831.8530717959j</v>
      </c>
      <c r="E209" s="44">
        <f t="shared" si="24"/>
        <v>0.99802469135802474</v>
      </c>
      <c r="F209" s="44" t="str">
        <f t="shared" si="25"/>
        <v>0.0698131700797732j</v>
      </c>
      <c r="G209" s="44" t="str">
        <f t="shared" si="26"/>
        <v>2.39304051996909-0.167396404392623j</v>
      </c>
      <c r="H209" s="44">
        <f t="shared" si="27"/>
        <v>7.6002000807960677</v>
      </c>
      <c r="I209" s="44">
        <f t="shared" si="28"/>
        <v>-4.0013988313189515</v>
      </c>
      <c r="J209" s="44"/>
      <c r="K209" s="44"/>
      <c r="L209" s="44"/>
      <c r="M209" s="44" t="str">
        <f t="shared" si="29"/>
        <v>1.65+0.00518362787842317j</v>
      </c>
      <c r="N209" s="44" t="str">
        <f t="shared" si="30"/>
        <v>1+5.18676947107675j</v>
      </c>
      <c r="O209" s="44" t="str">
        <f t="shared" si="39"/>
        <v>0.0600978988431835-0.30653031911726j</v>
      </c>
      <c r="P209" s="44">
        <f t="shared" si="40"/>
        <v>-78.907372327067989</v>
      </c>
      <c r="Q209" s="44"/>
      <c r="R209" s="44"/>
      <c r="S209" s="44"/>
      <c r="T209" s="44" t="str">
        <f t="shared" si="31"/>
        <v>25-12.5318852828264j</v>
      </c>
      <c r="U209" s="44">
        <f t="shared" si="32"/>
        <v>28.932334923043527</v>
      </c>
      <c r="V209" s="44">
        <f t="shared" si="33"/>
        <v>-26.623481895836669</v>
      </c>
      <c r="W209" s="44"/>
      <c r="X209" s="44" t="str">
        <f t="shared" si="34"/>
        <v>32968.75-0.0000682943586574566j</v>
      </c>
      <c r="Y209" s="44" t="str">
        <f t="shared" si="35"/>
        <v>0.232727272727273+3.69895792477279E-10j</v>
      </c>
      <c r="Z209" s="44">
        <f t="shared" si="41"/>
        <v>-12.663054396927498</v>
      </c>
      <c r="AA209" s="44">
        <f t="shared" si="42"/>
        <v>9.1065681818181679E-8</v>
      </c>
      <c r="AB209" s="44"/>
      <c r="AC209" s="44"/>
      <c r="AD209" s="44"/>
      <c r="AE209" s="44" t="str">
        <f t="shared" si="36"/>
        <v>-1.63050812229207-4.59618877234084j</v>
      </c>
      <c r="AF209" s="44">
        <f t="shared" si="43"/>
        <v>13.762759116250272</v>
      </c>
      <c r="AG209" s="44">
        <f t="shared" si="44"/>
        <v>-109.53225296315786</v>
      </c>
      <c r="AH209" s="44">
        <f t="shared" si="37"/>
        <v>70.467747036842141</v>
      </c>
      <c r="AI209" s="44">
        <f t="shared" si="45"/>
        <v>-13.762759116250272</v>
      </c>
      <c r="AJ209" s="44"/>
      <c r="AK209" s="44"/>
      <c r="AL209" s="47"/>
    </row>
    <row r="210" spans="2:38" hidden="1" x14ac:dyDescent="0.25">
      <c r="B210" s="46">
        <v>101</v>
      </c>
      <c r="C210" s="44">
        <f t="shared" si="23"/>
        <v>10471.285480508997</v>
      </c>
      <c r="D210" s="44" t="str">
        <f t="shared" si="38"/>
        <v>65793.0270784171j</v>
      </c>
      <c r="E210" s="44">
        <f t="shared" si="24"/>
        <v>0.99783411714342085</v>
      </c>
      <c r="F210" s="44" t="str">
        <f t="shared" si="25"/>
        <v>0.0731033634204634j</v>
      </c>
      <c r="G210" s="44" t="str">
        <f t="shared" si="26"/>
        <v>2.39236877731527-0.175269818058055j</v>
      </c>
      <c r="H210" s="44">
        <f t="shared" si="27"/>
        <v>7.5998101862774838</v>
      </c>
      <c r="I210" s="44">
        <f t="shared" si="28"/>
        <v>-4.1901198336568335</v>
      </c>
      <c r="J210" s="44"/>
      <c r="K210" s="44"/>
      <c r="L210" s="44"/>
      <c r="M210" s="44" t="str">
        <f t="shared" si="29"/>
        <v>1.65+0.00542792473396942j</v>
      </c>
      <c r="N210" s="44" t="str">
        <f t="shared" si="30"/>
        <v>1+5.43121438532333j</v>
      </c>
      <c r="O210" s="44" t="str">
        <f t="shared" si="39"/>
        <v>0.0550683744278502-0.293660222634942j</v>
      </c>
      <c r="P210" s="44">
        <f t="shared" si="40"/>
        <v>-79.379009765986609</v>
      </c>
      <c r="Q210" s="44"/>
      <c r="R210" s="44"/>
      <c r="S210" s="44"/>
      <c r="T210" s="44" t="str">
        <f t="shared" si="31"/>
        <v>25-11.9678575339703j</v>
      </c>
      <c r="U210" s="44">
        <f t="shared" si="32"/>
        <v>28.85491044470216</v>
      </c>
      <c r="V210" s="44">
        <f t="shared" si="33"/>
        <v>-25.581104941682486</v>
      </c>
      <c r="W210" s="44"/>
      <c r="X210" s="44" t="str">
        <f t="shared" si="34"/>
        <v>32968.75-0.0000715129726210499j</v>
      </c>
      <c r="Y210" s="44" t="str">
        <f t="shared" si="35"/>
        <v>0.232727272727273+3.8732844410687E-10j</v>
      </c>
      <c r="Z210" s="44">
        <f t="shared" si="41"/>
        <v>-12.663054396927498</v>
      </c>
      <c r="AA210" s="44">
        <f t="shared" si="42"/>
        <v>9.5357475179537766E-8</v>
      </c>
      <c r="AB210" s="44"/>
      <c r="AC210" s="44"/>
      <c r="AD210" s="44"/>
      <c r="AE210" s="44" t="str">
        <f t="shared" si="36"/>
        <v>-1.51659067785713-4.36726530953279j</v>
      </c>
      <c r="AF210" s="44">
        <f t="shared" si="43"/>
        <v>13.298665742464149</v>
      </c>
      <c r="AG210" s="44">
        <f t="shared" si="44"/>
        <v>-109.15023444596841</v>
      </c>
      <c r="AH210" s="44">
        <f t="shared" si="37"/>
        <v>70.849765554031592</v>
      </c>
      <c r="AI210" s="44">
        <f t="shared" si="45"/>
        <v>-13.298665742464149</v>
      </c>
      <c r="AJ210" s="44"/>
      <c r="AK210" s="44"/>
      <c r="AL210" s="47"/>
    </row>
    <row r="211" spans="2:38" hidden="1" x14ac:dyDescent="0.25">
      <c r="B211" s="46">
        <v>102</v>
      </c>
      <c r="C211" s="44">
        <f t="shared" si="23"/>
        <v>10964.781961431861</v>
      </c>
      <c r="D211" s="44" t="str">
        <f t="shared" si="38"/>
        <v>68893.7569164964j</v>
      </c>
      <c r="E211" s="44">
        <f t="shared" si="24"/>
        <v>0.99762515667236062</v>
      </c>
      <c r="F211" s="44" t="str">
        <f t="shared" si="25"/>
        <v>0.0765486187961071j</v>
      </c>
      <c r="G211" s="44" t="str">
        <f t="shared" si="26"/>
        <v>2.39163216530411-0.183511951054877j</v>
      </c>
      <c r="H211" s="44">
        <f t="shared" si="27"/>
        <v>7.599382353491869</v>
      </c>
      <c r="I211" s="44">
        <f t="shared" si="28"/>
        <v>-4.3877557640359699</v>
      </c>
      <c r="J211" s="44"/>
      <c r="K211" s="44"/>
      <c r="L211" s="44"/>
      <c r="M211" s="44" t="str">
        <f t="shared" si="29"/>
        <v>1.65+0.00568373494561095j</v>
      </c>
      <c r="N211" s="44" t="str">
        <f t="shared" si="30"/>
        <v>1+5.68717963345678j</v>
      </c>
      <c r="O211" s="44" t="str">
        <f t="shared" si="39"/>
        <v>0.0504535690660521-0.281254775482045j</v>
      </c>
      <c r="P211" s="44">
        <f t="shared" si="40"/>
        <v>-79.830026554910617</v>
      </c>
      <c r="Q211" s="44"/>
      <c r="R211" s="44"/>
      <c r="S211" s="44"/>
      <c r="T211" s="44" t="str">
        <f t="shared" si="31"/>
        <v>25-11.4292152155025j</v>
      </c>
      <c r="U211" s="44">
        <f t="shared" si="32"/>
        <v>28.783074449650215</v>
      </c>
      <c r="V211" s="44">
        <f t="shared" si="33"/>
        <v>-24.568391718865545</v>
      </c>
      <c r="W211" s="44"/>
      <c r="X211" s="44" t="str">
        <f t="shared" si="34"/>
        <v>32968.75-0.0000748832751874838j</v>
      </c>
      <c r="Y211" s="44" t="str">
        <f t="shared" si="35"/>
        <v>0.232727272727273+4.05582671296441E-10j</v>
      </c>
      <c r="Z211" s="44">
        <f t="shared" si="41"/>
        <v>-12.663054396927498</v>
      </c>
      <c r="AA211" s="44">
        <f t="shared" si="42"/>
        <v>9.9851534530549135E-8</v>
      </c>
      <c r="AB211" s="44"/>
      <c r="AC211" s="44"/>
      <c r="AD211" s="44"/>
      <c r="AE211" s="44" t="str">
        <f t="shared" si="36"/>
        <v>-1.4120621825993-4.15118870097644j</v>
      </c>
      <c r="AF211" s="44">
        <f t="shared" si="43"/>
        <v>12.838954263368784</v>
      </c>
      <c r="AG211" s="44">
        <f t="shared" si="44"/>
        <v>-108.78617393796064</v>
      </c>
      <c r="AH211" s="44">
        <f t="shared" si="37"/>
        <v>71.213826062039345</v>
      </c>
      <c r="AI211" s="44">
        <f t="shared" si="45"/>
        <v>-12.838954263368784</v>
      </c>
      <c r="AJ211" s="44"/>
      <c r="AK211" s="44"/>
      <c r="AL211" s="47"/>
    </row>
    <row r="212" spans="2:38" hidden="1" x14ac:dyDescent="0.25">
      <c r="B212" s="46">
        <v>103</v>
      </c>
      <c r="C212" s="44">
        <f t="shared" si="23"/>
        <v>11481.536214968835</v>
      </c>
      <c r="D212" s="44" t="str">
        <f t="shared" si="38"/>
        <v>72140.6196497425j</v>
      </c>
      <c r="E212" s="44">
        <f t="shared" si="24"/>
        <v>0.99739603607198735</v>
      </c>
      <c r="F212" s="44" t="str">
        <f t="shared" si="25"/>
        <v>0.0801562440552694j</v>
      </c>
      <c r="G212" s="44" t="str">
        <f t="shared" si="26"/>
        <v>2.39082441339555-0.192139830360825j</v>
      </c>
      <c r="H212" s="44">
        <f t="shared" si="27"/>
        <v>7.5989128572247164</v>
      </c>
      <c r="I212" s="44">
        <f t="shared" si="28"/>
        <v>-4.5947298252081454</v>
      </c>
      <c r="J212" s="44"/>
      <c r="K212" s="44"/>
      <c r="L212" s="44"/>
      <c r="M212" s="44" t="str">
        <f t="shared" si="29"/>
        <v>1.65+0.00595160112110375j</v>
      </c>
      <c r="N212" s="44" t="str">
        <f t="shared" si="30"/>
        <v>1+5.95520815208624j</v>
      </c>
      <c r="O212" s="44" t="str">
        <f t="shared" si="39"/>
        <v>0.0462214710856759-0.269306880289732j</v>
      </c>
      <c r="P212" s="44">
        <f t="shared" si="40"/>
        <v>-80.261141847462156</v>
      </c>
      <c r="Q212" s="44"/>
      <c r="R212" s="44"/>
      <c r="S212" s="44"/>
      <c r="T212" s="44" t="str">
        <f t="shared" si="31"/>
        <v>25-10.9148157948483j</v>
      </c>
      <c r="U212" s="44">
        <f t="shared" si="32"/>
        <v>28.716506835468213</v>
      </c>
      <c r="V212" s="44">
        <f t="shared" si="33"/>
        <v>-23.585727055852221</v>
      </c>
      <c r="W212" s="44"/>
      <c r="X212" s="44" t="str">
        <f t="shared" si="34"/>
        <v>32968.75-0.0000784124152203659j</v>
      </c>
      <c r="Y212" s="44" t="str">
        <f t="shared" si="35"/>
        <v>0.232727272727273+4.24697193709248E-10j</v>
      </c>
      <c r="Z212" s="44">
        <f t="shared" si="41"/>
        <v>-12.663054396927498</v>
      </c>
      <c r="AA212" s="44">
        <f t="shared" si="42"/>
        <v>1.0455739237362829E-7</v>
      </c>
      <c r="AB212" s="44"/>
      <c r="AC212" s="44"/>
      <c r="AD212" s="44"/>
      <c r="AE212" s="44" t="str">
        <f t="shared" si="36"/>
        <v>-1.31619750360589-3.94706545153791j</v>
      </c>
      <c r="AF212" s="44">
        <f t="shared" si="43"/>
        <v>12.383397562781596</v>
      </c>
      <c r="AG212" s="44">
        <f t="shared" si="44"/>
        <v>-108.44159862396516</v>
      </c>
      <c r="AH212" s="44">
        <f t="shared" si="37"/>
        <v>71.558401376034837</v>
      </c>
      <c r="AI212" s="44">
        <f t="shared" si="45"/>
        <v>-12.383397562781596</v>
      </c>
      <c r="AJ212" s="44"/>
      <c r="AK212" s="44"/>
      <c r="AL212" s="47"/>
    </row>
    <row r="213" spans="2:38" hidden="1" x14ac:dyDescent="0.25">
      <c r="B213" s="46">
        <v>104</v>
      </c>
      <c r="C213" s="44">
        <f t="shared" si="23"/>
        <v>12022.644346174135</v>
      </c>
      <c r="D213" s="44" t="str">
        <f t="shared" si="38"/>
        <v>75540.502309327j</v>
      </c>
      <c r="E213" s="44">
        <f t="shared" si="24"/>
        <v>0.99714481032939073</v>
      </c>
      <c r="F213" s="44" t="str">
        <f t="shared" si="25"/>
        <v>0.0839338914548078j</v>
      </c>
      <c r="G213" s="44" t="str">
        <f t="shared" si="26"/>
        <v>2.38993864371705-0.201171232731115j</v>
      </c>
      <c r="H213" s="44">
        <f t="shared" si="27"/>
        <v>7.5983975997506743</v>
      </c>
      <c r="I213" s="44">
        <f t="shared" si="28"/>
        <v>-4.8114856113568809</v>
      </c>
      <c r="J213" s="44"/>
      <c r="K213" s="44"/>
      <c r="L213" s="44"/>
      <c r="M213" s="44" t="str">
        <f t="shared" si="29"/>
        <v>1.65+0.00623209144051948j</v>
      </c>
      <c r="N213" s="44" t="str">
        <f t="shared" si="30"/>
        <v>1+6.23586846563494j</v>
      </c>
      <c r="O213" s="44" t="str">
        <f t="shared" si="39"/>
        <v>0.0423421790006885-0.257808167356144j</v>
      </c>
      <c r="P213" s="44">
        <f t="shared" si="40"/>
        <v>-80.673061503271271</v>
      </c>
      <c r="Q213" s="44"/>
      <c r="R213" s="44"/>
      <c r="S213" s="44"/>
      <c r="T213" s="44" t="str">
        <f t="shared" si="31"/>
        <v>25-10.4235681618697j</v>
      </c>
      <c r="U213" s="44">
        <f t="shared" si="32"/>
        <v>28.654893795982691</v>
      </c>
      <c r="V213" s="44">
        <f t="shared" si="33"/>
        <v>-22.633340886865788</v>
      </c>
      <c r="W213" s="44"/>
      <c r="X213" s="44" t="str">
        <f t="shared" si="34"/>
        <v>32968.75-0.0000821078784988658j</v>
      </c>
      <c r="Y213" s="44" t="str">
        <f t="shared" si="35"/>
        <v>0.232727272727273+4.44712555810055E-10j</v>
      </c>
      <c r="Z213" s="44">
        <f t="shared" si="41"/>
        <v>-12.663054396927498</v>
      </c>
      <c r="AA213" s="44">
        <f t="shared" si="42"/>
        <v>1.0948503046418522E-7</v>
      </c>
      <c r="AB213" s="44"/>
      <c r="AC213" s="44"/>
      <c r="AD213" s="44"/>
      <c r="AE213" s="44" t="str">
        <f t="shared" si="36"/>
        <v>-1.22831927004487-3.75407820789688j</v>
      </c>
      <c r="AF213" s="44">
        <f t="shared" si="43"/>
        <v>11.931766944254377</v>
      </c>
      <c r="AG213" s="44">
        <f t="shared" si="44"/>
        <v>-108.11788789200888</v>
      </c>
      <c r="AH213" s="44">
        <f t="shared" si="37"/>
        <v>71.882112107991119</v>
      </c>
      <c r="AI213" s="44">
        <f t="shared" si="45"/>
        <v>-11.931766944254377</v>
      </c>
      <c r="AJ213" s="44"/>
      <c r="AK213" s="44"/>
      <c r="AL213" s="47"/>
    </row>
    <row r="214" spans="2:38" hidden="1" x14ac:dyDescent="0.25">
      <c r="B214" s="46">
        <v>105</v>
      </c>
      <c r="C214" s="44">
        <f t="shared" si="23"/>
        <v>12589.254117941677</v>
      </c>
      <c r="D214" s="44" t="str">
        <f t="shared" si="38"/>
        <v>79100.6165022012j</v>
      </c>
      <c r="E214" s="44">
        <f t="shared" si="24"/>
        <v>0.99686934678032368</v>
      </c>
      <c r="F214" s="44" t="str">
        <f t="shared" si="25"/>
        <v>0.0878895738913347j</v>
      </c>
      <c r="G214" s="44" t="str">
        <f t="shared" si="26"/>
        <v>2.38896731201609-0.21062471202627j</v>
      </c>
      <c r="H214" s="44">
        <f t="shared" si="27"/>
        <v>7.597832072254997</v>
      </c>
      <c r="I214" s="44">
        <f t="shared" si="28"/>
        <v>-5.0384881336803415</v>
      </c>
      <c r="J214" s="44"/>
      <c r="K214" s="44"/>
      <c r="L214" s="44"/>
      <c r="M214" s="44" t="str">
        <f t="shared" si="29"/>
        <v>1.65+0.0065258008614316j</v>
      </c>
      <c r="N214" s="44" t="str">
        <f t="shared" si="30"/>
        <v>1+6.52975589225671j</v>
      </c>
      <c r="O214" s="44" t="str">
        <f t="shared" si="39"/>
        <v>0.0387878238470267-0.246749220451506j</v>
      </c>
      <c r="P214" s="44">
        <f t="shared" si="40"/>
        <v>-81.066476194404913</v>
      </c>
      <c r="Q214" s="44"/>
      <c r="R214" s="44"/>
      <c r="S214" s="44"/>
      <c r="T214" s="44" t="str">
        <f t="shared" si="31"/>
        <v>25-9.9544303144747j</v>
      </c>
      <c r="U214" s="44">
        <f t="shared" si="32"/>
        <v>28.597929593058019</v>
      </c>
      <c r="V214" s="44">
        <f t="shared" si="33"/>
        <v>-21.711320153949384</v>
      </c>
      <c r="W214" s="44"/>
      <c r="X214" s="44" t="str">
        <f t="shared" si="34"/>
        <v>32968.75-0.0000859775035960573j</v>
      </c>
      <c r="Y214" s="44" t="str">
        <f t="shared" si="35"/>
        <v>0.232727272727273+4.65671212865389E-10j</v>
      </c>
      <c r="Z214" s="44">
        <f t="shared" si="41"/>
        <v>-12.663054396927498</v>
      </c>
      <c r="AA214" s="44">
        <f t="shared" si="42"/>
        <v>1.1464490098327114E-7</v>
      </c>
      <c r="AB214" s="44"/>
      <c r="AC214" s="44"/>
      <c r="AD214" s="44"/>
      <c r="AE214" s="44" t="str">
        <f t="shared" si="36"/>
        <v>-1.14779611208986-3.57147850913627j</v>
      </c>
      <c r="AF214" s="44">
        <f t="shared" si="43"/>
        <v>11.483834367307281</v>
      </c>
      <c r="AG214" s="44">
        <f t="shared" si="44"/>
        <v>-107.81628436738968</v>
      </c>
      <c r="AH214" s="44">
        <f t="shared" si="37"/>
        <v>72.183715632610316</v>
      </c>
      <c r="AI214" s="44">
        <f t="shared" si="45"/>
        <v>-11.483834367307281</v>
      </c>
      <c r="AJ214" s="44"/>
      <c r="AK214" s="44"/>
      <c r="AL214" s="47"/>
    </row>
    <row r="215" spans="2:38" hidden="1" x14ac:dyDescent="0.25">
      <c r="B215" s="46">
        <v>106</v>
      </c>
      <c r="C215" s="44">
        <f t="shared" si="23"/>
        <v>13182.567385564085</v>
      </c>
      <c r="D215" s="44" t="str">
        <f t="shared" si="38"/>
        <v>82828.5137078811j</v>
      </c>
      <c r="E215" s="44">
        <f t="shared" si="24"/>
        <v>0.99656730700493945</v>
      </c>
      <c r="F215" s="44" t="str">
        <f t="shared" si="25"/>
        <v>0.0920316818976457j</v>
      </c>
      <c r="G215" s="44" t="str">
        <f t="shared" si="26"/>
        <v>2.38790214283214-0.2205196265893j</v>
      </c>
      <c r="H215" s="44">
        <f t="shared" si="27"/>
        <v>7.5972113120033935</v>
      </c>
      <c r="I215" s="44">
        <f t="shared" si="28"/>
        <v>-5.2762249034627455</v>
      </c>
      <c r="J215" s="44"/>
      <c r="K215" s="44"/>
      <c r="L215" s="44"/>
      <c r="M215" s="44" t="str">
        <f t="shared" si="29"/>
        <v>1.65+0.00683335238090018j</v>
      </c>
      <c r="N215" s="44" t="str">
        <f t="shared" si="30"/>
        <v>1+6.83749380658558j</v>
      </c>
      <c r="O215" s="44" t="str">
        <f t="shared" si="39"/>
        <v>0.0355324826481487-0.236119777658426j</v>
      </c>
      <c r="P215" s="44">
        <f t="shared" si="40"/>
        <v>-81.442059850937895</v>
      </c>
      <c r="Q215" s="44"/>
      <c r="R215" s="44"/>
      <c r="S215" s="44"/>
      <c r="T215" s="44" t="str">
        <f t="shared" si="31"/>
        <v>25-9.50640714839035j</v>
      </c>
      <c r="U215" s="44">
        <f t="shared" si="32"/>
        <v>28.545318021940176</v>
      </c>
      <c r="V215" s="44">
        <f t="shared" si="33"/>
        <v>-20.819621188087211</v>
      </c>
      <c r="W215" s="44"/>
      <c r="X215" s="44" t="str">
        <f t="shared" si="34"/>
        <v>32968.75-0.0000900294985055803j</v>
      </c>
      <c r="Y215" s="44" t="str">
        <f t="shared" si="35"/>
        <v>0.232727272727273+4.87617620996836E-10j</v>
      </c>
      <c r="Z215" s="44">
        <f t="shared" si="41"/>
        <v>-12.663054396927498</v>
      </c>
      <c r="AA215" s="44">
        <f t="shared" si="42"/>
        <v>1.2004794870805182E-7</v>
      </c>
      <c r="AB215" s="44"/>
      <c r="AC215" s="44"/>
      <c r="AD215" s="44"/>
      <c r="AE215" s="44" t="str">
        <f t="shared" si="36"/>
        <v>-1.0740406987161-3.39858019847909j</v>
      </c>
      <c r="AF215" s="44">
        <f t="shared" si="43"/>
        <v>11.039374353019669</v>
      </c>
      <c r="AG215" s="44">
        <f t="shared" si="44"/>
        <v>-107.5379058224399</v>
      </c>
      <c r="AH215" s="44">
        <f t="shared" si="37"/>
        <v>72.462094177560104</v>
      </c>
      <c r="AI215" s="44">
        <f t="shared" si="45"/>
        <v>-11.039374353019669</v>
      </c>
      <c r="AJ215" s="44"/>
      <c r="AK215" s="44"/>
      <c r="AL215" s="47"/>
    </row>
    <row r="216" spans="2:38" hidden="1" x14ac:dyDescent="0.25">
      <c r="B216" s="46">
        <v>107</v>
      </c>
      <c r="C216" s="44">
        <f t="shared" si="23"/>
        <v>13803.842646028861</v>
      </c>
      <c r="D216" s="44" t="str">
        <f t="shared" si="38"/>
        <v>86732.1012961475j</v>
      </c>
      <c r="E216" s="44">
        <f t="shared" si="24"/>
        <v>0.9962361269768627</v>
      </c>
      <c r="F216" s="44" t="str">
        <f t="shared" si="25"/>
        <v>0.0963690014401639j</v>
      </c>
      <c r="G216" s="44" t="str">
        <f t="shared" si="26"/>
        <v>2.3867340583157-0.230876166477805j</v>
      </c>
      <c r="H216" s="44">
        <f t="shared" si="27"/>
        <v>7.5965298547433155</v>
      </c>
      <c r="I216" s="44">
        <f t="shared" si="28"/>
        <v>-5.5252070765946515</v>
      </c>
      <c r="J216" s="44"/>
      <c r="K216" s="44"/>
      <c r="L216" s="44"/>
      <c r="M216" s="44" t="str">
        <f t="shared" si="29"/>
        <v>1.65+0.00715539835693218j</v>
      </c>
      <c r="N216" s="44" t="str">
        <f t="shared" si="30"/>
        <v>1+7.15973496199698j</v>
      </c>
      <c r="O216" s="44" t="str">
        <f t="shared" si="39"/>
        <v>0.0325520858818606-0.225908909017353j</v>
      </c>
      <c r="P216" s="44">
        <f t="shared" si="40"/>
        <v>-81.800468407032483</v>
      </c>
      <c r="Q216" s="44"/>
      <c r="R216" s="44"/>
      <c r="S216" s="44"/>
      <c r="T216" s="44" t="str">
        <f t="shared" si="31"/>
        <v>25-9.07854834641395j</v>
      </c>
      <c r="U216" s="44">
        <f t="shared" si="32"/>
        <v>28.496773585209887</v>
      </c>
      <c r="V216" s="44">
        <f t="shared" si="33"/>
        <v>-19.958082276062534</v>
      </c>
      <c r="W216" s="44"/>
      <c r="X216" s="44" t="str">
        <f t="shared" si="34"/>
        <v>32968.75-0.0000942724580518989j</v>
      </c>
      <c r="Y216" s="44" t="str">
        <f t="shared" si="35"/>
        <v>0.232727272727273+5.1059833147845E-10j</v>
      </c>
      <c r="Z216" s="44">
        <f t="shared" si="41"/>
        <v>-12.663054396927498</v>
      </c>
      <c r="AA216" s="44">
        <f t="shared" si="42"/>
        <v>1.2570563422715097E-7</v>
      </c>
      <c r="AB216" s="44"/>
      <c r="AC216" s="44"/>
      <c r="AD216" s="44"/>
      <c r="AE216" s="44" t="str">
        <f t="shared" si="36"/>
        <v>-1.00650763936395-3.2347534517587j</v>
      </c>
      <c r="AF216" s="44">
        <f t="shared" si="43"/>
        <v>10.598165571727789</v>
      </c>
      <c r="AG216" s="44">
        <f t="shared" si="44"/>
        <v>-107.28375763398402</v>
      </c>
      <c r="AH216" s="44">
        <f t="shared" si="37"/>
        <v>72.716242366015976</v>
      </c>
      <c r="AI216" s="44">
        <f t="shared" si="45"/>
        <v>-10.598165571727789</v>
      </c>
      <c r="AJ216" s="44"/>
      <c r="AK216" s="44"/>
      <c r="AL216" s="47"/>
    </row>
    <row r="217" spans="2:38" hidden="1" x14ac:dyDescent="0.25">
      <c r="B217" s="46">
        <v>108</v>
      </c>
      <c r="C217" s="44">
        <f t="shared" si="23"/>
        <v>14454.397707459284</v>
      </c>
      <c r="D217" s="44" t="str">
        <f t="shared" si="38"/>
        <v>90819.6592996385j</v>
      </c>
      <c r="E217" s="44">
        <f t="shared" si="24"/>
        <v>0.9958729952970784</v>
      </c>
      <c r="F217" s="44" t="str">
        <f t="shared" si="25"/>
        <v>0.100910732555154j</v>
      </c>
      <c r="G217" s="44" t="str">
        <f t="shared" si="26"/>
        <v>2.38545310006515-0.241715380314865j</v>
      </c>
      <c r="H217" s="44">
        <f t="shared" si="27"/>
        <v>7.5957816817506609</v>
      </c>
      <c r="I217" s="44">
        <f t="shared" si="28"/>
        <v>-5.7859706638451245</v>
      </c>
      <c r="J217" s="44"/>
      <c r="K217" s="44"/>
      <c r="L217" s="44"/>
      <c r="M217" s="44" t="str">
        <f t="shared" si="29"/>
        <v>1.65+0.00749262189222017j</v>
      </c>
      <c r="N217" s="44" t="str">
        <f t="shared" si="30"/>
        <v>1+7.49716287518516j</v>
      </c>
      <c r="O217" s="44" t="str">
        <f t="shared" si="39"/>
        <v>0.0298243213354781-0.216105172801719j</v>
      </c>
      <c r="P217" s="44">
        <f t="shared" si="40"/>
        <v>-82.142338811772731</v>
      </c>
      <c r="Q217" s="44"/>
      <c r="R217" s="44"/>
      <c r="S217" s="44"/>
      <c r="T217" s="44" t="str">
        <f t="shared" si="31"/>
        <v>25-8.6699463626625j</v>
      </c>
      <c r="U217" s="44">
        <f t="shared" si="32"/>
        <v>28.452022395335547</v>
      </c>
      <c r="V217" s="44">
        <f t="shared" si="33"/>
        <v>-19.126436161627414</v>
      </c>
      <c r="W217" s="44"/>
      <c r="X217" s="44" t="str">
        <f t="shared" si="34"/>
        <v>32968.75-0.0000987153821210745j</v>
      </c>
      <c r="Y217" s="44" t="str">
        <f t="shared" si="35"/>
        <v>0.232727272727273+5.34662089478243E-10j</v>
      </c>
      <c r="Z217" s="44">
        <f t="shared" si="41"/>
        <v>-12.663054396927498</v>
      </c>
      <c r="AA217" s="44">
        <f t="shared" si="42"/>
        <v>1.316299582500945E-7</v>
      </c>
      <c r="AB217" s="44"/>
      <c r="AC217" s="44"/>
      <c r="AD217" s="44"/>
      <c r="AE217" s="44" t="str">
        <f t="shared" si="36"/>
        <v>-0.944691303489027-3.07941937716911j</v>
      </c>
      <c r="AF217" s="44">
        <f t="shared" si="43"/>
        <v>10.159992131082154</v>
      </c>
      <c r="AG217" s="44">
        <f t="shared" si="44"/>
        <v>-107.05474550561529</v>
      </c>
      <c r="AH217" s="44">
        <f t="shared" si="37"/>
        <v>72.945254494384713</v>
      </c>
      <c r="AI217" s="44">
        <f t="shared" si="45"/>
        <v>-10.159992131082154</v>
      </c>
      <c r="AJ217" s="44"/>
      <c r="AK217" s="44"/>
      <c r="AL217" s="47"/>
    </row>
    <row r="218" spans="2:38" hidden="1" x14ac:dyDescent="0.25">
      <c r="B218" s="46">
        <v>109</v>
      </c>
      <c r="C218" s="44">
        <f t="shared" si="23"/>
        <v>15135.612484362091</v>
      </c>
      <c r="D218" s="44" t="str">
        <f t="shared" si="38"/>
        <v>95099.8579769078j</v>
      </c>
      <c r="E218" s="44">
        <f t="shared" si="24"/>
        <v>0.99547482932786613</v>
      </c>
      <c r="F218" s="44" t="str">
        <f t="shared" si="25"/>
        <v>0.105666508863231j</v>
      </c>
      <c r="G218" s="44" t="str">
        <f t="shared" si="26"/>
        <v>2.3840483432886-0.253059201473297j</v>
      </c>
      <c r="H218" s="44">
        <f t="shared" si="27"/>
        <v>7.5949601608522235</v>
      </c>
      <c r="I218" s="44">
        <f t="shared" si="28"/>
        <v>-6.0590778115668069</v>
      </c>
      <c r="J218" s="44"/>
      <c r="K218" s="44"/>
      <c r="L218" s="44"/>
      <c r="M218" s="44" t="str">
        <f t="shared" si="29"/>
        <v>1.65+0.00784573828309489j</v>
      </c>
      <c r="N218" s="44" t="str">
        <f t="shared" si="30"/>
        <v>1+7.85049327599374j</v>
      </c>
      <c r="O218" s="44" t="str">
        <f t="shared" si="39"/>
        <v>0.0273285363082889-0.206696752247878j</v>
      </c>
      <c r="P218" s="44">
        <f t="shared" si="40"/>
        <v>-82.468288271920812</v>
      </c>
      <c r="Q218" s="44"/>
      <c r="R218" s="44"/>
      <c r="S218" s="44"/>
      <c r="T218" s="44" t="str">
        <f t="shared" si="31"/>
        <v>25-8.2797344975462j</v>
      </c>
      <c r="U218" s="44">
        <f t="shared" si="32"/>
        <v>28.410802829200886</v>
      </c>
      <c r="V218" s="44">
        <f t="shared" si="33"/>
        <v>-18.324322272065928</v>
      </c>
      <c r="W218" s="44"/>
      <c r="X218" s="44" t="str">
        <f t="shared" si="34"/>
        <v>32968.75-0.00010336769475073j</v>
      </c>
      <c r="Y218" s="44" t="str">
        <f t="shared" si="35"/>
        <v>0.232727272727273+5.5985993745321E-10j</v>
      </c>
      <c r="Z218" s="44">
        <f t="shared" si="41"/>
        <v>-12.663054396927498</v>
      </c>
      <c r="AA218" s="44">
        <f t="shared" si="42"/>
        <v>1.3783348706242131E-7</v>
      </c>
      <c r="AB218" s="44"/>
      <c r="AC218" s="44"/>
      <c r="AD218" s="44"/>
      <c r="AE218" s="44" t="str">
        <f t="shared" si="36"/>
        <v>-0.888123602319255-2.93204514101108j</v>
      </c>
      <c r="AF218" s="44">
        <f t="shared" si="43"/>
        <v>9.7246445865425883</v>
      </c>
      <c r="AG218" s="44">
        <f t="shared" si="44"/>
        <v>-106.85168821772007</v>
      </c>
      <c r="AH218" s="44">
        <f t="shared" si="37"/>
        <v>73.148311782279933</v>
      </c>
      <c r="AI218" s="44">
        <f t="shared" si="45"/>
        <v>-9.7246445865425883</v>
      </c>
      <c r="AJ218" s="44"/>
      <c r="AK218" s="44"/>
      <c r="AL218" s="47"/>
    </row>
    <row r="219" spans="2:38" hidden="1" x14ac:dyDescent="0.25">
      <c r="B219" s="46">
        <v>110</v>
      </c>
      <c r="C219" s="44">
        <f t="shared" si="23"/>
        <v>15848.931924611154</v>
      </c>
      <c r="D219" s="44" t="str">
        <f t="shared" si="38"/>
        <v>99581.7762032063j</v>
      </c>
      <c r="E219" s="44">
        <f t="shared" si="24"/>
        <v>0.99503824902417859</v>
      </c>
      <c r="F219" s="44" t="str">
        <f t="shared" si="25"/>
        <v>0.110646418003563j</v>
      </c>
      <c r="G219" s="44" t="str">
        <f t="shared" si="26"/>
        <v>2.38250780252905-0.26493047324955j</v>
      </c>
      <c r="H219" s="44">
        <f t="shared" si="27"/>
        <v>7.5940579806612716</v>
      </c>
      <c r="I219" s="44">
        <f t="shared" si="28"/>
        <v>-6.3451181579255653</v>
      </c>
      <c r="J219" s="44"/>
      <c r="K219" s="44"/>
      <c r="L219" s="44"/>
      <c r="M219" s="44" t="str">
        <f t="shared" si="29"/>
        <v>1.65+0.00821549653676453j</v>
      </c>
      <c r="N219" s="44" t="str">
        <f t="shared" si="30"/>
        <v>1+8.22047562557468j</v>
      </c>
      <c r="O219" s="44" t="str">
        <f t="shared" si="39"/>
        <v>0.0250456397463744-0.19767157452523j</v>
      </c>
      <c r="P219" s="44">
        <f t="shared" si="40"/>
        <v>-82.778913696652381</v>
      </c>
      <c r="Q219" s="44"/>
      <c r="R219" s="44"/>
      <c r="S219" s="44"/>
      <c r="T219" s="44" t="str">
        <f t="shared" si="31"/>
        <v>25-7.90708505938255j</v>
      </c>
      <c r="U219" s="44">
        <f t="shared" si="32"/>
        <v>28.372865959993867</v>
      </c>
      <c r="V219" s="44">
        <f t="shared" si="33"/>
        <v>-17.551298502465016</v>
      </c>
      <c r="W219" s="44"/>
      <c r="X219" s="44" t="str">
        <f t="shared" si="34"/>
        <v>32968.75-0.000108239264119701j</v>
      </c>
      <c r="Y219" s="44" t="str">
        <f t="shared" si="35"/>
        <v>0.232727272727273+5.8624532341725E-10j</v>
      </c>
      <c r="Z219" s="44">
        <f t="shared" si="41"/>
        <v>-12.663054396927498</v>
      </c>
      <c r="AA219" s="44">
        <f t="shared" si="42"/>
        <v>1.4432937918046637E-7</v>
      </c>
      <c r="AB219" s="44"/>
      <c r="AC219" s="44"/>
      <c r="AD219" s="44"/>
      <c r="AE219" s="44" t="str">
        <f t="shared" si="36"/>
        <v>-0.836371768666554-2.79213957522846j</v>
      </c>
      <c r="AF219" s="44">
        <f t="shared" si="43"/>
        <v>9.2919206987380285</v>
      </c>
      <c r="AG219" s="44">
        <f t="shared" si="44"/>
        <v>-106.67533021271356</v>
      </c>
      <c r="AH219" s="44">
        <f t="shared" si="37"/>
        <v>73.324669787286439</v>
      </c>
      <c r="AI219" s="44">
        <f t="shared" si="45"/>
        <v>-9.2919206987380285</v>
      </c>
      <c r="AJ219" s="44"/>
      <c r="AK219" s="44"/>
      <c r="AL219" s="47"/>
    </row>
    <row r="220" spans="2:38" hidden="1" x14ac:dyDescent="0.25">
      <c r="B220" s="46">
        <v>111</v>
      </c>
      <c r="C220" s="44">
        <f t="shared" si="23"/>
        <v>16595.869074375623</v>
      </c>
      <c r="D220" s="44" t="str">
        <f t="shared" si="38"/>
        <v>104274.920727993j</v>
      </c>
      <c r="E220" s="44">
        <f t="shared" si="24"/>
        <v>0.99455954824031967</v>
      </c>
      <c r="F220" s="44" t="str">
        <f t="shared" si="25"/>
        <v>0.115861023031103j</v>
      </c>
      <c r="G220" s="44" t="str">
        <f t="shared" si="26"/>
        <v>2.38081832811484-0.277352972614498j</v>
      </c>
      <c r="H220" s="44">
        <f t="shared" si="27"/>
        <v>7.593067077152801</v>
      </c>
      <c r="I220" s="44">
        <f t="shared" si="28"/>
        <v>-6.6447102701946914</v>
      </c>
      <c r="J220" s="44"/>
      <c r="K220" s="44"/>
      <c r="L220" s="44"/>
      <c r="M220" s="44" t="str">
        <f t="shared" si="29"/>
        <v>1.65+0.00860268096005942j</v>
      </c>
      <c r="N220" s="44" t="str">
        <f t="shared" si="30"/>
        <v>1+8.60789470609582j</v>
      </c>
      <c r="O220" s="44" t="str">
        <f t="shared" si="39"/>
        <v>0.0229580055716709-0.189017413662845j</v>
      </c>
      <c r="P220" s="44">
        <f t="shared" si="40"/>
        <v>-83.074791317126412</v>
      </c>
      <c r="Q220" s="44"/>
      <c r="R220" s="44"/>
      <c r="S220" s="44"/>
      <c r="T220" s="44" t="str">
        <f t="shared" si="31"/>
        <v>25-7.5512076087512j</v>
      </c>
      <c r="U220" s="44">
        <f t="shared" si="32"/>
        <v>28.337975792689033</v>
      </c>
      <c r="V220" s="44">
        <f t="shared" si="33"/>
        <v>-16.80685242860654</v>
      </c>
      <c r="W220" s="44"/>
      <c r="X220" s="44" t="str">
        <f t="shared" si="34"/>
        <v>32968.75-0.00011334042347976j</v>
      </c>
      <c r="Y220" s="44" t="str">
        <f t="shared" si="35"/>
        <v>0.232727272727273+6.13874214311533E-10j</v>
      </c>
      <c r="Z220" s="44">
        <f t="shared" si="41"/>
        <v>-12.663054396927498</v>
      </c>
      <c r="AA220" s="44">
        <f t="shared" si="42"/>
        <v>1.5113141326232896E-7</v>
      </c>
      <c r="AB220" s="44"/>
      <c r="AC220" s="44"/>
      <c r="AD220" s="44"/>
      <c r="AE220" s="44" t="str">
        <f t="shared" si="36"/>
        <v>-0.789036163315812-2.65924922426082j</v>
      </c>
      <c r="AF220" s="44">
        <f t="shared" si="43"/>
        <v>8.8616259631971861</v>
      </c>
      <c r="AG220" s="44">
        <f t="shared" si="44"/>
        <v>-106.52635386479619</v>
      </c>
      <c r="AH220" s="44">
        <f t="shared" si="37"/>
        <v>73.473646135203808</v>
      </c>
      <c r="AI220" s="44">
        <f t="shared" si="45"/>
        <v>-8.8616259631971861</v>
      </c>
      <c r="AJ220" s="44"/>
      <c r="AK220" s="44"/>
      <c r="AL220" s="47"/>
    </row>
    <row r="221" spans="2:38" hidden="1" x14ac:dyDescent="0.25">
      <c r="B221" s="46">
        <v>112</v>
      </c>
      <c r="C221" s="44">
        <f t="shared" si="23"/>
        <v>17378.008287493769</v>
      </c>
      <c r="D221" s="44" t="str">
        <f t="shared" si="38"/>
        <v>109189.246340026j</v>
      </c>
      <c r="E221" s="44">
        <f t="shared" si="24"/>
        <v>0.99403466326834167</v>
      </c>
      <c r="F221" s="44" t="str">
        <f t="shared" si="25"/>
        <v>0.121321384822251j</v>
      </c>
      <c r="G221" s="44" t="str">
        <f t="shared" si="26"/>
        <v>2.37896549241421-0.290351432046718j</v>
      </c>
      <c r="H221" s="44">
        <f t="shared" si="27"/>
        <v>7.5919785515786566</v>
      </c>
      <c r="I221" s="44">
        <f t="shared" si="28"/>
        <v>-6.9585031691392221</v>
      </c>
      <c r="J221" s="44"/>
      <c r="K221" s="44"/>
      <c r="L221" s="44"/>
      <c r="M221" s="44" t="str">
        <f t="shared" si="29"/>
        <v>1.65+0.00900811282305214j</v>
      </c>
      <c r="N221" s="44" t="str">
        <f t="shared" si="30"/>
        <v>1+9.01357228536915j</v>
      </c>
      <c r="O221" s="44" t="str">
        <f t="shared" si="39"/>
        <v>0.0210493781905657-0.180721979059684j</v>
      </c>
      <c r="P221" s="44">
        <f t="shared" si="40"/>
        <v>-83.356476456418122</v>
      </c>
      <c r="Q221" s="44"/>
      <c r="R221" s="44"/>
      <c r="S221" s="44"/>
      <c r="T221" s="44" t="str">
        <f t="shared" si="31"/>
        <v>25-7.21134728186605j</v>
      </c>
      <c r="U221" s="44">
        <f t="shared" si="32"/>
        <v>28.305909329249562</v>
      </c>
      <c r="V221" s="44">
        <f t="shared" si="33"/>
        <v>-16.090411854430354</v>
      </c>
      <c r="W221" s="44"/>
      <c r="X221" s="44" t="str">
        <f t="shared" si="34"/>
        <v>32968.75-0.000118681993073835j</v>
      </c>
      <c r="Y221" s="44" t="str">
        <f t="shared" si="35"/>
        <v>0.232727272727273+6.42805214717922E-10j</v>
      </c>
      <c r="Z221" s="44">
        <f t="shared" si="41"/>
        <v>-12.663054396927498</v>
      </c>
      <c r="AA221" s="44">
        <f t="shared" si="42"/>
        <v>1.5825401733426294E-7</v>
      </c>
      <c r="AB221" s="44"/>
      <c r="AC221" s="44"/>
      <c r="AD221" s="44"/>
      <c r="AE221" s="44" t="str">
        <f t="shared" si="36"/>
        <v>-0.745748130243273-2.53295479092085j</v>
      </c>
      <c r="AF221" s="44">
        <f t="shared" si="43"/>
        <v>8.4335739379961048</v>
      </c>
      <c r="AG221" s="44">
        <f t="shared" si="44"/>
        <v>-106.40539132173365</v>
      </c>
      <c r="AH221" s="44">
        <f t="shared" si="37"/>
        <v>73.594608678266354</v>
      </c>
      <c r="AI221" s="44">
        <f t="shared" si="45"/>
        <v>-8.4335739379961048</v>
      </c>
      <c r="AJ221" s="44"/>
      <c r="AK221" s="44"/>
      <c r="AL221" s="47"/>
    </row>
    <row r="222" spans="2:38" hidden="1" x14ac:dyDescent="0.25">
      <c r="B222" s="46">
        <v>113</v>
      </c>
      <c r="C222" s="44">
        <f t="shared" si="23"/>
        <v>18197.008586099848</v>
      </c>
      <c r="D222" s="44" t="str">
        <f t="shared" si="38"/>
        <v>114335.176982803j</v>
      </c>
      <c r="E222" s="44">
        <f t="shared" si="24"/>
        <v>0.99345913834108468</v>
      </c>
      <c r="F222" s="44" t="str">
        <f t="shared" si="25"/>
        <v>0.127039085536448j</v>
      </c>
      <c r="G222" s="44" t="str">
        <f t="shared" si="26"/>
        <v>2.37693346488166-0.303951558857042j</v>
      </c>
      <c r="H222" s="44">
        <f t="shared" si="27"/>
        <v>7.590782578574955</v>
      </c>
      <c r="I222" s="44">
        <f t="shared" si="28"/>
        <v>-7.2871779470387574</v>
      </c>
      <c r="J222" s="44"/>
      <c r="K222" s="44"/>
      <c r="L222" s="44"/>
      <c r="M222" s="44" t="str">
        <f t="shared" si="29"/>
        <v>1.65+0.00943265210108125j</v>
      </c>
      <c r="N222" s="44" t="str">
        <f t="shared" si="30"/>
        <v>1+9.43836885993039j</v>
      </c>
      <c r="O222" s="44" t="str">
        <f t="shared" si="39"/>
        <v>0.0193047809328573-0.172772991103377j</v>
      </c>
      <c r="P222" s="44">
        <f t="shared" si="40"/>
        <v>-83.624503427861612</v>
      </c>
      <c r="Q222" s="44"/>
      <c r="R222" s="44"/>
      <c r="S222" s="44"/>
      <c r="T222" s="44" t="str">
        <f t="shared" si="31"/>
        <v>25-6.88678318940795j</v>
      </c>
      <c r="U222" s="44">
        <f t="shared" si="32"/>
        <v>28.276456488827357</v>
      </c>
      <c r="V222" s="44">
        <f t="shared" si="33"/>
        <v>-15.401354630940013</v>
      </c>
      <c r="W222" s="44"/>
      <c r="X222" s="44" t="str">
        <f t="shared" si="34"/>
        <v>32968.75-0.000124275303087192j</v>
      </c>
      <c r="Y222" s="44" t="str">
        <f t="shared" si="35"/>
        <v>0.232727272727273+6.73099691167125E-10j</v>
      </c>
      <c r="Z222" s="44">
        <f t="shared" si="41"/>
        <v>-12.663054396927498</v>
      </c>
      <c r="AA222" s="44">
        <f t="shared" si="42"/>
        <v>1.6571229939444879E-7</v>
      </c>
      <c r="AB222" s="44"/>
      <c r="AC222" s="44"/>
      <c r="AD222" s="44"/>
      <c r="AE222" s="44" t="str">
        <f t="shared" si="36"/>
        <v>-0.706167917598409-2.41286794347292j</v>
      </c>
      <c r="AF222" s="44">
        <f t="shared" si="43"/>
        <v>8.0075863940835479</v>
      </c>
      <c r="AG222" s="44">
        <f t="shared" si="44"/>
        <v>-106.31303584012808</v>
      </c>
      <c r="AH222" s="44">
        <f t="shared" si="37"/>
        <v>73.68696415987192</v>
      </c>
      <c r="AI222" s="44">
        <f t="shared" si="45"/>
        <v>-8.0075863940835479</v>
      </c>
      <c r="AJ222" s="44"/>
      <c r="AK222" s="44"/>
      <c r="AL222" s="47"/>
    </row>
    <row r="223" spans="2:38" hidden="1" x14ac:dyDescent="0.25">
      <c r="B223" s="46">
        <v>114</v>
      </c>
      <c r="C223" s="44">
        <f t="shared" si="23"/>
        <v>19054.607179632498</v>
      </c>
      <c r="D223" s="44" t="str">
        <f t="shared" si="38"/>
        <v>119723.627865146j</v>
      </c>
      <c r="E223" s="44">
        <f t="shared" si="24"/>
        <v>0.99282808780701026</v>
      </c>
      <c r="F223" s="44" t="str">
        <f t="shared" si="25"/>
        <v>0.133026253183496j</v>
      </c>
      <c r="G223" s="44" t="str">
        <f t="shared" si="26"/>
        <v>2.37470487478423-0.318180051298604j</v>
      </c>
      <c r="H223" s="44">
        <f t="shared" si="27"/>
        <v>7.5894683031418575</v>
      </c>
      <c r="I223" s="44">
        <f t="shared" si="28"/>
        <v>-7.6314494864617011</v>
      </c>
      <c r="J223" s="44"/>
      <c r="K223" s="44"/>
      <c r="L223" s="44"/>
      <c r="M223" s="44" t="str">
        <f t="shared" si="29"/>
        <v>1.65+0.00987719929887454j</v>
      </c>
      <c r="N223" s="44" t="str">
        <f t="shared" si="30"/>
        <v>1+9.8831854802678j</v>
      </c>
      <c r="O223" s="44" t="str">
        <f t="shared" si="39"/>
        <v>0.0177104279750132-0.165158245313105j</v>
      </c>
      <c r="P223" s="44">
        <f t="shared" si="40"/>
        <v>-83.879385542195124</v>
      </c>
      <c r="Q223" s="44"/>
      <c r="R223" s="44"/>
      <c r="S223" s="44"/>
      <c r="T223" s="44" t="str">
        <f t="shared" si="31"/>
        <v>25-6.5768268874216j</v>
      </c>
      <c r="U223" s="44">
        <f t="shared" si="32"/>
        <v>28.24941990684178</v>
      </c>
      <c r="V223" s="44">
        <f t="shared" si="33"/>
        <v>-14.739017710007911</v>
      </c>
      <c r="W223" s="44"/>
      <c r="X223" s="44" t="str">
        <f t="shared" si="34"/>
        <v>32968.75-0.000130132217680277j</v>
      </c>
      <c r="Y223" s="44" t="str">
        <f t="shared" si="35"/>
        <v>0.232727272727273+7.04821902305342E-10j</v>
      </c>
      <c r="Z223" s="44">
        <f t="shared" si="41"/>
        <v>-12.663054396927498</v>
      </c>
      <c r="AA223" s="44">
        <f t="shared" si="42"/>
        <v>1.7352207945908548E-7</v>
      </c>
      <c r="AB223" s="44"/>
      <c r="AC223" s="44"/>
      <c r="AD223" s="44"/>
      <c r="AE223" s="44" t="str">
        <f t="shared" si="36"/>
        <v>-0.669982676914531-2.29862844871337j</v>
      </c>
      <c r="AF223" s="44">
        <f t="shared" si="43"/>
        <v>7.5834933116322354</v>
      </c>
      <c r="AG223" s="44">
        <f t="shared" si="44"/>
        <v>-106.24985256514267</v>
      </c>
      <c r="AH223" s="44">
        <f t="shared" si="37"/>
        <v>73.750147434857325</v>
      </c>
      <c r="AI223" s="44">
        <f t="shared" si="45"/>
        <v>-7.5834933116322354</v>
      </c>
      <c r="AJ223" s="44"/>
      <c r="AK223" s="44"/>
      <c r="AL223" s="47"/>
    </row>
    <row r="224" spans="2:38" hidden="1" x14ac:dyDescent="0.25">
      <c r="B224" s="46">
        <v>115</v>
      </c>
      <c r="C224" s="44">
        <f t="shared" si="23"/>
        <v>19952.623149688818</v>
      </c>
      <c r="D224" s="44" t="str">
        <f t="shared" si="38"/>
        <v>125366.028613816j</v>
      </c>
      <c r="E224" s="44">
        <f t="shared" si="24"/>
        <v>0.99213615465573335</v>
      </c>
      <c r="F224" s="44" t="str">
        <f t="shared" si="25"/>
        <v>0.139295587348684j</v>
      </c>
      <c r="G224" s="44" t="str">
        <f t="shared" si="26"/>
        <v>2.37226066038814-0.333064610620511j</v>
      </c>
      <c r="H224" s="44">
        <f t="shared" si="27"/>
        <v>7.5880237249771323</v>
      </c>
      <c r="I224" s="44">
        <f t="shared" si="28"/>
        <v>-7.9920682874974611</v>
      </c>
      <c r="J224" s="44"/>
      <c r="K224" s="44"/>
      <c r="L224" s="44"/>
      <c r="M224" s="44" t="str">
        <f t="shared" si="29"/>
        <v>1.65+0.0103426973606398j</v>
      </c>
      <c r="N224" s="44" t="str">
        <f t="shared" si="30"/>
        <v>1+10.3489656620705j</v>
      </c>
      <c r="O224" s="44" t="str">
        <f t="shared" si="39"/>
        <v>0.0162536401378871-0.157865666310004j</v>
      </c>
      <c r="P224" s="44">
        <f t="shared" si="40"/>
        <v>-84.121615206073201</v>
      </c>
      <c r="Q224" s="44"/>
      <c r="R224" s="44"/>
      <c r="S224" s="44"/>
      <c r="T224" s="44" t="str">
        <f t="shared" si="31"/>
        <v>25-6.2808209170341j</v>
      </c>
      <c r="U224" s="44">
        <f t="shared" si="32"/>
        <v>28.224614635042489</v>
      </c>
      <c r="V224" s="44">
        <f t="shared" si="33"/>
        <v>-14.102705418803351</v>
      </c>
      <c r="W224" s="44"/>
      <c r="X224" s="44" t="str">
        <f t="shared" si="34"/>
        <v>32968.75-0.000136265160154192j</v>
      </c>
      <c r="Y224" s="44" t="str">
        <f t="shared" si="35"/>
        <v>0.232727272727273+7.38039135195465E-10j</v>
      </c>
      <c r="Z224" s="44">
        <f t="shared" si="41"/>
        <v>-12.663054396927498</v>
      </c>
      <c r="AA224" s="44">
        <f t="shared" si="42"/>
        <v>1.8169992311876482E-7</v>
      </c>
      <c r="AB224" s="44"/>
      <c r="AC224" s="44"/>
      <c r="AD224" s="44"/>
      <c r="AE224" s="44" t="str">
        <f t="shared" si="36"/>
        <v>-0.636904549293644-2.18990159853662j</v>
      </c>
      <c r="AF224" s="44">
        <f t="shared" si="43"/>
        <v>7.1611327439064878</v>
      </c>
      <c r="AG224" s="44">
        <f t="shared" si="44"/>
        <v>-106.21638873067405</v>
      </c>
      <c r="AH224" s="44">
        <f t="shared" si="37"/>
        <v>73.783611269325945</v>
      </c>
      <c r="AI224" s="44">
        <f t="shared" si="45"/>
        <v>-7.1611327439064878</v>
      </c>
      <c r="AJ224" s="44"/>
      <c r="AK224" s="44"/>
      <c r="AL224" s="47"/>
    </row>
    <row r="225" spans="2:38" hidden="1" x14ac:dyDescent="0.25">
      <c r="B225" s="46">
        <v>116</v>
      </c>
      <c r="C225" s="44">
        <f t="shared" si="23"/>
        <v>20892.961308540394</v>
      </c>
      <c r="D225" s="44" t="str">
        <f t="shared" si="38"/>
        <v>131274.347517293j</v>
      </c>
      <c r="E225" s="44">
        <f t="shared" si="24"/>
        <v>0.9913774650421695</v>
      </c>
      <c r="F225" s="44" t="str">
        <f t="shared" si="25"/>
        <v>0.145860386130326j</v>
      </c>
      <c r="G225" s="44" t="str">
        <f t="shared" si="26"/>
        <v>2.36957990326883-0.348633948062104j</v>
      </c>
      <c r="H225" s="44">
        <f t="shared" si="27"/>
        <v>7.5864355684103115</v>
      </c>
      <c r="I225" s="44">
        <f t="shared" si="28"/>
        <v>-8.3698224117879878</v>
      </c>
      <c r="J225" s="44"/>
      <c r="K225" s="44"/>
      <c r="L225" s="44"/>
      <c r="M225" s="44" t="str">
        <f t="shared" si="29"/>
        <v>1.65+0.0108301336701767j</v>
      </c>
      <c r="N225" s="44" t="str">
        <f t="shared" si="30"/>
        <v>1+10.8366973875525j</v>
      </c>
      <c r="O225" s="44" t="str">
        <f t="shared" si="39"/>
        <v>0.0149227648141817-0.150883352806727j</v>
      </c>
      <c r="P225" s="44">
        <f t="shared" si="40"/>
        <v>-84.351664096499931</v>
      </c>
      <c r="Q225" s="44"/>
      <c r="R225" s="44"/>
      <c r="S225" s="44"/>
      <c r="T225" s="44" t="str">
        <f t="shared" si="31"/>
        <v>25-5.9981374098959j</v>
      </c>
      <c r="U225" s="44">
        <f t="shared" si="32"/>
        <v>28.20186776265297</v>
      </c>
      <c r="V225" s="44">
        <f t="shared" si="33"/>
        <v>-13.49169695870525</v>
      </c>
      <c r="W225" s="44"/>
      <c r="X225" s="44" t="str">
        <f t="shared" si="34"/>
        <v>32968.75-0.000142687139302183j</v>
      </c>
      <c r="Y225" s="44" t="str">
        <f t="shared" si="35"/>
        <v>0.232727272727273+7.72821848041972E-10j</v>
      </c>
      <c r="Z225" s="44">
        <f t="shared" si="41"/>
        <v>-12.663054396927498</v>
      </c>
      <c r="AA225" s="44">
        <f t="shared" si="42"/>
        <v>1.9026317667631305E-7</v>
      </c>
      <c r="AB225" s="44"/>
      <c r="AC225" s="44"/>
      <c r="AD225" s="44"/>
      <c r="AE225" s="44" t="str">
        <f t="shared" si="36"/>
        <v>-0.606668844243225-2.08637590013525j</v>
      </c>
      <c r="AF225" s="44">
        <f t="shared" si="43"/>
        <v>6.7403505679684583</v>
      </c>
      <c r="AG225" s="44">
        <f t="shared" si="44"/>
        <v>-106.21318327672999</v>
      </c>
      <c r="AH225" s="44">
        <f t="shared" si="37"/>
        <v>73.786816723270007</v>
      </c>
      <c r="AI225" s="44">
        <f t="shared" si="45"/>
        <v>-6.7403505679684583</v>
      </c>
      <c r="AJ225" s="44"/>
      <c r="AK225" s="44"/>
      <c r="AL225" s="47"/>
    </row>
    <row r="226" spans="2:38" hidden="1" x14ac:dyDescent="0.25">
      <c r="B226" s="46">
        <v>117</v>
      </c>
      <c r="C226" s="44">
        <f t="shared" si="23"/>
        <v>21877.616239495524</v>
      </c>
      <c r="D226" s="44" t="str">
        <f t="shared" si="38"/>
        <v>137461.116912112j</v>
      </c>
      <c r="E226" s="44">
        <f t="shared" si="24"/>
        <v>0.99054557842325652</v>
      </c>
      <c r="F226" s="44" t="str">
        <f t="shared" si="25"/>
        <v>0.152734574346791j</v>
      </c>
      <c r="G226" s="44" t="str">
        <f t="shared" si="26"/>
        <v>2.36663964628207-0.364917785592979j</v>
      </c>
      <c r="H226" s="44">
        <f t="shared" si="27"/>
        <v>7.5846891359142479</v>
      </c>
      <c r="I226" s="44">
        <f t="shared" si="28"/>
        <v>-8.7655395523469899</v>
      </c>
      <c r="J226" s="44"/>
      <c r="K226" s="44"/>
      <c r="L226" s="44"/>
      <c r="M226" s="44" t="str">
        <f t="shared" si="29"/>
        <v>1.65+0.0113405421452492j</v>
      </c>
      <c r="N226" s="44" t="str">
        <f t="shared" si="30"/>
        <v>1+11.3474152010948j</v>
      </c>
      <c r="O226" s="44" t="str">
        <f t="shared" si="39"/>
        <v>0.013707100171092-0.144199614699129j</v>
      </c>
      <c r="P226" s="44">
        <f t="shared" si="40"/>
        <v>-84.569983397548199</v>
      </c>
      <c r="Q226" s="44"/>
      <c r="R226" s="44"/>
      <c r="S226" s="44"/>
      <c r="T226" s="44" t="str">
        <f t="shared" si="31"/>
        <v>25-5.7281767563884j</v>
      </c>
      <c r="U226" s="44">
        <f t="shared" si="32"/>
        <v>28.181017976570747</v>
      </c>
      <c r="V226" s="44">
        <f t="shared" si="33"/>
        <v>-12.905253146916296</v>
      </c>
      <c r="W226" s="44"/>
      <c r="X226" s="44" t="str">
        <f t="shared" si="34"/>
        <v>32968.75-0.000149411777003031j</v>
      </c>
      <c r="Y226" s="44" t="str">
        <f t="shared" si="35"/>
        <v>0.232727272727273+8.09243819642202E-10j</v>
      </c>
      <c r="Z226" s="44">
        <f t="shared" si="41"/>
        <v>-12.663054396927498</v>
      </c>
      <c r="AA226" s="44">
        <f t="shared" si="42"/>
        <v>1.9923000394061924E-7</v>
      </c>
      <c r="AB226" s="44"/>
      <c r="AC226" s="44"/>
      <c r="AD226" s="44"/>
      <c r="AE226" s="44" t="str">
        <f t="shared" si="36"/>
        <v>-0.579032314339836-1.98776100257857j</v>
      </c>
      <c r="AF226" s="44">
        <f t="shared" si="43"/>
        <v>6.3210001392082393</v>
      </c>
      <c r="AG226" s="44">
        <f t="shared" si="44"/>
        <v>-106.24077589758149</v>
      </c>
      <c r="AH226" s="44">
        <f t="shared" si="37"/>
        <v>73.759224102418514</v>
      </c>
      <c r="AI226" s="44">
        <f t="shared" si="45"/>
        <v>-6.3210001392082393</v>
      </c>
      <c r="AJ226" s="44"/>
      <c r="AK226" s="44"/>
      <c r="AL226" s="47"/>
    </row>
    <row r="227" spans="2:38" hidden="1" x14ac:dyDescent="0.25">
      <c r="B227" s="46">
        <v>118</v>
      </c>
      <c r="C227" s="44">
        <f t="shared" si="23"/>
        <v>22908.676527677744</v>
      </c>
      <c r="D227" s="44" t="str">
        <f t="shared" si="38"/>
        <v>143939.459765635j</v>
      </c>
      <c r="E227" s="44">
        <f t="shared" si="24"/>
        <v>0.989633432883955</v>
      </c>
      <c r="F227" s="44" t="str">
        <f t="shared" si="25"/>
        <v>0.159932733072928j</v>
      </c>
      <c r="G227" s="44" t="str">
        <f t="shared" si="26"/>
        <v>2.36341469359881-0.381946848976653j</v>
      </c>
      <c r="H227" s="44">
        <f t="shared" si="27"/>
        <v>7.5827681428520242</v>
      </c>
      <c r="I227" s="44">
        <f t="shared" si="28"/>
        <v>-9.1800892388319131</v>
      </c>
      <c r="J227" s="44"/>
      <c r="K227" s="44"/>
      <c r="L227" s="44"/>
      <c r="M227" s="44" t="str">
        <f t="shared" si="29"/>
        <v>1.65+0.0118750054306649j</v>
      </c>
      <c r="N227" s="44" t="str">
        <f t="shared" si="30"/>
        <v>1+11.8822024036532j</v>
      </c>
      <c r="O227" s="44" t="str">
        <f t="shared" si="39"/>
        <v>0.0125968236850993-0.137803003238817j</v>
      </c>
      <c r="P227" s="44">
        <f t="shared" si="40"/>
        <v>-84.777004087376511</v>
      </c>
      <c r="Q227" s="44"/>
      <c r="R227" s="44"/>
      <c r="S227" s="44"/>
      <c r="T227" s="44" t="str">
        <f t="shared" si="31"/>
        <v>25-5.47036633377125j</v>
      </c>
      <c r="U227" s="44">
        <f t="shared" si="32"/>
        <v>28.161915076459898</v>
      </c>
      <c r="V227" s="44">
        <f t="shared" si="33"/>
        <v>-12.342622429931236</v>
      </c>
      <c r="W227" s="44"/>
      <c r="X227" s="44" t="str">
        <f t="shared" si="34"/>
        <v>32968.75-0.000156453337114889j</v>
      </c>
      <c r="Y227" s="44" t="str">
        <f t="shared" si="35"/>
        <v>0.232727272727273+8.47382305881105E-10j</v>
      </c>
      <c r="Z227" s="44">
        <f t="shared" si="41"/>
        <v>-12.663054396927498</v>
      </c>
      <c r="AA227" s="44">
        <f t="shared" si="42"/>
        <v>2.0861942475451609E-7</v>
      </c>
      <c r="AB227" s="44"/>
      <c r="AC227" s="44"/>
      <c r="AD227" s="44"/>
      <c r="AE227" s="44" t="str">
        <f t="shared" si="36"/>
        <v>-0.553771526873699-1.89378583499707j</v>
      </c>
      <c r="AF227" s="44">
        <f t="shared" si="43"/>
        <v>5.9029418642436173</v>
      </c>
      <c r="AG227" s="44">
        <f t="shared" si="44"/>
        <v>-106.29971554752024</v>
      </c>
      <c r="AH227" s="44">
        <f t="shared" si="37"/>
        <v>73.700284452479764</v>
      </c>
      <c r="AI227" s="44">
        <f t="shared" si="45"/>
        <v>-5.9029418642436173</v>
      </c>
      <c r="AJ227" s="44"/>
      <c r="AK227" s="44"/>
      <c r="AL227" s="47"/>
    </row>
    <row r="228" spans="2:38" hidden="1" x14ac:dyDescent="0.25">
      <c r="B228" s="46">
        <v>119</v>
      </c>
      <c r="C228" s="44">
        <f t="shared" si="23"/>
        <v>23988.329190194912</v>
      </c>
      <c r="D228" s="44" t="str">
        <f t="shared" si="38"/>
        <v>150723.11751162j</v>
      </c>
      <c r="E228" s="44">
        <f t="shared" si="24"/>
        <v>0.98863328518840177</v>
      </c>
      <c r="F228" s="44" t="str">
        <f t="shared" si="25"/>
        <v>0.167470130568467j</v>
      </c>
      <c r="G228" s="44" t="str">
        <f t="shared" si="26"/>
        <v>2.35987739106463-0.399752851464891j</v>
      </c>
      <c r="H228" s="44">
        <f t="shared" si="27"/>
        <v>7.5806545307487934</v>
      </c>
      <c r="I228" s="44">
        <f t="shared" si="28"/>
        <v>-9.6143851885898428</v>
      </c>
      <c r="J228" s="44"/>
      <c r="K228" s="44"/>
      <c r="L228" s="44"/>
      <c r="M228" s="44" t="str">
        <f t="shared" si="29"/>
        <v>1.65+0.0124346571947087j</v>
      </c>
      <c r="N228" s="44" t="str">
        <f t="shared" si="30"/>
        <v>1+12.4421933505842j</v>
      </c>
      <c r="O228" s="44" t="str">
        <f t="shared" si="39"/>
        <v>0.0115829249956919-0.131682335167005j</v>
      </c>
      <c r="P228" s="44">
        <f t="shared" si="40"/>
        <v>-84.973137265030388</v>
      </c>
      <c r="Q228" s="44"/>
      <c r="R228" s="44"/>
      <c r="S228" s="44"/>
      <c r="T228" s="44" t="str">
        <f t="shared" si="31"/>
        <v>25-5.2241592915728j</v>
      </c>
      <c r="U228" s="44">
        <f t="shared" si="32"/>
        <v>28.144419458485178</v>
      </c>
      <c r="V228" s="44">
        <f t="shared" si="33"/>
        <v>-11.803046205994843</v>
      </c>
      <c r="W228" s="44"/>
      <c r="X228" s="44" t="str">
        <f t="shared" si="34"/>
        <v>32968.75-0.000163826755730831j</v>
      </c>
      <c r="Y228" s="44" t="str">
        <f t="shared" si="35"/>
        <v>0.232727272727273+8.87318203601301E-10j</v>
      </c>
      <c r="Z228" s="44">
        <f t="shared" si="41"/>
        <v>-12.663054396927498</v>
      </c>
      <c r="AA228" s="44">
        <f t="shared" si="42"/>
        <v>2.184513553384094E-7</v>
      </c>
      <c r="AB228" s="44"/>
      <c r="AC228" s="44"/>
      <c r="AD228" s="44"/>
      <c r="AE228" s="44" t="str">
        <f t="shared" si="36"/>
        <v>-0.530681332018047-1.80419693395226j</v>
      </c>
      <c r="AF228" s="44">
        <f t="shared" si="43"/>
        <v>5.4860427042908135</v>
      </c>
      <c r="AG228" s="44">
        <f t="shared" si="44"/>
        <v>-106.39056844116371</v>
      </c>
      <c r="AH228" s="44">
        <f t="shared" si="37"/>
        <v>73.609431558836292</v>
      </c>
      <c r="AI228" s="44">
        <f t="shared" si="45"/>
        <v>-5.4860427042908135</v>
      </c>
      <c r="AJ228" s="44"/>
      <c r="AK228" s="44"/>
      <c r="AL228" s="47"/>
    </row>
    <row r="229" spans="2:38" hidden="1" x14ac:dyDescent="0.25">
      <c r="B229" s="46">
        <v>120</v>
      </c>
      <c r="C229" s="44">
        <f t="shared" si="23"/>
        <v>25118.864315095805</v>
      </c>
      <c r="D229" s="44" t="str">
        <f t="shared" si="38"/>
        <v>157826.479197648j</v>
      </c>
      <c r="E229" s="44">
        <f t="shared" si="24"/>
        <v>0.98753664504730476</v>
      </c>
      <c r="F229" s="44" t="str">
        <f t="shared" si="25"/>
        <v>0.175362754664053j</v>
      </c>
      <c r="G229" s="44" t="str">
        <f t="shared" si="26"/>
        <v>2.35599738499551-0.418368466108239j</v>
      </c>
      <c r="H229" s="44">
        <f t="shared" si="27"/>
        <v>7.5783282559445455</v>
      </c>
      <c r="I229" s="44">
        <f t="shared" si="28"/>
        <v>-10.069387814447069</v>
      </c>
      <c r="J229" s="44"/>
      <c r="K229" s="44"/>
      <c r="L229" s="44"/>
      <c r="M229" s="44" t="str">
        <f t="shared" si="29"/>
        <v>1.65+0.013020684533806j</v>
      </c>
      <c r="N229" s="44" t="str">
        <f t="shared" si="30"/>
        <v>1+13.0285758577658j</v>
      </c>
      <c r="O229" s="44" t="str">
        <f t="shared" si="39"/>
        <v>0.0106571430099339-0.125826711598177j</v>
      </c>
      <c r="P229" s="44">
        <f t="shared" si="40"/>
        <v>-85.158774507846317</v>
      </c>
      <c r="Q229" s="44"/>
      <c r="R229" s="44"/>
      <c r="S229" s="44"/>
      <c r="T229" s="44" t="str">
        <f t="shared" si="31"/>
        <v>25-4.98903339164704j</v>
      </c>
      <c r="U229" s="44">
        <f t="shared" si="32"/>
        <v>28.128401579455161</v>
      </c>
      <c r="V229" s="44">
        <f t="shared" si="33"/>
        <v>-11.2857634991254</v>
      </c>
      <c r="W229" s="44"/>
      <c r="X229" s="44" t="str">
        <f t="shared" si="34"/>
        <v>32968.75-0.000171547672860315j</v>
      </c>
      <c r="Y229" s="44" t="str">
        <f t="shared" si="35"/>
        <v>0.232727272727273+9.29136222196166E-10j</v>
      </c>
      <c r="Z229" s="44">
        <f t="shared" si="41"/>
        <v>-12.663054396927498</v>
      </c>
      <c r="AA229" s="44">
        <f t="shared" si="42"/>
        <v>2.2874665053526058E-7</v>
      </c>
      <c r="AB229" s="44"/>
      <c r="AC229" s="44"/>
      <c r="AD229" s="44"/>
      <c r="AE229" s="44" t="str">
        <f t="shared" si="36"/>
        <v>-0.50957342580185-1.71875693977067j</v>
      </c>
      <c r="AF229" s="44">
        <f t="shared" si="43"/>
        <v>5.0701756186789719</v>
      </c>
      <c r="AG229" s="44">
        <f t="shared" si="44"/>
        <v>-106.51392559267209</v>
      </c>
      <c r="AH229" s="44">
        <f t="shared" si="37"/>
        <v>73.486074407327905</v>
      </c>
      <c r="AI229" s="44">
        <f t="shared" si="45"/>
        <v>-5.0701756186789719</v>
      </c>
      <c r="AJ229" s="44"/>
      <c r="AK229" s="44"/>
      <c r="AL229" s="47"/>
    </row>
    <row r="230" spans="2:38" hidden="1" x14ac:dyDescent="0.25">
      <c r="B230" s="46">
        <v>121</v>
      </c>
      <c r="C230" s="44">
        <f t="shared" si="23"/>
        <v>26302.679918953818</v>
      </c>
      <c r="D230" s="44" t="str">
        <f t="shared" si="38"/>
        <v>165264.612006218j</v>
      </c>
      <c r="E230" s="44">
        <f t="shared" si="24"/>
        <v>0.98633420304357655</v>
      </c>
      <c r="F230" s="44" t="str">
        <f t="shared" si="25"/>
        <v>0.183627346673576j</v>
      </c>
      <c r="G230" s="44" t="str">
        <f t="shared" si="26"/>
        <v>2.35174135736923-0.437827284285251j</v>
      </c>
      <c r="H230" s="44">
        <f t="shared" si="27"/>
        <v>7.575767049980179</v>
      </c>
      <c r="I230" s="44">
        <f t="shared" si="28"/>
        <v>-10.546106900788189</v>
      </c>
      <c r="J230" s="44"/>
      <c r="K230" s="44"/>
      <c r="L230" s="44"/>
      <c r="M230" s="44" t="str">
        <f t="shared" si="29"/>
        <v>1.65+0.013634330490513j</v>
      </c>
      <c r="N230" s="44" t="str">
        <f t="shared" si="30"/>
        <v>1+13.6425937211133j</v>
      </c>
      <c r="O230" s="44" t="str">
        <f t="shared" si="39"/>
        <v>0.00981190714786341-0.120225532357075j</v>
      </c>
      <c r="P230" s="44">
        <f t="shared" si="40"/>
        <v>-85.334288251459526</v>
      </c>
      <c r="Q230" s="44"/>
      <c r="R230" s="44"/>
      <c r="S230" s="44"/>
      <c r="T230" s="44" t="str">
        <f t="shared" si="31"/>
        <v>25-4.76448990043632j</v>
      </c>
      <c r="U230" s="44">
        <f t="shared" si="32"/>
        <v>28.113741411299781</v>
      </c>
      <c r="V230" s="44">
        <f t="shared" si="33"/>
        <v>-10.79001503061186</v>
      </c>
      <c r="W230" s="44"/>
      <c r="X230" s="44" t="str">
        <f t="shared" si="34"/>
        <v>32968.75-0.000179632465603731j</v>
      </c>
      <c r="Y230" s="44" t="str">
        <f t="shared" si="35"/>
        <v>0.232727272727273+9.72925063289761E-10j</v>
      </c>
      <c r="Z230" s="44">
        <f t="shared" si="41"/>
        <v>-12.663054396927498</v>
      </c>
      <c r="AA230" s="44">
        <f t="shared" si="42"/>
        <v>2.3952714804649184E-7</v>
      </c>
      <c r="AB230" s="44"/>
      <c r="AC230" s="44"/>
      <c r="AD230" s="44"/>
      <c r="AE230" s="44" t="str">
        <f t="shared" si="36"/>
        <v>-0.49027500518747-1.63724324366604j</v>
      </c>
      <c r="AF230" s="44">
        <f t="shared" si="43"/>
        <v>4.6552189558191781</v>
      </c>
      <c r="AG230" s="44">
        <f t="shared" si="44"/>
        <v>-106.67040994333246</v>
      </c>
      <c r="AH230" s="44">
        <f t="shared" si="37"/>
        <v>73.329590056667541</v>
      </c>
      <c r="AI230" s="44">
        <f t="shared" si="45"/>
        <v>-4.6552189558191781</v>
      </c>
      <c r="AJ230" s="44"/>
      <c r="AK230" s="44"/>
      <c r="AL230" s="47"/>
    </row>
    <row r="231" spans="2:38" hidden="1" x14ac:dyDescent="0.25">
      <c r="B231" s="46">
        <v>122</v>
      </c>
      <c r="C231" s="44">
        <f t="shared" si="23"/>
        <v>27542.287033381683</v>
      </c>
      <c r="D231" s="44" t="str">
        <f t="shared" si="38"/>
        <v>173053.293214267j</v>
      </c>
      <c r="E231" s="44">
        <f t="shared" si="24"/>
        <v>0.98501575160436172</v>
      </c>
      <c r="F231" s="44" t="str">
        <f t="shared" si="25"/>
        <v>0.192281436904741j</v>
      </c>
      <c r="G231" s="44" t="str">
        <f t="shared" si="26"/>
        <v>2.34707273521862-0.458163757597497j</v>
      </c>
      <c r="H231" s="44">
        <f t="shared" si="27"/>
        <v>7.5729461474802173</v>
      </c>
      <c r="I231" s="44">
        <f t="shared" si="28"/>
        <v>-11.045604459956067</v>
      </c>
      <c r="J231" s="44"/>
      <c r="K231" s="44"/>
      <c r="L231" s="44"/>
      <c r="M231" s="44" t="str">
        <f t="shared" si="29"/>
        <v>1.65+0.014276896690177j</v>
      </c>
      <c r="N231" s="44" t="str">
        <f t="shared" si="30"/>
        <v>1+14.2855493548377j</v>
      </c>
      <c r="O231" s="44" t="str">
        <f t="shared" si="39"/>
        <v>0.00904028258743609-0.114868506394321j</v>
      </c>
      <c r="P231" s="44">
        <f t="shared" si="40"/>
        <v>-85.500032185473373</v>
      </c>
      <c r="Q231" s="44"/>
      <c r="R231" s="44"/>
      <c r="S231" s="44"/>
      <c r="T231" s="44" t="str">
        <f t="shared" si="31"/>
        <v>25-4.55005253109064j</v>
      </c>
      <c r="U231" s="44">
        <f t="shared" si="32"/>
        <v>28.100327894126256</v>
      </c>
      <c r="V231" s="44">
        <f t="shared" si="33"/>
        <v>-10.31504673550673</v>
      </c>
      <c r="W231" s="44"/>
      <c r="X231" s="44" t="str">
        <f t="shared" si="34"/>
        <v>32968.75-0.000188098282890439j</v>
      </c>
      <c r="Y231" s="44" t="str">
        <f t="shared" si="35"/>
        <v>0.232727272727273+1.01877760888494E-09j</v>
      </c>
      <c r="Z231" s="44">
        <f t="shared" si="41"/>
        <v>-12.663054396927498</v>
      </c>
      <c r="AA231" s="44">
        <f t="shared" si="42"/>
        <v>2.5081571475269665E-7</v>
      </c>
      <c r="AB231" s="44"/>
      <c r="AC231" s="44"/>
      <c r="AD231" s="44"/>
      <c r="AE231" s="44" t="str">
        <f t="shared" si="36"/>
        <v>-0.472627511816128-1.55944676935868j</v>
      </c>
      <c r="AF231" s="44">
        <f t="shared" si="43"/>
        <v>4.24105579663469</v>
      </c>
      <c r="AG231" s="44">
        <f t="shared" si="44"/>
        <v>-106.86068313012044</v>
      </c>
      <c r="AH231" s="44">
        <f t="shared" si="37"/>
        <v>73.139316869879565</v>
      </c>
      <c r="AI231" s="44">
        <f t="shared" si="45"/>
        <v>-4.24105579663469</v>
      </c>
      <c r="AJ231" s="44"/>
      <c r="AK231" s="44"/>
      <c r="AL231" s="47"/>
    </row>
    <row r="232" spans="2:38" hidden="1" x14ac:dyDescent="0.25">
      <c r="B232" s="46">
        <v>123</v>
      </c>
      <c r="C232" s="44">
        <f t="shared" si="23"/>
        <v>28840.315031266073</v>
      </c>
      <c r="D232" s="44" t="str">
        <f t="shared" si="38"/>
        <v>181209.043658882j</v>
      </c>
      <c r="E232" s="44">
        <f t="shared" si="24"/>
        <v>0.98357009834858911</v>
      </c>
      <c r="F232" s="44" t="str">
        <f t="shared" si="25"/>
        <v>0.201343381843202j</v>
      </c>
      <c r="G232" s="44" t="str">
        <f t="shared" si="26"/>
        <v>2.34195137188495-0.47941311973529j</v>
      </c>
      <c r="H232" s="44">
        <f t="shared" si="27"/>
        <v>7.5698379766081914</v>
      </c>
      <c r="I232" s="44">
        <f t="shared" si="28"/>
        <v>-11.568997781325267</v>
      </c>
      <c r="J232" s="44"/>
      <c r="K232" s="44"/>
      <c r="L232" s="44"/>
      <c r="M232" s="44" t="str">
        <f t="shared" si="29"/>
        <v>1.65+0.0149497461018578j</v>
      </c>
      <c r="N232" s="44" t="str">
        <f t="shared" si="30"/>
        <v>1+14.9588065540407j</v>
      </c>
      <c r="O232" s="44" t="str">
        <f t="shared" si="39"/>
        <v>0.00833591934531162-0.109745658834744j</v>
      </c>
      <c r="P232" s="44">
        <f t="shared" si="40"/>
        <v>-85.6563416587814</v>
      </c>
      <c r="Q232" s="44"/>
      <c r="R232" s="44"/>
      <c r="S232" s="44"/>
      <c r="T232" s="44" t="str">
        <f t="shared" si="31"/>
        <v>25-4.34526643319965j</v>
      </c>
      <c r="U232" s="44">
        <f t="shared" si="32"/>
        <v>28.088058394586707</v>
      </c>
      <c r="V232" s="44">
        <f t="shared" si="33"/>
        <v>-9.8601127718801553</v>
      </c>
      <c r="W232" s="44"/>
      <c r="X232" s="44" t="str">
        <f t="shared" si="34"/>
        <v>32968.75-0.000196963081853933j</v>
      </c>
      <c r="Y232" s="44" t="str">
        <f t="shared" si="35"/>
        <v>0.232727272727273+1.06679111837846E-09j</v>
      </c>
      <c r="Z232" s="44">
        <f t="shared" si="41"/>
        <v>-12.663054396927498</v>
      </c>
      <c r="AA232" s="44">
        <f t="shared" si="42"/>
        <v>2.6263629521734122E-7</v>
      </c>
      <c r="AB232" s="44"/>
      <c r="AC232" s="44"/>
      <c r="AD232" s="44"/>
      <c r="AE232" s="44" t="str">
        <f t="shared" si="36"/>
        <v>-0.456485460440979-1.48517087463278j</v>
      </c>
      <c r="AF232" s="44">
        <f t="shared" si="43"/>
        <v>3.8275732532266957</v>
      </c>
      <c r="AG232" s="44">
        <f t="shared" si="44"/>
        <v>-107.08545194935058</v>
      </c>
      <c r="AH232" s="44">
        <f t="shared" si="37"/>
        <v>72.914548050649415</v>
      </c>
      <c r="AI232" s="44">
        <f t="shared" si="45"/>
        <v>-3.8275732532266957</v>
      </c>
      <c r="AJ232" s="44"/>
      <c r="AK232" s="44"/>
      <c r="AL232" s="47"/>
    </row>
    <row r="233" spans="2:38" hidden="1" x14ac:dyDescent="0.25">
      <c r="B233" s="46">
        <v>124</v>
      </c>
      <c r="C233" s="44">
        <f t="shared" si="23"/>
        <v>30199.517204020169</v>
      </c>
      <c r="D233" s="44" t="str">
        <f t="shared" si="38"/>
        <v>189749.162780217j</v>
      </c>
      <c r="E233" s="44">
        <f t="shared" si="24"/>
        <v>0.98198497107445104</v>
      </c>
      <c r="F233" s="44" t="str">
        <f t="shared" si="25"/>
        <v>0.21083240308913j</v>
      </c>
      <c r="G233" s="44" t="str">
        <f t="shared" si="26"/>
        <v>2.33633319765533-0.501611284274166j</v>
      </c>
      <c r="H233" s="44">
        <f t="shared" si="27"/>
        <v>7.5664118063716232</v>
      </c>
      <c r="I233" s="44">
        <f t="shared" si="28"/>
        <v>-12.117462685484144</v>
      </c>
      <c r="J233" s="44"/>
      <c r="K233" s="44"/>
      <c r="L233" s="44"/>
      <c r="M233" s="44" t="str">
        <f t="shared" si="29"/>
        <v>1.65+0.0156543059293679j</v>
      </c>
      <c r="N233" s="44" t="str">
        <f t="shared" si="30"/>
        <v>1+15.6637933875069j</v>
      </c>
      <c r="O233" s="44" t="str">
        <f t="shared" si="39"/>
        <v>0.00769300501456131-0.104847335147775j</v>
      </c>
      <c r="P233" s="44">
        <f t="shared" si="40"/>
        <v>-85.803534089361051</v>
      </c>
      <c r="Q233" s="44"/>
      <c r="R233" s="44"/>
      <c r="S233" s="44"/>
      <c r="T233" s="44" t="str">
        <f t="shared" si="31"/>
        <v>25-4.14969722799347j</v>
      </c>
      <c r="U233" s="44">
        <f t="shared" si="32"/>
        <v>28.076838174952346</v>
      </c>
      <c r="V233" s="44">
        <f t="shared" si="33"/>
        <v>-9.4244780697844046</v>
      </c>
      <c r="W233" s="44"/>
      <c r="X233" s="44" t="str">
        <f t="shared" si="34"/>
        <v>32968.75-0.000206245665921339j</v>
      </c>
      <c r="Y233" s="44" t="str">
        <f t="shared" si="35"/>
        <v>0.232727272727273+1.11706743486123E-09j</v>
      </c>
      <c r="Z233" s="44">
        <f t="shared" si="41"/>
        <v>-12.663054396927498</v>
      </c>
      <c r="AA233" s="44">
        <f t="shared" si="42"/>
        <v>2.7501396247640134E-7</v>
      </c>
      <c r="AB233" s="44"/>
      <c r="AC233" s="44"/>
      <c r="AD233" s="44"/>
      <c r="AE233" s="44" t="str">
        <f t="shared" si="36"/>
        <v>-0.441715347682905-1.41423035985675j</v>
      </c>
      <c r="AF233" s="44">
        <f t="shared" si="43"/>
        <v>3.414661723374329</v>
      </c>
      <c r="AG233" s="44">
        <f t="shared" si="44"/>
        <v>-107.34547456961558</v>
      </c>
      <c r="AH233" s="44">
        <f t="shared" si="37"/>
        <v>72.654525430384425</v>
      </c>
      <c r="AI233" s="44">
        <f t="shared" si="45"/>
        <v>-3.414661723374329</v>
      </c>
      <c r="AJ233" s="44"/>
      <c r="AK233" s="44"/>
      <c r="AL233" s="47"/>
    </row>
    <row r="234" spans="2:38" hidden="1" x14ac:dyDescent="0.25">
      <c r="B234" s="46">
        <v>125</v>
      </c>
      <c r="C234" s="44">
        <f t="shared" si="23"/>
        <v>31622.776601683825</v>
      </c>
      <c r="D234" s="44" t="str">
        <f t="shared" si="38"/>
        <v>198691.765315922j</v>
      </c>
      <c r="E234" s="44">
        <f t="shared" si="24"/>
        <v>0.98024691358024696</v>
      </c>
      <c r="F234" s="44" t="str">
        <f t="shared" si="25"/>
        <v>0.220768628128802j</v>
      </c>
      <c r="G234" s="44" t="str">
        <f t="shared" si="26"/>
        <v>2.33016983719715-0.524794713595409j</v>
      </c>
      <c r="H234" s="44">
        <f t="shared" si="27"/>
        <v>7.5626333441212221</v>
      </c>
      <c r="I234" s="44">
        <f t="shared" si="28"/>
        <v>-12.692236995706226</v>
      </c>
      <c r="J234" s="44"/>
      <c r="K234" s="44"/>
      <c r="L234" s="44"/>
      <c r="M234" s="44" t="str">
        <f t="shared" si="29"/>
        <v>1.65+0.0163920706385636j</v>
      </c>
      <c r="N234" s="44" t="str">
        <f t="shared" si="30"/>
        <v>1+16.4020052268294j</v>
      </c>
      <c r="O234" s="44" t="str">
        <f t="shared" si="39"/>
        <v>0.0071062209710045-0.100164202870857j</v>
      </c>
      <c r="P234" s="44">
        <f t="shared" si="40"/>
        <v>-85.941909374083849</v>
      </c>
      <c r="Q234" s="44"/>
      <c r="R234" s="44"/>
      <c r="S234" s="44"/>
      <c r="T234" s="44" t="str">
        <f t="shared" si="31"/>
        <v>25-3.9629300869675j</v>
      </c>
      <c r="U234" s="44">
        <f t="shared" si="32"/>
        <v>28.066579877119096</v>
      </c>
      <c r="V234" s="44">
        <f t="shared" si="33"/>
        <v>-9.0074204652778462</v>
      </c>
      <c r="W234" s="44"/>
      <c r="X234" s="44" t="str">
        <f t="shared" si="34"/>
        <v>32968.75-0.000215965724698002j</v>
      </c>
      <c r="Y234" s="44" t="str">
        <f t="shared" si="35"/>
        <v>0.232727272727273+1.16971320114118E-09j</v>
      </c>
      <c r="Z234" s="44">
        <f t="shared" si="41"/>
        <v>-12.663054396927498</v>
      </c>
      <c r="AA234" s="44">
        <f t="shared" si="42"/>
        <v>2.8797497122163812E-7</v>
      </c>
      <c r="AB234" s="44"/>
      <c r="AC234" s="44"/>
      <c r="AD234" s="44"/>
      <c r="AE234" s="44" t="str">
        <f t="shared" si="36"/>
        <v>-0.428194636486654-1.3464505719355j</v>
      </c>
      <c r="AF234" s="44">
        <f t="shared" si="43"/>
        <v>3.0022140993172179</v>
      </c>
      <c r="AG234" s="44">
        <f t="shared" si="44"/>
        <v>-107.64156654709294</v>
      </c>
      <c r="AH234" s="44">
        <f t="shared" si="37"/>
        <v>72.358433452907065</v>
      </c>
      <c r="AI234" s="44">
        <f t="shared" si="45"/>
        <v>-3.0022140993172179</v>
      </c>
      <c r="AJ234" s="44"/>
      <c r="AK234" s="44"/>
      <c r="AL234" s="47"/>
    </row>
    <row r="235" spans="2:38" hidden="1" x14ac:dyDescent="0.25">
      <c r="B235" s="46">
        <v>126</v>
      </c>
      <c r="C235" s="44">
        <f t="shared" si="23"/>
        <v>33113.112148259133</v>
      </c>
      <c r="D235" s="44" t="str">
        <f t="shared" si="38"/>
        <v>208055.819724932j</v>
      </c>
      <c r="E235" s="44">
        <f t="shared" si="24"/>
        <v>0.97834117143420862</v>
      </c>
      <c r="F235" s="44" t="str">
        <f t="shared" si="25"/>
        <v>0.231173133027702j</v>
      </c>
      <c r="G235" s="44" t="str">
        <f t="shared" si="26"/>
        <v>2.32340819113181-0.549000253213084j</v>
      </c>
      <c r="H235" s="44">
        <f t="shared" si="27"/>
        <v>7.5584642755077631</v>
      </c>
      <c r="I235" s="44">
        <f t="shared" si="28"/>
        <v>-13.294624238158319</v>
      </c>
      <c r="J235" s="44"/>
      <c r="K235" s="44"/>
      <c r="L235" s="44"/>
      <c r="M235" s="44" t="str">
        <f t="shared" si="29"/>
        <v>1.65+0.0171646051273069j</v>
      </c>
      <c r="N235" s="44" t="str">
        <f t="shared" si="30"/>
        <v>1+17.1750079182931j</v>
      </c>
      <c r="O235" s="44" t="str">
        <f t="shared" si="39"/>
        <v>0.00657070185519113-0.095687251264344j</v>
      </c>
      <c r="P235" s="44">
        <f t="shared" si="40"/>
        <v>-86.071750294725959</v>
      </c>
      <c r="Q235" s="44"/>
      <c r="R235" s="44"/>
      <c r="S235" s="44"/>
      <c r="T235" s="44" t="str">
        <f t="shared" si="31"/>
        <v>25-3.78456885197521j</v>
      </c>
      <c r="U235" s="44">
        <f t="shared" si="32"/>
        <v>28.057203024758131</v>
      </c>
      <c r="V235" s="44">
        <f t="shared" si="33"/>
        <v>-8.6082324626762556</v>
      </c>
      <c r="W235" s="44"/>
      <c r="X235" s="44" t="str">
        <f t="shared" si="34"/>
        <v>32968.75-0.00022614387573178j</v>
      </c>
      <c r="Y235" s="44" t="str">
        <f t="shared" si="35"/>
        <v>0.232727272727273+1.22484008594694E-09j</v>
      </c>
      <c r="Z235" s="44">
        <f t="shared" si="41"/>
        <v>-12.663054396927498</v>
      </c>
      <c r="AA235" s="44">
        <f t="shared" si="42"/>
        <v>3.0154681349031506E-7</v>
      </c>
      <c r="AB235" s="44"/>
      <c r="AC235" s="44"/>
      <c r="AD235" s="44"/>
      <c r="AE235" s="44" t="str">
        <f t="shared" si="36"/>
        <v>-0.415810811497725-1.28166659348212j</v>
      </c>
      <c r="AF235" s="44">
        <f t="shared" si="43"/>
        <v>2.5901249271380018</v>
      </c>
      <c r="AG235" s="44">
        <f t="shared" si="44"/>
        <v>-107.97460669401367</v>
      </c>
      <c r="AH235" s="44">
        <f t="shared" si="37"/>
        <v>72.025393305986327</v>
      </c>
      <c r="AI235" s="44">
        <f t="shared" si="45"/>
        <v>-2.5901249271380018</v>
      </c>
      <c r="AJ235" s="44"/>
      <c r="AK235" s="44"/>
      <c r="AL235" s="47"/>
    </row>
    <row r="236" spans="2:38" hidden="1" x14ac:dyDescent="0.25">
      <c r="B236" s="46">
        <v>127</v>
      </c>
      <c r="C236" s="44">
        <f t="shared" si="23"/>
        <v>34673.68504525318</v>
      </c>
      <c r="D236" s="44" t="str">
        <f t="shared" si="38"/>
        <v>217861.188422107j</v>
      </c>
      <c r="E236" s="44">
        <f t="shared" si="24"/>
        <v>0.97625156672360669</v>
      </c>
      <c r="F236" s="44" t="str">
        <f t="shared" si="25"/>
        <v>0.242067987135674j</v>
      </c>
      <c r="G236" s="44" t="str">
        <f t="shared" si="26"/>
        <v>2.31598997907988-0.574264924709699j</v>
      </c>
      <c r="H236" s="44">
        <f t="shared" si="27"/>
        <v>7.5538617379064004</v>
      </c>
      <c r="I236" s="44">
        <f t="shared" si="28"/>
        <v>-13.925997580911369</v>
      </c>
      <c r="J236" s="44"/>
      <c r="K236" s="44"/>
      <c r="L236" s="44"/>
      <c r="M236" s="44" t="str">
        <f t="shared" si="29"/>
        <v>1.65+0.0179735480448239j</v>
      </c>
      <c r="N236" s="44" t="str">
        <f t="shared" si="30"/>
        <v>1+17.9844411042449j</v>
      </c>
      <c r="O236" s="44" t="str">
        <f t="shared" si="39"/>
        <v>0.00608199813606253-0.09140778922932j</v>
      </c>
      <c r="P236" s="44">
        <f t="shared" si="40"/>
        <v>-86.19332291692173</v>
      </c>
      <c r="Q236" s="44"/>
      <c r="R236" s="44"/>
      <c r="S236" s="44"/>
      <c r="T236" s="44" t="str">
        <f t="shared" si="31"/>
        <v>25-3.614235194924j</v>
      </c>
      <c r="U236" s="44">
        <f t="shared" si="32"/>
        <v>28.04863354596182</v>
      </c>
      <c r="V236" s="44">
        <f t="shared" si="33"/>
        <v>-8.2262226656497859</v>
      </c>
      <c r="W236" s="44"/>
      <c r="X236" s="44" t="str">
        <f t="shared" si="34"/>
        <v>32968.75-0.000236801708245621j</v>
      </c>
      <c r="Y236" s="44" t="str">
        <f t="shared" si="35"/>
        <v>0.232727272727273+1.28256502079215E-09j</v>
      </c>
      <c r="Z236" s="44">
        <f t="shared" si="41"/>
        <v>-12.663054396927498</v>
      </c>
      <c r="AA236" s="44">
        <f t="shared" si="42"/>
        <v>3.1575827697948694E-7</v>
      </c>
      <c r="AB236" s="44"/>
      <c r="AC236" s="44"/>
      <c r="AD236" s="44"/>
      <c r="AE236" s="44" t="str">
        <f t="shared" si="36"/>
        <v>-0.404460500501649-1.21972250819674j</v>
      </c>
      <c r="AF236" s="44">
        <f t="shared" si="43"/>
        <v>2.1782895108938232</v>
      </c>
      <c r="AG236" s="44">
        <f t="shared" si="44"/>
        <v>-108.34554284772469</v>
      </c>
      <c r="AH236" s="44">
        <f t="shared" si="37"/>
        <v>71.654457152275313</v>
      </c>
      <c r="AI236" s="44">
        <f t="shared" si="45"/>
        <v>-2.1782895108938232</v>
      </c>
      <c r="AJ236" s="44"/>
      <c r="AK236" s="44"/>
      <c r="AL236" s="47"/>
    </row>
    <row r="237" spans="2:38" hidden="1" x14ac:dyDescent="0.25">
      <c r="B237" s="46">
        <v>128</v>
      </c>
      <c r="C237" s="44">
        <f t="shared" ref="C237:C300" si="46">Fstart*10^(Step*B237)</f>
        <v>36307.805477010152</v>
      </c>
      <c r="D237" s="44" t="str">
        <f t="shared" si="38"/>
        <v>228128.669909085j</v>
      </c>
      <c r="E237" s="44">
        <f t="shared" ref="E237:E300" si="47">(IMPRODUCT(D237,D237))/wn^2 + 1</f>
        <v>0.97396036071987335</v>
      </c>
      <c r="F237" s="44" t="str">
        <f t="shared" ref="F237:F300" si="48">IMDIV(D237,wn*Qn)</f>
        <v>0.253476299898983j</v>
      </c>
      <c r="G237" s="44" t="str">
        <f t="shared" ref="G237:G300" si="49">IMDIV(1/Rcsa, IMSUM(E237,F237))</f>
        <v>2.30785124158906-0.600625669203719j</v>
      </c>
      <c r="H237" s="44">
        <f t="shared" ref="H237:H300" si="50">20*LOG(IMABS(G237),10)</f>
        <v>7.5487777168692638</v>
      </c>
      <c r="I237" s="44">
        <f t="shared" ref="I237:I300" si="51">(IMARGUMENT(G237)*(180/PI()))</f>
        <v>-14.587804019565878</v>
      </c>
      <c r="J237" s="44"/>
      <c r="K237" s="44"/>
      <c r="L237" s="44"/>
      <c r="M237" s="44" t="str">
        <f t="shared" ref="M237:M300" si="52">IMPRODUCT(Ro, IMSUM(1, IMDIV(D237,wesr)))</f>
        <v>1.65+0.0188206152674994j</v>
      </c>
      <c r="N237" s="44" t="str">
        <f t="shared" ref="N237:N300" si="53">IMSUM(1, IMDIV(D237,wz))</f>
        <v>1+18.832021700995j</v>
      </c>
      <c r="O237" s="44" t="str">
        <f t="shared" si="39"/>
        <v>0.005636041564233-0.0873174417778462j</v>
      </c>
      <c r="P237" s="44">
        <f t="shared" si="40"/>
        <v>-86.306876979289768</v>
      </c>
      <c r="Q237" s="44"/>
      <c r="R237" s="44"/>
      <c r="S237" s="44"/>
      <c r="T237" s="44" t="str">
        <f t="shared" ref="T237:T300" si="54">IMPRODUCT(gm_EA*10^-6,IMSUM(RCOMP*10^6,IMDIV(1,IMPRODUCT(D237,CCOMP*10^-12))))</f>
        <v>25-3.45156781529015j</v>
      </c>
      <c r="U237" s="44">
        <f t="shared" ref="U237:U300" si="55">20*LOG(IMABS(T237),10)</f>
        <v>28.04080331800683</v>
      </c>
      <c r="V237" s="44">
        <f t="shared" ref="V237:V300" si="56">(IMARGUMENT(T237)*(180/PI()))</f>
        <v>-7.8607169149878136</v>
      </c>
      <c r="W237" s="44"/>
      <c r="X237" s="44" t="str">
        <f t="shared" ref="X237:X300" si="57">IMDIV(Rfb_upper*1000,IMSUM(IMPRODUCT(D237,Rfb_upper*1000,Cff*0.000000000001),1))</f>
        <v>32968.75-0.00024796182893121j</v>
      </c>
      <c r="Y237" s="44" t="str">
        <f t="shared" ref="Y237:Y300" si="58">IMDIV(Rfb_lower*1000,IMSUM(X237,Rfb_lower*1000))</f>
        <v>0.232727272727273+1.34301044800296E-09j</v>
      </c>
      <c r="Z237" s="44">
        <f t="shared" si="41"/>
        <v>-12.663054396927498</v>
      </c>
      <c r="AA237" s="44">
        <f t="shared" si="42"/>
        <v>3.3063950610858497E-7</v>
      </c>
      <c r="AB237" s="44"/>
      <c r="AC237" s="44"/>
      <c r="AD237" s="44"/>
      <c r="AE237" s="44" t="str">
        <f t="shared" ref="AE237:AE300" si="59">IMPRODUCT(G237,O237,T237,Y237)</f>
        <v>-0.394048657048238-1.16047073454036j</v>
      </c>
      <c r="AF237" s="44">
        <f t="shared" si="43"/>
        <v>1.7666029534291658</v>
      </c>
      <c r="AG237" s="44">
        <f t="shared" si="44"/>
        <v>-108.7553975832039</v>
      </c>
      <c r="AH237" s="44">
        <f t="shared" ref="AH237:AH300" si="60">(IMARGUMENT(IMPRODUCT(-1,AE237))*(180/PI()))</f>
        <v>71.244602416796099</v>
      </c>
      <c r="AI237" s="44">
        <f t="shared" si="45"/>
        <v>-1.7666029534291658</v>
      </c>
      <c r="AJ237" s="44"/>
      <c r="AK237" s="44"/>
      <c r="AL237" s="47"/>
    </row>
    <row r="238" spans="2:38" hidden="1" x14ac:dyDescent="0.25">
      <c r="B238" s="46">
        <v>129</v>
      </c>
      <c r="C238" s="44">
        <f t="shared" si="46"/>
        <v>38018.939632056165</v>
      </c>
      <c r="D238" s="44" t="str">
        <f t="shared" ref="D238:D301" si="61">COMPLEX(0,2*PI()*C238,"j")</f>
        <v>238880.042890683j</v>
      </c>
      <c r="E238" s="44">
        <f t="shared" si="47"/>
        <v>0.97144810329390752</v>
      </c>
      <c r="F238" s="44" t="str">
        <f t="shared" si="48"/>
        <v>0.265422269878537j</v>
      </c>
      <c r="G238" s="44" t="str">
        <f t="shared" si="49"/>
        <v>2.29892179856378-0.628119031762049j</v>
      </c>
      <c r="H238" s="44">
        <f t="shared" si="50"/>
        <v>7.543158353499166</v>
      </c>
      <c r="I238" s="44">
        <f t="shared" si="51"/>
        <v>-15.281568813882886</v>
      </c>
      <c r="J238" s="44"/>
      <c r="K238" s="44"/>
      <c r="L238" s="44"/>
      <c r="M238" s="44" t="str">
        <f t="shared" si="52"/>
        <v>1.65+0.0197076035384813j</v>
      </c>
      <c r="N238" s="44" t="str">
        <f t="shared" si="53"/>
        <v>1+19.7195475406259j</v>
      </c>
      <c r="O238" s="44" t="str">
        <f t="shared" ref="O238:O301" si="62">IMDIV(M238,N238)</f>
        <v>0.00522911332695978-0.0834081453078226j</v>
      </c>
      <c r="P238" s="44">
        <f t="shared" ref="P238:P301" si="63">(IMARGUMENT(O238)*(180/PI()))</f>
        <v>-86.412646270385054</v>
      </c>
      <c r="Q238" s="44"/>
      <c r="R238" s="44"/>
      <c r="S238" s="44"/>
      <c r="T238" s="44" t="str">
        <f t="shared" si="54"/>
        <v>25-3.2962216737523j</v>
      </c>
      <c r="U238" s="44">
        <f t="shared" si="55"/>
        <v>28.033649735248819</v>
      </c>
      <c r="V238" s="44">
        <f t="shared" si="56"/>
        <v>-7.5110591679582344</v>
      </c>
      <c r="W238" s="44"/>
      <c r="X238" s="44" t="str">
        <f t="shared" si="57"/>
        <v>32968.75-0.000259647909900783j</v>
      </c>
      <c r="Y238" s="44" t="str">
        <f t="shared" si="58"/>
        <v>0.232727272727273+1.40630458043452E-09j</v>
      </c>
      <c r="Z238" s="44">
        <f t="shared" ref="Z238:Z301" si="64">20*LOG(IMABS(Y238),10)</f>
        <v>-12.663054396927498</v>
      </c>
      <c r="AA238" s="44">
        <f t="shared" ref="AA238:AA301" si="65">(IMARGUMENT(Y238)*(180/PI()))</f>
        <v>3.4622206595974726E-7</v>
      </c>
      <c r="AB238" s="44"/>
      <c r="AC238" s="44"/>
      <c r="AD238" s="44"/>
      <c r="AE238" s="44" t="str">
        <f t="shared" si="59"/>
        <v>-0.384487799409601-1.10377142080072j</v>
      </c>
      <c r="AF238" s="44">
        <f t="shared" ref="AF238:AF301" si="66">20*LOG(IMABS(AE238),10)</f>
        <v>1.3549591234783303</v>
      </c>
      <c r="AG238" s="44">
        <f t="shared" ref="AG238:AG301" si="67">(IMARGUMENT(AE238)*(180/PI()))</f>
        <v>-109.20527390600419</v>
      </c>
      <c r="AH238" s="44">
        <f t="shared" si="60"/>
        <v>70.794726093995806</v>
      </c>
      <c r="AI238" s="44">
        <f t="shared" ref="AI238:AI301" si="68">0-AF238</f>
        <v>-1.3549591234783303</v>
      </c>
      <c r="AJ238" s="44"/>
      <c r="AK238" s="44"/>
      <c r="AL238" s="47"/>
    </row>
    <row r="239" spans="2:38" hidden="1" x14ac:dyDescent="0.25">
      <c r="B239" s="46">
        <v>130</v>
      </c>
      <c r="C239" s="44">
        <f t="shared" si="46"/>
        <v>39810.717055349764</v>
      </c>
      <c r="D239" s="44" t="str">
        <f t="shared" si="61"/>
        <v>250138.112470457j</v>
      </c>
      <c r="E239" s="44">
        <f t="shared" si="47"/>
        <v>0.96869346780323728</v>
      </c>
      <c r="F239" s="44" t="str">
        <f t="shared" si="48"/>
        <v>0.277931236078286j</v>
      </c>
      <c r="G239" s="44" t="str">
        <f t="shared" si="49"/>
        <v>2.28912466220188-0.656780775394148j</v>
      </c>
      <c r="H239" s="44">
        <f t="shared" si="50"/>
        <v>7.5369431487248564</v>
      </c>
      <c r="I239" s="44">
        <f t="shared" si="51"/>
        <v>-16.008900174869897</v>
      </c>
      <c r="J239" s="44"/>
      <c r="K239" s="44"/>
      <c r="L239" s="44"/>
      <c r="M239" s="44" t="str">
        <f t="shared" si="52"/>
        <v>1.65+0.0206363942788128j</v>
      </c>
      <c r="N239" s="44" t="str">
        <f t="shared" si="53"/>
        <v>1+20.6489011844362j</v>
      </c>
      <c r="O239" s="44" t="str">
        <f t="shared" si="62"/>
        <v>0.00485781472265276-0.0796721419015433j</v>
      </c>
      <c r="P239" s="44">
        <f t="shared" si="63"/>
        <v>-86.510848991498236</v>
      </c>
      <c r="Q239" s="44"/>
      <c r="R239" s="44"/>
      <c r="S239" s="44"/>
      <c r="T239" s="44" t="str">
        <f t="shared" si="54"/>
        <v>25-3.14786726031663j</v>
      </c>
      <c r="U239" s="44">
        <f t="shared" si="55"/>
        <v>28.027115300662597</v>
      </c>
      <c r="V239" s="44">
        <f t="shared" si="56"/>
        <v>-7.1766121512571877</v>
      </c>
      <c r="W239" s="44"/>
      <c r="X239" s="44" t="str">
        <f t="shared" si="57"/>
        <v>32968.75-0.000271884738898858j</v>
      </c>
      <c r="Y239" s="44" t="str">
        <f t="shared" si="58"/>
        <v>0.232727272727273+1.47258167342773E-09j</v>
      </c>
      <c r="Z239" s="44">
        <f t="shared" si="64"/>
        <v>-12.663054396927498</v>
      </c>
      <c r="AA239" s="44">
        <f t="shared" si="65"/>
        <v>3.6253900923161335E-7</v>
      </c>
      <c r="AB239" s="44"/>
      <c r="AC239" s="44"/>
      <c r="AD239" s="44"/>
      <c r="AE239" s="44" t="str">
        <f t="shared" si="59"/>
        <v>-0.375697301080236-1.04949189558348j</v>
      </c>
      <c r="AF239" s="44">
        <f t="shared" si="66"/>
        <v>0.94324953621422236</v>
      </c>
      <c r="AG239" s="44">
        <f t="shared" si="67"/>
        <v>-109.69636095508638</v>
      </c>
      <c r="AH239" s="44">
        <f t="shared" si="60"/>
        <v>70.303639044913623</v>
      </c>
      <c r="AI239" s="44">
        <f t="shared" si="68"/>
        <v>-0.94324953621422236</v>
      </c>
      <c r="AJ239" s="44"/>
      <c r="AK239" s="44"/>
      <c r="AL239" s="47"/>
    </row>
    <row r="240" spans="2:38" hidden="1" x14ac:dyDescent="0.25">
      <c r="B240" s="46">
        <v>131</v>
      </c>
      <c r="C240" s="44">
        <f t="shared" si="46"/>
        <v>41686.938347033574</v>
      </c>
      <c r="D240" s="44" t="str">
        <f t="shared" si="61"/>
        <v>261926.758523383j</v>
      </c>
      <c r="E240" s="44">
        <f t="shared" si="47"/>
        <v>0.96567307004939484</v>
      </c>
      <c r="F240" s="44" t="str">
        <f t="shared" si="48"/>
        <v>0.291029731692648j</v>
      </c>
      <c r="G240" s="44" t="str">
        <f t="shared" si="49"/>
        <v>2.27837540307792-0.686645411183495j</v>
      </c>
      <c r="H240" s="44">
        <f t="shared" si="50"/>
        <v>7.5300640482784882</v>
      </c>
      <c r="I240" s="44">
        <f t="shared" si="51"/>
        <v>-16.771494194830691</v>
      </c>
      <c r="J240" s="44"/>
      <c r="K240" s="44"/>
      <c r="L240" s="44"/>
      <c r="M240" s="44" t="str">
        <f t="shared" si="52"/>
        <v>1.65+0.021608957578179j</v>
      </c>
      <c r="N240" s="44" t="str">
        <f t="shared" si="53"/>
        <v>1+21.6220539161053j</v>
      </c>
      <c r="O240" s="44" t="str">
        <f t="shared" si="62"/>
        <v>0.00451904017976609-0.0761019728377695j</v>
      </c>
      <c r="P240" s="44">
        <f t="shared" si="63"/>
        <v>-86.601688103639816</v>
      </c>
      <c r="Q240" s="44"/>
      <c r="R240" s="44"/>
      <c r="S240" s="44"/>
      <c r="T240" s="44" t="str">
        <f t="shared" si="54"/>
        <v>25-3.00618989538199j</v>
      </c>
      <c r="U240" s="44">
        <f t="shared" si="55"/>
        <v>28.021147241135509</v>
      </c>
      <c r="V240" s="44">
        <f t="shared" si="56"/>
        <v>-6.856757816674051</v>
      </c>
      <c r="W240" s="44"/>
      <c r="X240" s="44" t="str">
        <f t="shared" si="57"/>
        <v>32968.75-0.00028469827188036j</v>
      </c>
      <c r="Y240" s="44" t="str">
        <f t="shared" si="58"/>
        <v>0.232727272727273+1.54198230958275E-09j</v>
      </c>
      <c r="Z240" s="44">
        <f t="shared" si="64"/>
        <v>-12.663054396927498</v>
      </c>
      <c r="AA240" s="44">
        <f t="shared" si="65"/>
        <v>3.7962494634851271E-7</v>
      </c>
      <c r="AB240" s="44"/>
      <c r="AC240" s="44"/>
      <c r="AD240" s="44"/>
      <c r="AE240" s="44" t="str">
        <f t="shared" si="59"/>
        <v>-0.367602728112495-0.99750616863752j</v>
      </c>
      <c r="AF240" s="44">
        <f t="shared" si="66"/>
        <v>0.53136213177047831</v>
      </c>
      <c r="AG240" s="44">
        <f t="shared" si="67"/>
        <v>-110.22993973551959</v>
      </c>
      <c r="AH240" s="44">
        <f t="shared" si="60"/>
        <v>69.770060264480406</v>
      </c>
      <c r="AI240" s="44">
        <f t="shared" si="68"/>
        <v>-0.53136213177047831</v>
      </c>
      <c r="AJ240" s="44"/>
      <c r="AK240" s="44"/>
      <c r="AL240" s="47"/>
    </row>
    <row r="241" spans="2:38" hidden="1" x14ac:dyDescent="0.25">
      <c r="B241" s="46">
        <v>132</v>
      </c>
      <c r="C241" s="44">
        <f t="shared" si="46"/>
        <v>43651.58322401662</v>
      </c>
      <c r="D241" s="44" t="str">
        <f t="shared" si="61"/>
        <v>274270.986348268j</v>
      </c>
      <c r="E241" s="44">
        <f t="shared" si="47"/>
        <v>0.96236126976862724</v>
      </c>
      <c r="F241" s="44" t="str">
        <f t="shared" si="48"/>
        <v>0.304745540386964j</v>
      </c>
      <c r="G241" s="44" t="str">
        <f t="shared" si="49"/>
        <v>2.26658146898317-0.717745628689341j</v>
      </c>
      <c r="H241" s="44">
        <f t="shared" si="50"/>
        <v>7.5224443897093218</v>
      </c>
      <c r="I241" s="44">
        <f t="shared" si="51"/>
        <v>-17.571140003379025</v>
      </c>
      <c r="J241" s="44"/>
      <c r="K241" s="44"/>
      <c r="L241" s="44"/>
      <c r="M241" s="44" t="str">
        <f t="shared" si="52"/>
        <v>1.65+0.0226273563737321j</v>
      </c>
      <c r="N241" s="44" t="str">
        <f t="shared" si="53"/>
        <v>1+22.6410699230495j</v>
      </c>
      <c r="O241" s="44" t="str">
        <f t="shared" si="62"/>
        <v>0.00420995245273203-0.0726904714812876j</v>
      </c>
      <c r="P241" s="44">
        <f t="shared" si="63"/>
        <v>-86.685351657320538</v>
      </c>
      <c r="Q241" s="44"/>
      <c r="R241" s="44"/>
      <c r="S241" s="44"/>
      <c r="T241" s="44" t="str">
        <f t="shared" si="54"/>
        <v>25-2.87088906226235j</v>
      </c>
      <c r="U241" s="44">
        <f t="shared" si="55"/>
        <v>28.015697146296496</v>
      </c>
      <c r="V241" s="44">
        <f t="shared" si="56"/>
        <v>-6.5508976258190437</v>
      </c>
      <c r="W241" s="44"/>
      <c r="X241" s="44" t="str">
        <f t="shared" si="57"/>
        <v>32968.75-0.000298115688066681j</v>
      </c>
      <c r="Y241" s="44" t="str">
        <f t="shared" si="58"/>
        <v>0.232727272727273+1.61465369695355E-09j</v>
      </c>
      <c r="Z241" s="44">
        <f t="shared" si="64"/>
        <v>-12.663054396927498</v>
      </c>
      <c r="AA241" s="44">
        <f t="shared" si="65"/>
        <v>3.9751611887381679E-7</v>
      </c>
      <c r="AB241" s="44"/>
      <c r="AC241" s="44"/>
      <c r="AD241" s="44"/>
      <c r="AE241" s="44" t="str">
        <f t="shared" si="59"/>
        <v>-0.360135218685368-0.947694477755613j</v>
      </c>
      <c r="AF241" s="44">
        <f t="shared" si="66"/>
        <v>0.11917993343594573</v>
      </c>
      <c r="AG241" s="44">
        <f t="shared" si="67"/>
        <v>-110.80738888900251</v>
      </c>
      <c r="AH241" s="44">
        <f t="shared" si="60"/>
        <v>69.19261111099749</v>
      </c>
      <c r="AI241" s="44">
        <f t="shared" si="68"/>
        <v>-0.11917993343594573</v>
      </c>
      <c r="AJ241" s="44"/>
      <c r="AK241" s="44"/>
      <c r="AL241" s="47"/>
    </row>
    <row r="242" spans="2:38" hidden="1" x14ac:dyDescent="0.25">
      <c r="B242" s="46">
        <v>133</v>
      </c>
      <c r="C242" s="44">
        <f t="shared" si="46"/>
        <v>45708.818961487559</v>
      </c>
      <c r="D242" s="44" t="str">
        <f t="shared" si="61"/>
        <v>287196.97970735j</v>
      </c>
      <c r="E242" s="44">
        <f t="shared" si="47"/>
        <v>0.95872995297078434</v>
      </c>
      <c r="F242" s="44" t="str">
        <f t="shared" si="48"/>
        <v>0.319107755230389j</v>
      </c>
      <c r="G242" s="44" t="str">
        <f t="shared" si="49"/>
        <v>2.25364145755454-0.7501116079517j</v>
      </c>
      <c r="H242" s="44">
        <f t="shared" si="50"/>
        <v>7.5139976899976677</v>
      </c>
      <c r="I242" s="44">
        <f t="shared" si="51"/>
        <v>-18.409725119610883</v>
      </c>
      <c r="J242" s="44"/>
      <c r="K242" s="44"/>
      <c r="L242" s="44"/>
      <c r="M242" s="44" t="str">
        <f t="shared" si="52"/>
        <v>1.65+0.0236937508258564j</v>
      </c>
      <c r="N242" s="44" t="str">
        <f t="shared" si="53"/>
        <v>1+23.7081106748417j</v>
      </c>
      <c r="O242" s="44" t="str">
        <f t="shared" si="62"/>
        <v>0.00392795983594943-0.0694307556911656j</v>
      </c>
      <c r="P242" s="44">
        <f t="shared" si="63"/>
        <v>-86.762013103974027</v>
      </c>
      <c r="Q242" s="44"/>
      <c r="R242" s="44"/>
      <c r="S242" s="44"/>
      <c r="T242" s="44" t="str">
        <f t="shared" si="54"/>
        <v>25-2.74167776975058j</v>
      </c>
      <c r="U242" s="44">
        <f t="shared" si="55"/>
        <v>28.010720630408578</v>
      </c>
      <c r="V242" s="44">
        <f t="shared" si="56"/>
        <v>-6.2584526876201476</v>
      </c>
      <c r="W242" s="44"/>
      <c r="X242" s="44" t="str">
        <f t="shared" si="57"/>
        <v>32968.75-0.000312165447596458j</v>
      </c>
      <c r="Y242" s="44" t="str">
        <f t="shared" si="58"/>
        <v>0.232727272727273+1.69074998129599E-09j</v>
      </c>
      <c r="Z242" s="44">
        <f t="shared" si="64"/>
        <v>-12.663054396927498</v>
      </c>
      <c r="AA242" s="44">
        <f t="shared" si="65"/>
        <v>4.1625047638316914E-7</v>
      </c>
      <c r="AB242" s="44"/>
      <c r="AC242" s="44"/>
      <c r="AD242" s="44"/>
      <c r="AE242" s="44" t="str">
        <f t="shared" si="59"/>
        <v>-0.35323090042743-0.899942878295282j</v>
      </c>
      <c r="AF242" s="44">
        <f t="shared" si="66"/>
        <v>-0.29342043584331018</v>
      </c>
      <c r="AG242" s="44">
        <f t="shared" si="67"/>
        <v>-111.43019049495456</v>
      </c>
      <c r="AH242" s="44">
        <f t="shared" si="60"/>
        <v>68.569809505045441</v>
      </c>
      <c r="AI242" s="44">
        <f t="shared" si="68"/>
        <v>0.29342043584331018</v>
      </c>
      <c r="AJ242" s="44"/>
      <c r="AK242" s="44"/>
      <c r="AL242" s="47"/>
    </row>
    <row r="243" spans="2:38" hidden="1" x14ac:dyDescent="0.25">
      <c r="B243" s="46">
        <v>134</v>
      </c>
      <c r="C243" s="44">
        <f t="shared" si="46"/>
        <v>47863.009232263888</v>
      </c>
      <c r="D243" s="44" t="str">
        <f t="shared" si="61"/>
        <v>300732.156365561j</v>
      </c>
      <c r="E243" s="44">
        <f t="shared" si="47"/>
        <v>0.95474829327866129</v>
      </c>
      <c r="F243" s="44" t="str">
        <f t="shared" si="48"/>
        <v>0.334146840406179j</v>
      </c>
      <c r="G243" s="44" t="str">
        <f t="shared" si="49"/>
        <v>2.23944434574923-0.783770191227965j</v>
      </c>
      <c r="H243" s="44">
        <f t="shared" si="50"/>
        <v>7.5046262492624205</v>
      </c>
      <c r="I243" s="44">
        <f t="shared" si="51"/>
        <v>-19.289240953618972</v>
      </c>
      <c r="J243" s="44"/>
      <c r="K243" s="44"/>
      <c r="L243" s="44"/>
      <c r="M243" s="44" t="str">
        <f t="shared" si="52"/>
        <v>1.65+0.0248104029001587j</v>
      </c>
      <c r="N243" s="44" t="str">
        <f t="shared" si="53"/>
        <v>1+24.8254395079771j</v>
      </c>
      <c r="O243" s="44" t="str">
        <f t="shared" si="62"/>
        <v>0.00367069524548939-0.0663162198689574j</v>
      </c>
      <c r="P243" s="44">
        <f t="shared" si="63"/>
        <v>-86.831831588066407</v>
      </c>
      <c r="Q243" s="44"/>
      <c r="R243" s="44"/>
      <c r="S243" s="44"/>
      <c r="T243" s="44" t="str">
        <f t="shared" si="54"/>
        <v>25-2.61828194337159j</v>
      </c>
      <c r="U243" s="44">
        <f t="shared" si="55"/>
        <v>28.006177016656327</v>
      </c>
      <c r="V243" s="44">
        <f t="shared" si="56"/>
        <v>-5.9788637698152005</v>
      </c>
      <c r="W243" s="44"/>
      <c r="X243" s="44" t="str">
        <f t="shared" si="57"/>
        <v>32968.75-0.000326877351893338j</v>
      </c>
      <c r="Y243" s="44" t="str">
        <f t="shared" si="58"/>
        <v>0.232727272727273+1.77043257303155E-09j</v>
      </c>
      <c r="Z243" s="44">
        <f t="shared" si="64"/>
        <v>-12.663054396927498</v>
      </c>
      <c r="AA243" s="44">
        <f t="shared" si="65"/>
        <v>4.3586775696060176E-7</v>
      </c>
      <c r="AB243" s="44"/>
      <c r="AC243" s="44"/>
      <c r="AD243" s="44"/>
      <c r="AE243" s="44" t="str">
        <f t="shared" si="59"/>
        <v>-0.346830341157646-0.854142872658212j</v>
      </c>
      <c r="AF243" s="44">
        <f t="shared" si="66"/>
        <v>-0.70657040331724541</v>
      </c>
      <c r="AG243" s="44">
        <f t="shared" si="67"/>
        <v>-112.09993587563282</v>
      </c>
      <c r="AH243" s="44">
        <f t="shared" si="60"/>
        <v>67.900064124367177</v>
      </c>
      <c r="AI243" s="44">
        <f t="shared" si="68"/>
        <v>0.70657040331724541</v>
      </c>
      <c r="AJ243" s="44"/>
      <c r="AK243" s="44"/>
      <c r="AL243" s="47"/>
    </row>
    <row r="244" spans="2:38" hidden="1" x14ac:dyDescent="0.25">
      <c r="B244" s="46">
        <v>135</v>
      </c>
      <c r="C244" s="44">
        <f t="shared" si="46"/>
        <v>50118.723362727265</v>
      </c>
      <c r="D244" s="44" t="str">
        <f t="shared" si="61"/>
        <v>314905.226247286j</v>
      </c>
      <c r="E244" s="44">
        <f t="shared" si="47"/>
        <v>0.950382490241786</v>
      </c>
      <c r="F244" s="44" t="str">
        <f t="shared" si="48"/>
        <v>0.349894695830318j</v>
      </c>
      <c r="G244" s="44" t="str">
        <f t="shared" si="49"/>
        <v>2.22386868203837-0.81874388896877j</v>
      </c>
      <c r="H244" s="44">
        <f t="shared" si="50"/>
        <v>7.4942195426954648</v>
      </c>
      <c r="I244" s="44">
        <f t="shared" si="51"/>
        <v>-20.21178838823139</v>
      </c>
      <c r="J244" s="44"/>
      <c r="K244" s="44"/>
      <c r="L244" s="44"/>
      <c r="M244" s="44" t="str">
        <f t="shared" si="52"/>
        <v>1.65+0.0259796811654011j</v>
      </c>
      <c r="N244" s="44" t="str">
        <f t="shared" si="53"/>
        <v>1+25.9954264267135j</v>
      </c>
      <c r="O244" s="44" t="str">
        <f t="shared" si="62"/>
        <v>0.00343599702692927-0.063340526750545j</v>
      </c>
      <c r="P244" s="44">
        <f t="shared" si="63"/>
        <v>-86.894952219109342</v>
      </c>
      <c r="Q244" s="44"/>
      <c r="R244" s="44"/>
      <c r="S244" s="44"/>
      <c r="T244" s="44" t="str">
        <f t="shared" si="54"/>
        <v>25-2.50043984403366j</v>
      </c>
      <c r="U244" s="44">
        <f t="shared" si="55"/>
        <v>28.002029043014332</v>
      </c>
      <c r="V244" s="44">
        <f t="shared" si="56"/>
        <v>-5.7115912033559137</v>
      </c>
      <c r="W244" s="44"/>
      <c r="X244" s="44" t="str">
        <f t="shared" si="57"/>
        <v>32968.75-0.000342282606878794j</v>
      </c>
      <c r="Y244" s="44" t="str">
        <f t="shared" si="58"/>
        <v>0.232727272727273+1.85387048962055E-09j</v>
      </c>
      <c r="Z244" s="44">
        <f t="shared" si="64"/>
        <v>-12.663054396927498</v>
      </c>
      <c r="AA244" s="44">
        <f t="shared" si="65"/>
        <v>4.5640957148835841E-7</v>
      </c>
      <c r="AB244" s="44"/>
      <c r="AC244" s="44"/>
      <c r="AD244" s="44"/>
      <c r="AE244" s="44" t="str">
        <f t="shared" si="59"/>
        <v>-0.340878028876635-0.810191077865625j</v>
      </c>
      <c r="AF244" s="44">
        <f t="shared" si="66"/>
        <v>-1.1204112908431276</v>
      </c>
      <c r="AG244" s="44">
        <f t="shared" si="67"/>
        <v>-112.81833135428704</v>
      </c>
      <c r="AH244" s="44">
        <f t="shared" si="60"/>
        <v>67.181668645712961</v>
      </c>
      <c r="AI244" s="44">
        <f t="shared" si="68"/>
        <v>1.1204112908431276</v>
      </c>
      <c r="AJ244" s="44"/>
      <c r="AK244" s="44"/>
      <c r="AL244" s="47"/>
    </row>
    <row r="245" spans="2:38" hidden="1" x14ac:dyDescent="0.25">
      <c r="B245" s="46">
        <v>136</v>
      </c>
      <c r="C245" s="44">
        <f t="shared" si="46"/>
        <v>52480.746024977292</v>
      </c>
      <c r="D245" s="44" t="str">
        <f t="shared" si="61"/>
        <v>329746.252333961j</v>
      </c>
      <c r="E245" s="44">
        <f t="shared" si="47"/>
        <v>0.94559548240319669</v>
      </c>
      <c r="F245" s="44" t="str">
        <f t="shared" si="48"/>
        <v>0.366384724815512j</v>
      </c>
      <c r="G245" s="44" t="str">
        <f t="shared" si="49"/>
        <v>2.20678175104301-0.855049690517697j</v>
      </c>
      <c r="H245" s="44">
        <f t="shared" si="50"/>
        <v>7.4826523692515892</v>
      </c>
      <c r="I245" s="44">
        <f t="shared" si="51"/>
        <v>-21.179583342904689</v>
      </c>
      <c r="J245" s="44"/>
      <c r="K245" s="44"/>
      <c r="L245" s="44"/>
      <c r="M245" s="44" t="str">
        <f t="shared" si="52"/>
        <v>1.65+0.0272040658175519j</v>
      </c>
      <c r="N245" s="44" t="str">
        <f t="shared" si="53"/>
        <v>1+27.2205531301685j</v>
      </c>
      <c r="O245" s="44" t="str">
        <f t="shared" si="62"/>
        <v>0.00322189135643778-0.0604975990299933j</v>
      </c>
      <c r="P245" s="44">
        <f t="shared" si="63"/>
        <v>-86.951506322936226</v>
      </c>
      <c r="Q245" s="44"/>
      <c r="R245" s="44"/>
      <c r="S245" s="44"/>
      <c r="T245" s="44" t="str">
        <f t="shared" si="54"/>
        <v>25-2.38790151284474j</v>
      </c>
      <c r="U245" s="44">
        <f t="shared" si="55"/>
        <v>27.998242588778567</v>
      </c>
      <c r="V245" s="44">
        <f t="shared" si="56"/>
        <v>-5.4561146965098919</v>
      </c>
      <c r="W245" s="44"/>
      <c r="X245" s="44" t="str">
        <f t="shared" si="57"/>
        <v>32968.75-0.00035841388916407j</v>
      </c>
      <c r="Y245" s="44" t="str">
        <f t="shared" si="58"/>
        <v>0.232727272727273+1.94124071407078E-09j</v>
      </c>
      <c r="Z245" s="44">
        <f t="shared" si="64"/>
        <v>-12.663054396927498</v>
      </c>
      <c r="AA245" s="44">
        <f t="shared" si="65"/>
        <v>4.7791949190913877E-7</v>
      </c>
      <c r="AB245" s="44"/>
      <c r="AC245" s="44"/>
      <c r="AD245" s="44"/>
      <c r="AE245" s="44" t="str">
        <f t="shared" si="59"/>
        <v>-0.335321877047666-0.767988930190831j</v>
      </c>
      <c r="AF245" s="44">
        <f t="shared" si="66"/>
        <v>-1.5350963857937547</v>
      </c>
      <c r="AG245" s="44">
        <f t="shared" si="67"/>
        <v>-113.58720388443128</v>
      </c>
      <c r="AH245" s="44">
        <f t="shared" si="60"/>
        <v>66.412796115568725</v>
      </c>
      <c r="AI245" s="44">
        <f t="shared" si="68"/>
        <v>1.5350963857937547</v>
      </c>
      <c r="AJ245" s="44"/>
      <c r="AK245" s="44"/>
      <c r="AL245" s="47"/>
    </row>
    <row r="246" spans="2:38" hidden="1" x14ac:dyDescent="0.25">
      <c r="B246" s="46">
        <v>137</v>
      </c>
      <c r="C246" s="44">
        <f t="shared" si="46"/>
        <v>54954.087385762534</v>
      </c>
      <c r="D246" s="44" t="str">
        <f t="shared" si="61"/>
        <v>345286.714431686j</v>
      </c>
      <c r="E246" s="44">
        <f t="shared" si="47"/>
        <v>0.94034663268341667</v>
      </c>
      <c r="F246" s="44" t="str">
        <f t="shared" si="48"/>
        <v>0.383651904924096j</v>
      </c>
      <c r="G246" s="44" t="str">
        <f t="shared" si="49"/>
        <v>2.18803872552058-0.892697645652415j</v>
      </c>
      <c r="H246" s="44">
        <f t="shared" si="50"/>
        <v>7.4697827218579356</v>
      </c>
      <c r="I246" s="44">
        <f t="shared" si="51"/>
        <v>-22.194962184505329</v>
      </c>
      <c r="J246" s="44"/>
      <c r="K246" s="44"/>
      <c r="L246" s="44"/>
      <c r="M246" s="44" t="str">
        <f t="shared" si="52"/>
        <v>1.65+0.0284861539406141j</v>
      </c>
      <c r="N246" s="44" t="str">
        <f t="shared" si="53"/>
        <v>1+28.5034182763357j</v>
      </c>
      <c r="O246" s="44" t="str">
        <f t="shared" si="62"/>
        <v>0.00302657611078964-0.0577816108903882j</v>
      </c>
      <c r="P246" s="44">
        <f t="shared" si="63"/>
        <v>-87.001611671722117</v>
      </c>
      <c r="Q246" s="44"/>
      <c r="R246" s="44"/>
      <c r="S246" s="44"/>
      <c r="T246" s="44" t="str">
        <f t="shared" si="54"/>
        <v>25-2.28042824091609j</v>
      </c>
      <c r="U246" s="44">
        <f t="shared" si="55"/>
        <v>27.99478642077257</v>
      </c>
      <c r="V246" s="44">
        <f t="shared" si="56"/>
        <v>-5.2119330734958451</v>
      </c>
      <c r="W246" s="44"/>
      <c r="X246" s="44" t="str">
        <f t="shared" si="57"/>
        <v>32968.75-0.000375305415361646j</v>
      </c>
      <c r="Y246" s="44" t="str">
        <f t="shared" si="58"/>
        <v>0.232727272727273+2.03272857034222E-09j</v>
      </c>
      <c r="Z246" s="44">
        <f t="shared" si="64"/>
        <v>-12.663054396927498</v>
      </c>
      <c r="AA246" s="44">
        <f t="shared" si="65"/>
        <v>5.0044314364803835E-7</v>
      </c>
      <c r="AB246" s="44"/>
      <c r="AC246" s="44"/>
      <c r="AD246" s="44"/>
      <c r="AE246" s="44" t="str">
        <f t="shared" si="59"/>
        <v>-0.330112751468854-0.727442426675749j</v>
      </c>
      <c r="AF246" s="44">
        <f t="shared" si="66"/>
        <v>-1.9507932742632832</v>
      </c>
      <c r="AG246" s="44">
        <f t="shared" si="67"/>
        <v>-114.40850642928017</v>
      </c>
      <c r="AH246" s="44">
        <f t="shared" si="60"/>
        <v>65.591493570719834</v>
      </c>
      <c r="AI246" s="44">
        <f t="shared" si="68"/>
        <v>1.9507932742632832</v>
      </c>
      <c r="AJ246" s="44"/>
      <c r="AK246" s="44"/>
      <c r="AL246" s="47"/>
    </row>
    <row r="247" spans="2:38" hidden="1" x14ac:dyDescent="0.25">
      <c r="B247" s="46">
        <v>138</v>
      </c>
      <c r="C247" s="44">
        <f t="shared" si="46"/>
        <v>57543.993733715761</v>
      </c>
      <c r="D247" s="44" t="str">
        <f t="shared" si="61"/>
        <v>361559.575944117j</v>
      </c>
      <c r="E247" s="44">
        <f t="shared" si="47"/>
        <v>0.93459138341084591</v>
      </c>
      <c r="F247" s="44" t="str">
        <f t="shared" si="48"/>
        <v>0.40173286216013j</v>
      </c>
      <c r="G247" s="44" t="str">
        <f t="shared" si="49"/>
        <v>2.16748182749744-0.931689178497202j</v>
      </c>
      <c r="H247" s="44">
        <f t="shared" si="50"/>
        <v>7.4554493401187116</v>
      </c>
      <c r="I247" s="44">
        <f t="shared" si="51"/>
        <v>-23.260386802367343</v>
      </c>
      <c r="J247" s="44"/>
      <c r="K247" s="44"/>
      <c r="L247" s="44"/>
      <c r="M247" s="44" t="str">
        <f t="shared" si="52"/>
        <v>1.65+0.0298286650153896j</v>
      </c>
      <c r="N247" s="44" t="str">
        <f t="shared" si="53"/>
        <v>1+29.8467429941869j</v>
      </c>
      <c r="O247" s="44" t="str">
        <f t="shared" si="62"/>
        <v>0.00284840609030263-0.0551869795049498j</v>
      </c>
      <c r="P247" s="44">
        <f t="shared" si="63"/>
        <v>-87.045372692330645</v>
      </c>
      <c r="Q247" s="44"/>
      <c r="R247" s="44"/>
      <c r="S247" s="44"/>
      <c r="T247" s="44" t="str">
        <f t="shared" si="54"/>
        <v>25-2.17779206302878j</v>
      </c>
      <c r="U247" s="44">
        <f t="shared" si="55"/>
        <v>27.991631958199115</v>
      </c>
      <c r="V247" s="44">
        <f t="shared" si="56"/>
        <v>-4.9785639507117638</v>
      </c>
      <c r="W247" s="44"/>
      <c r="X247" s="44" t="str">
        <f t="shared" si="57"/>
        <v>32968.75-0.000392993014663282j</v>
      </c>
      <c r="Y247" s="44" t="str">
        <f t="shared" si="58"/>
        <v>0.232727272727273+2.12852811644404E-09j</v>
      </c>
      <c r="Z247" s="44">
        <f t="shared" si="64"/>
        <v>-12.663054396927498</v>
      </c>
      <c r="AA247" s="44">
        <f t="shared" si="65"/>
        <v>5.2402830239020071E-7</v>
      </c>
      <c r="AB247" s="44"/>
      <c r="AC247" s="44"/>
      <c r="AD247" s="44"/>
      <c r="AE247" s="44" t="str">
        <f t="shared" si="59"/>
        <v>-0.325204015381805-0.688461904282341j</v>
      </c>
      <c r="AF247" s="44">
        <f t="shared" si="66"/>
        <v>-2.3676864762252086</v>
      </c>
      <c r="AG247" s="44">
        <f t="shared" si="67"/>
        <v>-115.28432292138147</v>
      </c>
      <c r="AH247" s="44">
        <f t="shared" si="60"/>
        <v>64.715677078618526</v>
      </c>
      <c r="AI247" s="44">
        <f t="shared" si="68"/>
        <v>2.3676864762252086</v>
      </c>
      <c r="AJ247" s="44"/>
      <c r="AK247" s="44"/>
      <c r="AL247" s="47"/>
    </row>
    <row r="248" spans="2:38" hidden="1" x14ac:dyDescent="0.25">
      <c r="B248" s="46">
        <v>139</v>
      </c>
      <c r="C248" s="44">
        <f t="shared" si="46"/>
        <v>60255.95860743583</v>
      </c>
      <c r="D248" s="44" t="str">
        <f t="shared" si="61"/>
        <v>378599.353792262j</v>
      </c>
      <c r="E248" s="44">
        <f t="shared" si="47"/>
        <v>0.92828087807010351</v>
      </c>
      <c r="F248" s="44" t="str">
        <f t="shared" si="48"/>
        <v>0.420665948658069j</v>
      </c>
      <c r="G248" s="44" t="str">
        <f t="shared" si="49"/>
        <v>2.14493952937878-0.97201509075163j</v>
      </c>
      <c r="H248" s="44">
        <f t="shared" si="50"/>
        <v>7.4394689029037249</v>
      </c>
      <c r="I248" s="44">
        <f t="shared" si="51"/>
        <v>-24.378449105316939</v>
      </c>
      <c r="J248" s="44"/>
      <c r="K248" s="44"/>
      <c r="L248" s="44"/>
      <c r="M248" s="44" t="str">
        <f t="shared" si="52"/>
        <v>1.65+0.0312344466878616j</v>
      </c>
      <c r="N248" s="44" t="str">
        <f t="shared" si="53"/>
        <v>1+31.2533766555512j</v>
      </c>
      <c r="O248" s="44" t="str">
        <f t="shared" si="62"/>
        <v>0.00268587948670514-0.0527083565615525j</v>
      </c>
      <c r="P248" s="44">
        <f t="shared" si="63"/>
        <v>-87.082880652654509</v>
      </c>
      <c r="Q248" s="44"/>
      <c r="R248" s="44"/>
      <c r="S248" s="44"/>
      <c r="T248" s="44" t="str">
        <f t="shared" si="54"/>
        <v>25-2.07977527408881j</v>
      </c>
      <c r="U248" s="44">
        <f t="shared" si="55"/>
        <v>27.988753055088843</v>
      </c>
      <c r="V248" s="44">
        <f t="shared" si="56"/>
        <v>-4.755543362007832</v>
      </c>
      <c r="W248" s="44"/>
      <c r="X248" s="44" t="str">
        <f t="shared" si="57"/>
        <v>32968.75-0.000411514204838507j</v>
      </c>
      <c r="Y248" s="44" t="str">
        <f t="shared" si="58"/>
        <v>0.232727272727273+2.22884255605755E-09j</v>
      </c>
      <c r="Z248" s="44">
        <f t="shared" si="64"/>
        <v>-12.663054396927498</v>
      </c>
      <c r="AA248" s="44">
        <f t="shared" si="65"/>
        <v>5.4872499541942517E-7</v>
      </c>
      <c r="AB248" s="44"/>
      <c r="AC248" s="44"/>
      <c r="AD248" s="44"/>
      <c r="AE248" s="44" t="str">
        <f t="shared" si="59"/>
        <v>-0.320551089923153-0.650961858427158j</v>
      </c>
      <c r="AF248" s="44">
        <f t="shared" si="66"/>
        <v>-2.7859804259251892</v>
      </c>
      <c r="AG248" s="44">
        <f t="shared" si="67"/>
        <v>-116.21687257125431</v>
      </c>
      <c r="AH248" s="44">
        <f t="shared" si="60"/>
        <v>63.783127428745694</v>
      </c>
      <c r="AI248" s="44">
        <f t="shared" si="68"/>
        <v>2.7859804259251892</v>
      </c>
      <c r="AJ248" s="44"/>
      <c r="AK248" s="44"/>
      <c r="AL248" s="47"/>
    </row>
    <row r="249" spans="2:38" hidden="1" x14ac:dyDescent="0.25">
      <c r="B249" s="46">
        <v>140</v>
      </c>
      <c r="C249" s="44">
        <f t="shared" si="46"/>
        <v>63095.734448019379</v>
      </c>
      <c r="D249" s="44" t="str">
        <f t="shared" si="61"/>
        <v>396442.1916295j</v>
      </c>
      <c r="E249" s="44">
        <f t="shared" si="47"/>
        <v>0.92136154655733393</v>
      </c>
      <c r="F249" s="44" t="str">
        <f t="shared" si="48"/>
        <v>0.440491324032778j</v>
      </c>
      <c r="G249" s="44" t="str">
        <f t="shared" si="49"/>
        <v>2.12022583757064-1.01365320696275j</v>
      </c>
      <c r="H249" s="44">
        <f t="shared" si="50"/>
        <v>7.421632815149338</v>
      </c>
      <c r="I249" s="44">
        <f t="shared" si="51"/>
        <v>-25.551874623823807</v>
      </c>
      <c r="J249" s="44"/>
      <c r="K249" s="44"/>
      <c r="L249" s="44"/>
      <c r="M249" s="44" t="str">
        <f t="shared" si="52"/>
        <v>1.65+0.0327064808094338j</v>
      </c>
      <c r="N249" s="44" t="str">
        <f t="shared" si="53"/>
        <v>1+32.7263029190152j</v>
      </c>
      <c r="O249" s="44" t="str">
        <f t="shared" si="62"/>
        <v>0.00253762549561135-0.0503406198549593j</v>
      </c>
      <c r="P249" s="44">
        <f t="shared" si="63"/>
        <v>-87.114213825687358</v>
      </c>
      <c r="Q249" s="44"/>
      <c r="R249" s="44"/>
      <c r="S249" s="44"/>
      <c r="T249" s="44" t="str">
        <f t="shared" si="54"/>
        <v>25-1.98616996734552j</v>
      </c>
      <c r="U249" s="44">
        <f t="shared" si="55"/>
        <v>27.986125799296644</v>
      </c>
      <c r="V249" s="44">
        <f t="shared" si="56"/>
        <v>-4.5424253430098069</v>
      </c>
      <c r="W249" s="44"/>
      <c r="X249" s="44" t="str">
        <f t="shared" si="57"/>
        <v>32968.75-0.000430908271814868j</v>
      </c>
      <c r="Y249" s="44" t="str">
        <f t="shared" si="58"/>
        <v>0.232727272727273+2.33388466955861E-09j</v>
      </c>
      <c r="Z249" s="44">
        <f t="shared" si="64"/>
        <v>-12.663054396927498</v>
      </c>
      <c r="AA249" s="44">
        <f t="shared" si="65"/>
        <v>5.7458560773278224E-7</v>
      </c>
      <c r="AB249" s="44"/>
      <c r="AC249" s="44"/>
      <c r="AD249" s="44"/>
      <c r="AE249" s="44" t="str">
        <f t="shared" si="59"/>
        <v>-0.316111027652078-0.614860803726545j</v>
      </c>
      <c r="AF249" s="44">
        <f t="shared" si="66"/>
        <v>-3.2059028438710637</v>
      </c>
      <c r="AG249" s="44">
        <f t="shared" si="67"/>
        <v>-117.20851321793531</v>
      </c>
      <c r="AH249" s="44">
        <f t="shared" si="60"/>
        <v>62.79148678206468</v>
      </c>
      <c r="AI249" s="44">
        <f t="shared" si="68"/>
        <v>3.2059028438710637</v>
      </c>
      <c r="AJ249" s="44"/>
      <c r="AK249" s="44"/>
      <c r="AL249" s="47"/>
    </row>
    <row r="250" spans="2:38" hidden="1" x14ac:dyDescent="0.25">
      <c r="B250" s="46">
        <v>141</v>
      </c>
      <c r="C250" s="44">
        <f t="shared" si="46"/>
        <v>66069.344800759645</v>
      </c>
      <c r="D250" s="44" t="str">
        <f t="shared" si="61"/>
        <v>415125.936507115j</v>
      </c>
      <c r="E250" s="44">
        <f t="shared" si="47"/>
        <v>0.91377465042169559</v>
      </c>
      <c r="F250" s="44" t="str">
        <f t="shared" si="48"/>
        <v>0.461251040563461j</v>
      </c>
      <c r="G250" s="44" t="str">
        <f t="shared" si="49"/>
        <v>2.09313971610876-1.05656561128537j</v>
      </c>
      <c r="H250" s="44">
        <f t="shared" si="50"/>
        <v>7.4017035411435037</v>
      </c>
      <c r="I250" s="44">
        <f t="shared" si="51"/>
        <v>-26.783524808380566</v>
      </c>
      <c r="J250" s="44"/>
      <c r="K250" s="44"/>
      <c r="L250" s="44"/>
      <c r="M250" s="44" t="str">
        <f t="shared" si="52"/>
        <v>1.65+0.0342478897618369j</v>
      </c>
      <c r="N250" s="44" t="str">
        <f t="shared" si="53"/>
        <v>1+34.2686460586623j</v>
      </c>
      <c r="O250" s="44" t="str">
        <f t="shared" si="62"/>
        <v>0.00240239298057876-0.0480788649834313j</v>
      </c>
      <c r="P250" s="44">
        <f t="shared" si="63"/>
        <v>-87.139437631121169</v>
      </c>
      <c r="Q250" s="44"/>
      <c r="R250" s="44"/>
      <c r="S250" s="44"/>
      <c r="T250" s="44" t="str">
        <f t="shared" si="54"/>
        <v>25-1.8967775933934j</v>
      </c>
      <c r="U250" s="44">
        <f t="shared" si="55"/>
        <v>27.983728327009963</v>
      </c>
      <c r="V250" s="44">
        <f t="shared" si="56"/>
        <v>-4.3387814831991367</v>
      </c>
      <c r="W250" s="44"/>
      <c r="X250" s="44" t="str">
        <f t="shared" si="57"/>
        <v>32968.75-0.000451216353008623j</v>
      </c>
      <c r="Y250" s="44" t="str">
        <f t="shared" si="58"/>
        <v>0.232727272727273+2.44387726535315E-09j</v>
      </c>
      <c r="Z250" s="44">
        <f t="shared" si="64"/>
        <v>-12.663054396927498</v>
      </c>
      <c r="AA250" s="44">
        <f t="shared" si="65"/>
        <v>6.0166499315616933E-7</v>
      </c>
      <c r="AB250" s="44"/>
      <c r="AC250" s="44"/>
      <c r="AD250" s="44"/>
      <c r="AE250" s="44" t="str">
        <f t="shared" si="59"/>
        <v>-0.311842097741428-0.580081180941745j</v>
      </c>
      <c r="AF250" s="44">
        <f t="shared" si="66"/>
        <v>-3.6277085488431213</v>
      </c>
      <c r="AG250" s="44">
        <f t="shared" si="67"/>
        <v>-118.26174332103589</v>
      </c>
      <c r="AH250" s="44">
        <f t="shared" si="60"/>
        <v>61.738256678964106</v>
      </c>
      <c r="AI250" s="44">
        <f t="shared" si="68"/>
        <v>3.6277085488431213</v>
      </c>
      <c r="AJ250" s="44"/>
      <c r="AK250" s="44"/>
      <c r="AL250" s="47"/>
    </row>
    <row r="251" spans="2:38" hidden="1" x14ac:dyDescent="0.25">
      <c r="B251" s="46">
        <v>142</v>
      </c>
      <c r="C251" s="44">
        <f t="shared" si="46"/>
        <v>69183.097091893665</v>
      </c>
      <c r="D251" s="44" t="str">
        <f t="shared" si="61"/>
        <v>434690.219152965j</v>
      </c>
      <c r="E251" s="44">
        <f t="shared" si="47"/>
        <v>0.90545578423256512</v>
      </c>
      <c r="F251" s="44" t="str">
        <f t="shared" si="48"/>
        <v>0.482989132392183j</v>
      </c>
      <c r="G251" s="44" t="str">
        <f t="shared" si="49"/>
        <v>2.06346472663722-1.10069542367008j</v>
      </c>
      <c r="H251" s="44">
        <f t="shared" si="50"/>
        <v>7.3794104361841741</v>
      </c>
      <c r="I251" s="44">
        <f t="shared" si="51"/>
        <v>-28.076397502843676</v>
      </c>
      <c r="J251" s="44"/>
      <c r="K251" s="44"/>
      <c r="L251" s="44"/>
      <c r="M251" s="44" t="str">
        <f t="shared" si="52"/>
        <v>1.65+0.0358619430801197j</v>
      </c>
      <c r="N251" s="44" t="str">
        <f t="shared" si="53"/>
        <v>1+35.8836775910773j</v>
      </c>
      <c r="O251" s="44" t="str">
        <f t="shared" si="62"/>
        <v>0.00227904010262901-0.0459183971797553j</v>
      </c>
      <c r="P251" s="44">
        <f t="shared" si="63"/>
        <v>-87.158604754311639</v>
      </c>
      <c r="Q251" s="44"/>
      <c r="R251" s="44"/>
      <c r="S251" s="44"/>
      <c r="T251" s="44" t="str">
        <f t="shared" si="54"/>
        <v>25-1.81140853902228j</v>
      </c>
      <c r="U251" s="44">
        <f t="shared" si="55"/>
        <v>27.981540651757442</v>
      </c>
      <c r="V251" s="44">
        <f t="shared" si="56"/>
        <v>-4.1442004532990611</v>
      </c>
      <c r="W251" s="44"/>
      <c r="X251" s="44" t="str">
        <f t="shared" si="57"/>
        <v>32968.75-0.000472481524582742j</v>
      </c>
      <c r="Y251" s="44" t="str">
        <f t="shared" si="58"/>
        <v>0.232727272727273+2.55905365248385E-09j</v>
      </c>
      <c r="Z251" s="44">
        <f t="shared" si="64"/>
        <v>-12.663054396927498</v>
      </c>
      <c r="AA251" s="44">
        <f t="shared" si="65"/>
        <v>6.300205906966748E-7</v>
      </c>
      <c r="AB251" s="44"/>
      <c r="AC251" s="44"/>
      <c r="AD251" s="44"/>
      <c r="AE251" s="44" t="str">
        <f t="shared" si="59"/>
        <v>-0.307703382581669-0.546549315343358j</v>
      </c>
      <c r="AF251" s="44">
        <f t="shared" si="66"/>
        <v>-4.0516837587206869</v>
      </c>
      <c r="AG251" s="44">
        <f t="shared" si="67"/>
        <v>-119.37920208043379</v>
      </c>
      <c r="AH251" s="44">
        <f t="shared" si="60"/>
        <v>60.620797919566208</v>
      </c>
      <c r="AI251" s="44">
        <f t="shared" si="68"/>
        <v>4.0516837587206869</v>
      </c>
      <c r="AJ251" s="44"/>
      <c r="AK251" s="44"/>
      <c r="AL251" s="47"/>
    </row>
    <row r="252" spans="2:38" hidden="1" x14ac:dyDescent="0.25">
      <c r="B252" s="46">
        <v>143</v>
      </c>
      <c r="C252" s="44">
        <f t="shared" si="46"/>
        <v>72443.596007499029</v>
      </c>
      <c r="D252" s="44" t="str">
        <f t="shared" si="61"/>
        <v>455176.538033572j</v>
      </c>
      <c r="E252" s="44">
        <f t="shared" si="47"/>
        <v>0.89633432883955078</v>
      </c>
      <c r="F252" s="44" t="str">
        <f t="shared" si="48"/>
        <v>0.505751708926191j</v>
      </c>
      <c r="G252" s="44" t="str">
        <f t="shared" si="49"/>
        <v>2.0309689844366-1.14596306490317j</v>
      </c>
      <c r="H252" s="44">
        <f t="shared" si="50"/>
        <v>7.3544450307057474</v>
      </c>
      <c r="I252" s="44">
        <f t="shared" si="51"/>
        <v>-29.433624936181619</v>
      </c>
      <c r="J252" s="44"/>
      <c r="K252" s="44"/>
      <c r="L252" s="44"/>
      <c r="M252" s="44" t="str">
        <f t="shared" si="52"/>
        <v>1.65+0.0375520643877697j</v>
      </c>
      <c r="N252" s="44" t="str">
        <f t="shared" si="53"/>
        <v>1+37.5748232146714j</v>
      </c>
      <c r="O252" s="44" t="str">
        <f t="shared" si="62"/>
        <v>0.00216652483562476-0.0438547233010258j</v>
      </c>
      <c r="P252" s="44">
        <f t="shared" si="63"/>
        <v>-87.171755242491713</v>
      </c>
      <c r="Q252" s="44"/>
      <c r="R252" s="44"/>
      <c r="S252" s="44"/>
      <c r="T252" s="44" t="str">
        <f t="shared" si="54"/>
        <v>25-1.7298817250222j</v>
      </c>
      <c r="U252" s="44">
        <f t="shared" si="55"/>
        <v>27.97954450693895</v>
      </c>
      <c r="V252" s="44">
        <f t="shared" si="56"/>
        <v>-3.9582875144829552</v>
      </c>
      <c r="W252" s="44"/>
      <c r="X252" s="44" t="str">
        <f t="shared" si="57"/>
        <v>32968.75-0.000494748892817203j</v>
      </c>
      <c r="Y252" s="44" t="str">
        <f t="shared" si="58"/>
        <v>0.232727272727273+2.67965813550977E-09j</v>
      </c>
      <c r="Z252" s="44">
        <f t="shared" si="64"/>
        <v>-12.663054396927498</v>
      </c>
      <c r="AA252" s="44">
        <f t="shared" si="65"/>
        <v>6.597125463783802E-7</v>
      </c>
      <c r="AB252" s="44"/>
      <c r="AC252" s="44"/>
      <c r="AD252" s="44"/>
      <c r="AE252" s="44" t="str">
        <f t="shared" si="59"/>
        <v>-0.303654387112717-0.514195432976512j</v>
      </c>
      <c r="AF252" s="44">
        <f t="shared" si="66"/>
        <v>-4.4781509266951369</v>
      </c>
      <c r="AG252" s="44">
        <f t="shared" si="67"/>
        <v>-120.56366703344371</v>
      </c>
      <c r="AH252" s="44">
        <f t="shared" si="60"/>
        <v>59.4363329665563</v>
      </c>
      <c r="AI252" s="44">
        <f t="shared" si="68"/>
        <v>4.4781509266951369</v>
      </c>
      <c r="AJ252" s="44"/>
      <c r="AK252" s="44"/>
      <c r="AL252" s="47"/>
    </row>
    <row r="253" spans="2:38" hidden="1" x14ac:dyDescent="0.25">
      <c r="B253" s="46">
        <v>144</v>
      </c>
      <c r="C253" s="44">
        <f t="shared" si="46"/>
        <v>75857.757502918379</v>
      </c>
      <c r="D253" s="44" t="str">
        <f t="shared" si="61"/>
        <v>476628.347377929j</v>
      </c>
      <c r="E253" s="44">
        <f t="shared" si="47"/>
        <v>0.88633285188401811</v>
      </c>
      <c r="F253" s="44" t="str">
        <f t="shared" si="48"/>
        <v>0.529587052642143j</v>
      </c>
      <c r="G253" s="44" t="str">
        <f t="shared" si="49"/>
        <v>1.99540555858132-1.19226196608711j</v>
      </c>
      <c r="H253" s="44">
        <f t="shared" si="50"/>
        <v>7.3264557269890673</v>
      </c>
      <c r="I253" s="44">
        <f t="shared" si="51"/>
        <v>-30.858468415876295</v>
      </c>
      <c r="J253" s="44"/>
      <c r="K253" s="44"/>
      <c r="L253" s="44"/>
      <c r="M253" s="44" t="str">
        <f t="shared" si="52"/>
        <v>1.65+0.0393218386586792j</v>
      </c>
      <c r="N253" s="44" t="str">
        <f t="shared" si="53"/>
        <v>1+39.345670076048j</v>
      </c>
      <c r="O253" s="44" t="str">
        <f t="shared" si="62"/>
        <v>0.00206389629400966-0.0418835439966032j</v>
      </c>
      <c r="P253" s="44">
        <f t="shared" si="63"/>
        <v>-87.178916578145092</v>
      </c>
      <c r="Q253" s="44"/>
      <c r="R253" s="44"/>
      <c r="S253" s="44"/>
      <c r="T253" s="44" t="str">
        <f t="shared" si="54"/>
        <v>25-1.65202422209017j</v>
      </c>
      <c r="U253" s="44">
        <f t="shared" si="55"/>
        <v>27.977723200936278</v>
      </c>
      <c r="V253" s="44">
        <f t="shared" si="56"/>
        <v>-3.7806640150084916</v>
      </c>
      <c r="W253" s="44"/>
      <c r="X253" s="44" t="str">
        <f t="shared" si="57"/>
        <v>32968.75-0.000518065689785468j</v>
      </c>
      <c r="Y253" s="44" t="str">
        <f t="shared" si="58"/>
        <v>0.232727272727273+2.80594653270913E-09j</v>
      </c>
      <c r="Z253" s="44">
        <f t="shared" si="64"/>
        <v>-12.663054396927498</v>
      </c>
      <c r="AA253" s="44">
        <f t="shared" si="65"/>
        <v>6.9080384082015603E-7</v>
      </c>
      <c r="AB253" s="44"/>
      <c r="AC253" s="44"/>
      <c r="AD253" s="44"/>
      <c r="AE253" s="44" t="str">
        <f t="shared" si="59"/>
        <v>-0.299654664284092-0.4829537425313j</v>
      </c>
      <c r="AF253" s="44">
        <f t="shared" si="66"/>
        <v>-4.9074741533905382</v>
      </c>
      <c r="AG253" s="44">
        <f t="shared" si="67"/>
        <v>-121.81804831822602</v>
      </c>
      <c r="AH253" s="44">
        <f t="shared" si="60"/>
        <v>58.181951681773967</v>
      </c>
      <c r="AI253" s="44">
        <f t="shared" si="68"/>
        <v>4.9074741533905382</v>
      </c>
      <c r="AJ253" s="44"/>
      <c r="AK253" s="44"/>
      <c r="AL253" s="47"/>
    </row>
    <row r="254" spans="2:38" hidden="1" x14ac:dyDescent="0.25">
      <c r="B254" s="46">
        <v>145</v>
      </c>
      <c r="C254" s="44">
        <f t="shared" si="46"/>
        <v>79432.823472428208</v>
      </c>
      <c r="D254" s="44" t="str">
        <f t="shared" si="61"/>
        <v>499091.149349751j</v>
      </c>
      <c r="E254" s="44">
        <f t="shared" si="47"/>
        <v>0.87536645047304806</v>
      </c>
      <c r="F254" s="44" t="str">
        <f t="shared" si="48"/>
        <v>0.554545721499723j</v>
      </c>
      <c r="G254" s="44" t="str">
        <f t="shared" si="49"/>
        <v>1.95651347796043-1.23945369127772j</v>
      </c>
      <c r="H254" s="44">
        <f t="shared" si="50"/>
        <v>7.2950418800052672</v>
      </c>
      <c r="I254" s="44">
        <f t="shared" si="51"/>
        <v>-32.354308720290881</v>
      </c>
      <c r="J254" s="44"/>
      <c r="K254" s="44"/>
      <c r="L254" s="44"/>
      <c r="M254" s="44" t="str">
        <f t="shared" si="52"/>
        <v>1.65+0.0411750198213545j</v>
      </c>
      <c r="N254" s="44" t="str">
        <f t="shared" si="53"/>
        <v>1+41.1999743788219j</v>
      </c>
      <c r="O254" s="44" t="str">
        <f t="shared" si="62"/>
        <v>0.00197028680514242-0.0400007460694441j</v>
      </c>
      <c r="P254" s="44">
        <f t="shared" si="63"/>
        <v>-87.180103729478247</v>
      </c>
      <c r="Q254" s="44"/>
      <c r="R254" s="44"/>
      <c r="S254" s="44"/>
      <c r="T254" s="44" t="str">
        <f t="shared" si="54"/>
        <v>25-1.57767088402394j</v>
      </c>
      <c r="U254" s="44">
        <f t="shared" si="55"/>
        <v>27.976061483906648</v>
      </c>
      <c r="V254" s="44">
        <f t="shared" si="56"/>
        <v>-3.6109668790717935</v>
      </c>
      <c r="W254" s="44"/>
      <c r="X254" s="44" t="str">
        <f t="shared" si="57"/>
        <v>32968.75-0.000542481373540045j</v>
      </c>
      <c r="Y254" s="44" t="str">
        <f t="shared" si="58"/>
        <v>0.232727272727273+2.93818671870416E-09j</v>
      </c>
      <c r="Z254" s="44">
        <f t="shared" si="64"/>
        <v>-12.663054396927498</v>
      </c>
      <c r="AA254" s="44">
        <f t="shared" si="65"/>
        <v>7.23360422825993E-7</v>
      </c>
      <c r="AB254" s="44"/>
      <c r="AC254" s="44"/>
      <c r="AD254" s="44"/>
      <c r="AE254" s="44" t="str">
        <f t="shared" si="59"/>
        <v>-0.295663462778112-0.452762591588896j</v>
      </c>
      <c r="AF254" s="44">
        <f t="shared" si="66"/>
        <v>-5.3400652039438699</v>
      </c>
      <c r="AG254" s="44">
        <f t="shared" si="67"/>
        <v>-123.14537860548049</v>
      </c>
      <c r="AH254" s="44">
        <f t="shared" si="60"/>
        <v>56.854621394519526</v>
      </c>
      <c r="AI254" s="44">
        <f t="shared" si="68"/>
        <v>5.3400652039438699</v>
      </c>
      <c r="AJ254" s="44"/>
      <c r="AK254" s="44"/>
      <c r="AL254" s="47"/>
    </row>
    <row r="255" spans="2:38" hidden="1" x14ac:dyDescent="0.25">
      <c r="B255" s="46">
        <v>146</v>
      </c>
      <c r="C255" s="44">
        <f t="shared" si="46"/>
        <v>83176.377110267145</v>
      </c>
      <c r="D255" s="44" t="str">
        <f t="shared" si="61"/>
        <v>522612.590563659j</v>
      </c>
      <c r="E255" s="44">
        <f t="shared" si="47"/>
        <v>0.8633420304357653</v>
      </c>
      <c r="F255" s="44" t="str">
        <f t="shared" si="48"/>
        <v>0.580680656181843j</v>
      </c>
      <c r="G255" s="44" t="str">
        <f t="shared" si="49"/>
        <v>1.91401954356729-1.28736246507371j</v>
      </c>
      <c r="H255" s="44">
        <f t="shared" si="50"/>
        <v>7.2597472528266813</v>
      </c>
      <c r="I255" s="44">
        <f t="shared" si="51"/>
        <v>-33.924630977101799</v>
      </c>
      <c r="J255" s="44"/>
      <c r="K255" s="44"/>
      <c r="L255" s="44"/>
      <c r="M255" s="44" t="str">
        <f t="shared" si="52"/>
        <v>1.65+0.0431155387215018j</v>
      </c>
      <c r="N255" s="44" t="str">
        <f t="shared" si="53"/>
        <v>1+43.14166935103j</v>
      </c>
      <c r="O255" s="44" t="str">
        <f t="shared" si="62"/>
        <v>0.0018849046638004-0.0382023950423896j</v>
      </c>
      <c r="P255" s="44">
        <f t="shared" si="63"/>
        <v>-87.175319177950072</v>
      </c>
      <c r="Q255" s="44"/>
      <c r="R255" s="44"/>
      <c r="S255" s="44"/>
      <c r="T255" s="44" t="str">
        <f t="shared" si="54"/>
        <v>25-1.50666399742476j</v>
      </c>
      <c r="U255" s="44">
        <f t="shared" si="55"/>
        <v>27.974545425406106</v>
      </c>
      <c r="V255" s="44">
        <f t="shared" si="56"/>
        <v>-3.4488480919639515</v>
      </c>
      <c r="W255" s="44"/>
      <c r="X255" s="44" t="str">
        <f t="shared" si="57"/>
        <v>32968.75-0.000568047733019644j</v>
      </c>
      <c r="Y255" s="44" t="str">
        <f t="shared" si="58"/>
        <v>0.232727272727273+3.07665919265912E-09j</v>
      </c>
      <c r="Z255" s="44">
        <f t="shared" si="64"/>
        <v>-12.663054396927498</v>
      </c>
      <c r="AA255" s="44">
        <f t="shared" si="65"/>
        <v>7.5745134927126576E-7</v>
      </c>
      <c r="AB255" s="44"/>
      <c r="AC255" s="44"/>
      <c r="AD255" s="44"/>
      <c r="AE255" s="44" t="str">
        <f t="shared" si="59"/>
        <v>-0.291639406649568-0.42356470673659j</v>
      </c>
      <c r="AF255" s="44">
        <f t="shared" si="66"/>
        <v>-5.7763901401737163</v>
      </c>
      <c r="AG255" s="44">
        <f t="shared" si="67"/>
        <v>-124.54879748956451</v>
      </c>
      <c r="AH255" s="44">
        <f t="shared" si="60"/>
        <v>55.4512025104355</v>
      </c>
      <c r="AI255" s="44">
        <f t="shared" si="68"/>
        <v>5.7763901401737163</v>
      </c>
      <c r="AJ255" s="44"/>
      <c r="AK255" s="44"/>
      <c r="AL255" s="47"/>
    </row>
    <row r="256" spans="2:38" hidden="1" x14ac:dyDescent="0.25">
      <c r="B256" s="46">
        <v>147</v>
      </c>
      <c r="C256" s="44">
        <f t="shared" si="46"/>
        <v>87096.358995608098</v>
      </c>
      <c r="D256" s="44" t="str">
        <f t="shared" si="61"/>
        <v>547242.563150043j</v>
      </c>
      <c r="E256" s="44">
        <f t="shared" si="47"/>
        <v>0.850157516043618</v>
      </c>
      <c r="F256" s="44" t="str">
        <f t="shared" si="48"/>
        <v>0.608047292388937j</v>
      </c>
      <c r="G256" s="44" t="str">
        <f t="shared" si="49"/>
        <v>1.86764119002487-1.33576913374064j</v>
      </c>
      <c r="H256" s="44">
        <f t="shared" si="50"/>
        <v>7.2200528658615539</v>
      </c>
      <c r="I256" s="44">
        <f t="shared" si="51"/>
        <v>-35.573002585279646</v>
      </c>
      <c r="J256" s="44"/>
      <c r="K256" s="44"/>
      <c r="L256" s="44"/>
      <c r="M256" s="44" t="str">
        <f t="shared" si="52"/>
        <v>1.65+0.0451475114598785j</v>
      </c>
      <c r="N256" s="44" t="str">
        <f t="shared" si="53"/>
        <v>1+45.174873588036j</v>
      </c>
      <c r="O256" s="44" t="str">
        <f t="shared" si="62"/>
        <v>0.00180702751140403-0.0364847279379017j</v>
      </c>
      <c r="P256" s="44">
        <f t="shared" si="63"/>
        <v>-87.164552922838567</v>
      </c>
      <c r="Q256" s="44"/>
      <c r="R256" s="44"/>
      <c r="S256" s="44"/>
      <c r="T256" s="44" t="str">
        <f t="shared" si="54"/>
        <v>25-1.43885294716606j</v>
      </c>
      <c r="U256" s="44">
        <f t="shared" si="55"/>
        <v>27.973162302036563</v>
      </c>
      <c r="V256" s="44">
        <f t="shared" si="56"/>
        <v>-3.2939741849860642</v>
      </c>
      <c r="W256" s="44"/>
      <c r="X256" s="44" t="str">
        <f t="shared" si="57"/>
        <v>32968.75-0.000594818997900466j</v>
      </c>
      <c r="Y256" s="44" t="str">
        <f t="shared" si="58"/>
        <v>0.232727272727273+3.22165767325661E-09j</v>
      </c>
      <c r="Z256" s="44">
        <f t="shared" si="64"/>
        <v>-12.663054396927498</v>
      </c>
      <c r="AA256" s="44">
        <f t="shared" si="65"/>
        <v>7.9314893158161847E-7</v>
      </c>
      <c r="AB256" s="44"/>
      <c r="AC256" s="44"/>
      <c r="AD256" s="44"/>
      <c r="AE256" s="44" t="str">
        <f t="shared" si="59"/>
        <v>-0.287540220960452-0.395307527150042j</v>
      </c>
      <c r="AF256" s="44">
        <f t="shared" si="66"/>
        <v>-6.2169765491011812</v>
      </c>
      <c r="AG256" s="44">
        <f t="shared" si="67"/>
        <v>-126.0315288999553</v>
      </c>
      <c r="AH256" s="44">
        <f t="shared" si="60"/>
        <v>53.968471100044688</v>
      </c>
      <c r="AI256" s="44">
        <f t="shared" si="68"/>
        <v>6.2169765491011812</v>
      </c>
      <c r="AJ256" s="44"/>
      <c r="AK256" s="44"/>
      <c r="AL256" s="47"/>
    </row>
    <row r="257" spans="2:38" hidden="1" x14ac:dyDescent="0.25">
      <c r="B257" s="46">
        <v>148</v>
      </c>
      <c r="C257" s="44">
        <f t="shared" si="46"/>
        <v>91201.083935590985</v>
      </c>
      <c r="D257" s="44" t="str">
        <f t="shared" si="61"/>
        <v>573033.310582957j</v>
      </c>
      <c r="E257" s="44">
        <f t="shared" si="47"/>
        <v>0.83570098348589217</v>
      </c>
      <c r="F257" s="44" t="str">
        <f t="shared" si="48"/>
        <v>0.636703678425508j</v>
      </c>
      <c r="G257" s="44" t="str">
        <f t="shared" si="49"/>
        <v>1.8170906832673-1.3844046434445j</v>
      </c>
      <c r="H257" s="44">
        <f t="shared" si="50"/>
        <v>7.1753693008851442</v>
      </c>
      <c r="I257" s="44">
        <f t="shared" si="51"/>
        <v>-37.303042499478977</v>
      </c>
      <c r="J257" s="44"/>
      <c r="K257" s="44"/>
      <c r="L257" s="44"/>
      <c r="M257" s="44" t="str">
        <f t="shared" si="52"/>
        <v>1.65+0.047275248123094j</v>
      </c>
      <c r="N257" s="44" t="str">
        <f t="shared" si="53"/>
        <v>1+47.3038997886231j</v>
      </c>
      <c r="O257" s="44" t="str">
        <f t="shared" si="62"/>
        <v>0.00173599628713828-0.0348441462771169j</v>
      </c>
      <c r="P257" s="44">
        <f t="shared" si="63"/>
        <v>-87.147782462841121</v>
      </c>
      <c r="Q257" s="44"/>
      <c r="R257" s="44"/>
      <c r="S257" s="44"/>
      <c r="T257" s="44" t="str">
        <f t="shared" si="54"/>
        <v>25-1.37409389691868j</v>
      </c>
      <c r="U257" s="44">
        <f t="shared" si="55"/>
        <v>27.971900494357264</v>
      </c>
      <c r="V257" s="44">
        <f t="shared" si="56"/>
        <v>-3.1460257230309896</v>
      </c>
      <c r="W257" s="44"/>
      <c r="X257" s="44" t="str">
        <f t="shared" si="57"/>
        <v>32968.75-0.000622851953624606j</v>
      </c>
      <c r="Y257" s="44" t="str">
        <f t="shared" si="58"/>
        <v>0.232727272727273+3.37348972171423E-09j</v>
      </c>
      <c r="Z257" s="44">
        <f t="shared" si="64"/>
        <v>-12.663054396927498</v>
      </c>
      <c r="AA257" s="44">
        <f t="shared" si="65"/>
        <v>8.3052888911518166E-7</v>
      </c>
      <c r="AB257" s="44"/>
      <c r="AC257" s="44"/>
      <c r="AD257" s="44"/>
      <c r="AE257" s="44" t="str">
        <f t="shared" si="59"/>
        <v>-0.283322522900292-0.367943640341884j</v>
      </c>
      <c r="AF257" s="44">
        <f t="shared" si="66"/>
        <v>-6.6624213073238483</v>
      </c>
      <c r="AG257" s="44">
        <f t="shared" si="67"/>
        <v>-127.59684985482212</v>
      </c>
      <c r="AH257" s="44">
        <f t="shared" si="60"/>
        <v>52.403150145177882</v>
      </c>
      <c r="AI257" s="44">
        <f t="shared" si="68"/>
        <v>6.6624213073238483</v>
      </c>
      <c r="AJ257" s="44"/>
      <c r="AK257" s="44"/>
      <c r="AL257" s="47"/>
    </row>
    <row r="258" spans="2:38" hidden="1" x14ac:dyDescent="0.25">
      <c r="B258" s="46">
        <v>149</v>
      </c>
      <c r="C258" s="44">
        <f t="shared" si="46"/>
        <v>95499.258602143673</v>
      </c>
      <c r="D258" s="44" t="str">
        <f t="shared" si="61"/>
        <v>600039.538495533j</v>
      </c>
      <c r="E258" s="44">
        <f t="shared" si="47"/>
        <v>0.8198497107445113</v>
      </c>
      <c r="F258" s="44" t="str">
        <f t="shared" si="48"/>
        <v>0.66671059832837j</v>
      </c>
      <c r="G258" s="44" t="str">
        <f t="shared" si="49"/>
        <v>1.76208098211932-1.43294319738793j</v>
      </c>
      <c r="H258" s="44">
        <f t="shared" si="50"/>
        <v>7.1250285787270107</v>
      </c>
      <c r="I258" s="44">
        <f t="shared" si="51"/>
        <v>-39.118379966035661</v>
      </c>
      <c r="J258" s="44"/>
      <c r="K258" s="44"/>
      <c r="L258" s="44"/>
      <c r="M258" s="44" t="str">
        <f t="shared" si="52"/>
        <v>1.65+0.0495032619258816j</v>
      </c>
      <c r="N258" s="44" t="str">
        <f t="shared" si="53"/>
        <v>1+49.5332639028062j</v>
      </c>
      <c r="O258" s="44" t="str">
        <f t="shared" si="62"/>
        <v>0.00167120970243683-0.0332772093018522j</v>
      </c>
      <c r="P258" s="44">
        <f t="shared" si="63"/>
        <v>-87.124972754722009</v>
      </c>
      <c r="Q258" s="44"/>
      <c r="R258" s="44"/>
      <c r="S258" s="44"/>
      <c r="T258" s="44" t="str">
        <f t="shared" si="54"/>
        <v>25-1.31224948405464j</v>
      </c>
      <c r="U258" s="44">
        <f t="shared" si="55"/>
        <v>27.970749392348182</v>
      </c>
      <c r="V258" s="44">
        <f t="shared" si="56"/>
        <v>-3.0046967972591432</v>
      </c>
      <c r="W258" s="44"/>
      <c r="X258" s="44" t="str">
        <f t="shared" si="57"/>
        <v>32968.75-0.0006522060618496j</v>
      </c>
      <c r="Y258" s="44" t="str">
        <f t="shared" si="58"/>
        <v>0.232727272727273+3.53247739416325E-09j</v>
      </c>
      <c r="Z258" s="44">
        <f t="shared" si="64"/>
        <v>-12.663054396927498</v>
      </c>
      <c r="AA258" s="44">
        <f t="shared" si="65"/>
        <v>8.6967050977350559E-7</v>
      </c>
      <c r="AB258" s="44"/>
      <c r="AC258" s="44"/>
      <c r="AD258" s="44"/>
      <c r="AE258" s="44" t="str">
        <f t="shared" si="59"/>
        <v>-0.278941704267107-0.341431326353238j</v>
      </c>
      <c r="AF258" s="44">
        <f t="shared" si="66"/>
        <v>-7.1133987628102737</v>
      </c>
      <c r="AG258" s="44">
        <f t="shared" si="67"/>
        <v>-129.24804864834633</v>
      </c>
      <c r="AH258" s="44">
        <f t="shared" si="60"/>
        <v>50.751951351653673</v>
      </c>
      <c r="AI258" s="44">
        <f t="shared" si="68"/>
        <v>7.1133987628102737</v>
      </c>
      <c r="AJ258" s="44"/>
      <c r="AK258" s="44"/>
      <c r="AL258" s="47"/>
    </row>
    <row r="259" spans="2:38" hidden="1" x14ac:dyDescent="0.25">
      <c r="B259" s="46">
        <v>150</v>
      </c>
      <c r="C259" s="44">
        <f t="shared" si="46"/>
        <v>100000</v>
      </c>
      <c r="D259" s="44" t="str">
        <f t="shared" si="61"/>
        <v>628318.530717959j</v>
      </c>
      <c r="E259" s="44">
        <f t="shared" si="47"/>
        <v>0.8024691358024687</v>
      </c>
      <c r="F259" s="44" t="str">
        <f t="shared" si="48"/>
        <v>0.698131700797732j</v>
      </c>
      <c r="G259" s="44" t="str">
        <f t="shared" si="49"/>
        <v>1.70233362185429-1.48099536010421j</v>
      </c>
      <c r="H259" s="44">
        <f t="shared" si="50"/>
        <v>7.0682758068992406</v>
      </c>
      <c r="I259" s="44">
        <f t="shared" si="51"/>
        <v>-41.022600607740557</v>
      </c>
      <c r="J259" s="44"/>
      <c r="K259" s="44"/>
      <c r="L259" s="44"/>
      <c r="M259" s="44" t="str">
        <f t="shared" si="52"/>
        <v>1.65+0.0518362787842317j</v>
      </c>
      <c r="N259" s="44" t="str">
        <f t="shared" si="53"/>
        <v>1+51.8676947107675j</v>
      </c>
      <c r="O259" s="44" t="str">
        <f t="shared" si="62"/>
        <v>0.00161211919426591-0.0317806274213212j</v>
      </c>
      <c r="P259" s="44">
        <f t="shared" si="63"/>
        <v>-87.096076149039803</v>
      </c>
      <c r="Q259" s="44"/>
      <c r="R259" s="44"/>
      <c r="S259" s="44"/>
      <c r="T259" s="44" t="str">
        <f t="shared" si="54"/>
        <v>25-1.25318852828264j</v>
      </c>
      <c r="U259" s="44">
        <f t="shared" si="55"/>
        <v>27.969699308758813</v>
      </c>
      <c r="V259" s="44">
        <f t="shared" si="56"/>
        <v>-2.8696945248792676</v>
      </c>
      <c r="W259" s="44"/>
      <c r="X259" s="44" t="str">
        <f t="shared" si="57"/>
        <v>32968.75-0.000682943586574566j</v>
      </c>
      <c r="Y259" s="44" t="str">
        <f t="shared" si="58"/>
        <v>0.232727272727273+3.69895792477279E-09j</v>
      </c>
      <c r="Z259" s="44">
        <f t="shared" si="64"/>
        <v>-12.663054396927498</v>
      </c>
      <c r="AA259" s="44">
        <f t="shared" si="65"/>
        <v>9.1065681818181676E-7</v>
      </c>
      <c r="AB259" s="44"/>
      <c r="AC259" s="44"/>
      <c r="AD259" s="44"/>
      <c r="AE259" s="44" t="str">
        <f t="shared" si="59"/>
        <v>-0.274351938363016-0.315735212058841j</v>
      </c>
      <c r="AF259" s="44">
        <f t="shared" si="66"/>
        <v>-7.5706691382079461</v>
      </c>
      <c r="AG259" s="44">
        <f t="shared" si="67"/>
        <v>-130.98837037100282</v>
      </c>
      <c r="AH259" s="44">
        <f t="shared" si="60"/>
        <v>49.011629628997198</v>
      </c>
      <c r="AI259" s="44">
        <f t="shared" si="68"/>
        <v>7.5706691382079461</v>
      </c>
      <c r="AJ259" s="44"/>
      <c r="AK259" s="44"/>
      <c r="AL259" s="47"/>
    </row>
    <row r="260" spans="2:38" hidden="1" x14ac:dyDescent="0.25">
      <c r="B260" s="46">
        <v>151</v>
      </c>
      <c r="C260" s="44">
        <f t="shared" si="46"/>
        <v>104712.85480509</v>
      </c>
      <c r="D260" s="44" t="str">
        <f t="shared" si="61"/>
        <v>657930.270784171j</v>
      </c>
      <c r="E260" s="44">
        <f t="shared" si="47"/>
        <v>0.78341171434208634</v>
      </c>
      <c r="F260" s="44" t="str">
        <f t="shared" si="48"/>
        <v>0.731033634204634j</v>
      </c>
      <c r="G260" s="44" t="str">
        <f t="shared" si="49"/>
        <v>1.63758898664556-1.52810151587578j</v>
      </c>
      <c r="H260" s="44">
        <f t="shared" si="50"/>
        <v>7.0042608933628925</v>
      </c>
      <c r="I260" s="44">
        <f t="shared" si="51"/>
        <v>-43.01917764241</v>
      </c>
      <c r="J260" s="44"/>
      <c r="K260" s="44"/>
      <c r="L260" s="44"/>
      <c r="M260" s="44" t="str">
        <f t="shared" si="52"/>
        <v>1.65+0.054279247339694j</v>
      </c>
      <c r="N260" s="44" t="str">
        <f t="shared" si="53"/>
        <v>1+54.3121438532333j</v>
      </c>
      <c r="O260" s="44" t="str">
        <f t="shared" si="62"/>
        <v>0.00155822431631725-0.0303512558837345j</v>
      </c>
      <c r="P260" s="44">
        <f t="shared" si="63"/>
        <v>-87.061032303007281</v>
      </c>
      <c r="Q260" s="44"/>
      <c r="R260" s="44"/>
      <c r="S260" s="44"/>
      <c r="T260" s="44" t="str">
        <f t="shared" si="54"/>
        <v>25-1.19678575339703j</v>
      </c>
      <c r="U260" s="44">
        <f t="shared" si="55"/>
        <v>27.96874139972012</v>
      </c>
      <c r="V260" s="44">
        <f t="shared" si="56"/>
        <v>-2.7407385576804071</v>
      </c>
      <c r="W260" s="44"/>
      <c r="X260" s="44" t="str">
        <f t="shared" si="57"/>
        <v>32968.75-0.000715129726210498j</v>
      </c>
      <c r="Y260" s="44" t="str">
        <f t="shared" si="58"/>
        <v>0.232727272727273+3.87328444106869E-09j</v>
      </c>
      <c r="Z260" s="44">
        <f t="shared" si="64"/>
        <v>-12.663054396927498</v>
      </c>
      <c r="AA260" s="44">
        <f t="shared" si="65"/>
        <v>9.5357475179537522E-7</v>
      </c>
      <c r="AB260" s="44"/>
      <c r="AC260" s="44"/>
      <c r="AD260" s="44"/>
      <c r="AE260" s="44" t="str">
        <f t="shared" si="59"/>
        <v>-0.269506351886947-0.290827029682853j</v>
      </c>
      <c r="AF260" s="44">
        <f t="shared" si="66"/>
        <v>-8.0350868597966656</v>
      </c>
      <c r="AG260" s="44">
        <f t="shared" si="67"/>
        <v>-132.82094754952288</v>
      </c>
      <c r="AH260" s="44">
        <f t="shared" si="60"/>
        <v>47.179052450477108</v>
      </c>
      <c r="AI260" s="44">
        <f t="shared" si="68"/>
        <v>8.0350868597966656</v>
      </c>
      <c r="AJ260" s="44"/>
      <c r="AK260" s="44"/>
      <c r="AL260" s="47"/>
    </row>
    <row r="261" spans="2:38" hidden="1" x14ac:dyDescent="0.25">
      <c r="B261" s="46">
        <v>152</v>
      </c>
      <c r="C261" s="44">
        <f t="shared" si="46"/>
        <v>109647.81961431864</v>
      </c>
      <c r="D261" s="44" t="str">
        <f t="shared" si="61"/>
        <v>688937.569164964j</v>
      </c>
      <c r="E261" s="44">
        <f t="shared" si="47"/>
        <v>0.76251566723606612</v>
      </c>
      <c r="F261" s="44" t="str">
        <f t="shared" si="48"/>
        <v>0.765486187961071j</v>
      </c>
      <c r="G261" s="44" t="str">
        <f t="shared" si="49"/>
        <v>1.56761930974135-1.57372626052098j</v>
      </c>
      <c r="H261" s="44">
        <f t="shared" si="50"/>
        <v>6.9320307467600824</v>
      </c>
      <c r="I261" s="44">
        <f t="shared" si="51"/>
        <v>-45.111386046756088</v>
      </c>
      <c r="J261" s="44"/>
      <c r="K261" s="44"/>
      <c r="L261" s="44"/>
      <c r="M261" s="44" t="str">
        <f t="shared" si="52"/>
        <v>1.65+0.0568373494561095j</v>
      </c>
      <c r="N261" s="44" t="str">
        <f t="shared" si="53"/>
        <v>1+56.8717963345678j</v>
      </c>
      <c r="O261" s="44" t="str">
        <f t="shared" si="62"/>
        <v>0.00150906853060991-0.0289860886716428j</v>
      </c>
      <c r="P261" s="44">
        <f t="shared" si="63"/>
        <v>-87.019768070561256</v>
      </c>
      <c r="Q261" s="44"/>
      <c r="R261" s="44"/>
      <c r="S261" s="44"/>
      <c r="T261" s="44" t="str">
        <f t="shared" si="54"/>
        <v>25-1.14292152155025j</v>
      </c>
      <c r="U261" s="44">
        <f t="shared" si="55"/>
        <v>27.967867592040633</v>
      </c>
      <c r="V261" s="44">
        <f t="shared" si="56"/>
        <v>-2.6175606006472432</v>
      </c>
      <c r="W261" s="44"/>
      <c r="X261" s="44" t="str">
        <f t="shared" si="57"/>
        <v>32968.75-0.000748832751874837j</v>
      </c>
      <c r="Y261" s="44" t="str">
        <f t="shared" si="58"/>
        <v>0.232727272727273+4.05582671296441E-09j</v>
      </c>
      <c r="Z261" s="44">
        <f t="shared" si="64"/>
        <v>-12.663054396927498</v>
      </c>
      <c r="AA261" s="44">
        <f t="shared" si="65"/>
        <v>9.9851534530549125E-7</v>
      </c>
      <c r="AB261" s="44"/>
      <c r="AC261" s="44"/>
      <c r="AD261" s="44"/>
      <c r="AE261" s="44" t="str">
        <f t="shared" si="59"/>
        <v>-0.264357409448566-0.266686462235075j</v>
      </c>
      <c r="AF261" s="44">
        <f t="shared" si="66"/>
        <v>-8.5076083920379091</v>
      </c>
      <c r="AG261" s="44">
        <f t="shared" si="67"/>
        <v>-134.74871371944923</v>
      </c>
      <c r="AH261" s="44">
        <f t="shared" si="60"/>
        <v>45.251286280550779</v>
      </c>
      <c r="AI261" s="44">
        <f t="shared" si="68"/>
        <v>8.5076083920379091</v>
      </c>
      <c r="AJ261" s="44"/>
      <c r="AK261" s="44"/>
      <c r="AL261" s="47"/>
    </row>
    <row r="262" spans="2:38" hidden="1" x14ac:dyDescent="0.25">
      <c r="B262" s="46">
        <v>153</v>
      </c>
      <c r="C262" s="44">
        <f t="shared" si="46"/>
        <v>114815.3621496884</v>
      </c>
      <c r="D262" s="44" t="str">
        <f t="shared" si="61"/>
        <v>721406.196497425j</v>
      </c>
      <c r="E262" s="44">
        <f t="shared" si="47"/>
        <v>0.73960360719873419</v>
      </c>
      <c r="F262" s="44" t="str">
        <f t="shared" si="48"/>
        <v>0.801562440552694j</v>
      </c>
      <c r="G262" s="44" t="str">
        <f t="shared" si="49"/>
        <v>1.4922446551551-1.61725450774665j</v>
      </c>
      <c r="H262" s="44">
        <f t="shared" si="50"/>
        <v>6.8505225310882958</v>
      </c>
      <c r="I262" s="44">
        <f t="shared" si="51"/>
        <v>-47.302197719100334</v>
      </c>
      <c r="J262" s="44"/>
      <c r="K262" s="44"/>
      <c r="L262" s="44"/>
      <c r="M262" s="44" t="str">
        <f t="shared" si="52"/>
        <v>1.65+0.0595160112110375j</v>
      </c>
      <c r="N262" s="44" t="str">
        <f t="shared" si="53"/>
        <v>1+59.5520815208624j</v>
      </c>
      <c r="O262" s="44" t="str">
        <f t="shared" si="62"/>
        <v>0.0014642353651278-0.027682252618783j</v>
      </c>
      <c r="P262" s="44">
        <f t="shared" si="63"/>
        <v>-86.972197369748244</v>
      </c>
      <c r="Q262" s="44"/>
      <c r="R262" s="44"/>
      <c r="S262" s="44"/>
      <c r="T262" s="44" t="str">
        <f t="shared" si="54"/>
        <v>25-1.09148157948482j</v>
      </c>
      <c r="U262" s="44">
        <f t="shared" si="55"/>
        <v>27.96707051664853</v>
      </c>
      <c r="V262" s="44">
        <f t="shared" si="56"/>
        <v>-2.4999039417174811</v>
      </c>
      <c r="W262" s="44"/>
      <c r="X262" s="44" t="str">
        <f t="shared" si="57"/>
        <v>32968.75-0.000784124152203659j</v>
      </c>
      <c r="Y262" s="44" t="str">
        <f t="shared" si="58"/>
        <v>0.232727272727273+4.24697193709248E-09j</v>
      </c>
      <c r="Z262" s="44">
        <f t="shared" si="64"/>
        <v>-12.663054396927496</v>
      </c>
      <c r="AA262" s="44">
        <f t="shared" si="65"/>
        <v>1.0455739237362829E-6</v>
      </c>
      <c r="AB262" s="44"/>
      <c r="AC262" s="44"/>
      <c r="AD262" s="44"/>
      <c r="AE262" s="44" t="str">
        <f t="shared" si="59"/>
        <v>-0.258857563515891-0.243302042604001j</v>
      </c>
      <c r="AF262" s="44">
        <f t="shared" si="66"/>
        <v>-8.9892990099726724</v>
      </c>
      <c r="AG262" s="44">
        <f t="shared" si="67"/>
        <v>-136.77429798499219</v>
      </c>
      <c r="AH262" s="44">
        <f t="shared" si="60"/>
        <v>43.225702015007812</v>
      </c>
      <c r="AI262" s="44">
        <f t="shared" si="68"/>
        <v>8.9892990099726724</v>
      </c>
      <c r="AJ262" s="44"/>
      <c r="AK262" s="44"/>
      <c r="AL262" s="47"/>
    </row>
    <row r="263" spans="2:38" hidden="1" x14ac:dyDescent="0.25">
      <c r="B263" s="46">
        <v>154</v>
      </c>
      <c r="C263" s="44">
        <f t="shared" si="46"/>
        <v>120226.44346174138</v>
      </c>
      <c r="D263" s="44" t="str">
        <f t="shared" si="61"/>
        <v>755405.023093271j</v>
      </c>
      <c r="E263" s="44">
        <f t="shared" si="47"/>
        <v>0.71448103293907539</v>
      </c>
      <c r="F263" s="44" t="str">
        <f t="shared" si="48"/>
        <v>0.839338914548079j</v>
      </c>
      <c r="G263" s="44" t="str">
        <f t="shared" si="49"/>
        <v>1.41135196884436-1.65799031039657j</v>
      </c>
      <c r="H263" s="44">
        <f t="shared" si="50"/>
        <v>6.7585587091684305</v>
      </c>
      <c r="I263" s="44">
        <f t="shared" si="51"/>
        <v>-49.594156245901715</v>
      </c>
      <c r="J263" s="44"/>
      <c r="K263" s="44"/>
      <c r="L263" s="44"/>
      <c r="M263" s="44" t="str">
        <f t="shared" si="52"/>
        <v>1.65+0.0623209144051949j</v>
      </c>
      <c r="N263" s="44" t="str">
        <f t="shared" si="53"/>
        <v>1+62.3586846563495j</v>
      </c>
      <c r="O263" s="44" t="str">
        <f t="shared" si="62"/>
        <v>0.00142334490600018-0.0264370017452916j</v>
      </c>
      <c r="P263" s="44">
        <f t="shared" si="63"/>
        <v>-86.918221027568165</v>
      </c>
      <c r="Q263" s="44"/>
      <c r="R263" s="44"/>
      <c r="S263" s="44"/>
      <c r="T263" s="44" t="str">
        <f t="shared" si="54"/>
        <v>25-1.04235681618697j</v>
      </c>
      <c r="U263" s="44">
        <f t="shared" si="55"/>
        <v>27.96634344768076</v>
      </c>
      <c r="V263" s="44">
        <f t="shared" si="56"/>
        <v>-2.3875229935066526</v>
      </c>
      <c r="W263" s="44"/>
      <c r="X263" s="44" t="str">
        <f t="shared" si="57"/>
        <v>32968.75-0.00082107878498866j</v>
      </c>
      <c r="Y263" s="44" t="str">
        <f t="shared" si="58"/>
        <v>0.232727272727273+4.44712555810056E-09j</v>
      </c>
      <c r="Z263" s="44">
        <f t="shared" si="64"/>
        <v>-12.663054396927496</v>
      </c>
      <c r="AA263" s="44">
        <f t="shared" si="65"/>
        <v>1.0948503046418545E-6</v>
      </c>
      <c r="AB263" s="44"/>
      <c r="AC263" s="44"/>
      <c r="AD263" s="44"/>
      <c r="AE263" s="44" t="str">
        <f t="shared" si="59"/>
        <v>-0.252960223925305-0.220672052027266j</v>
      </c>
      <c r="AF263" s="44">
        <f t="shared" si="66"/>
        <v>-9.4813377752933299</v>
      </c>
      <c r="AG263" s="44">
        <f t="shared" si="67"/>
        <v>-138.89989917212625</v>
      </c>
      <c r="AH263" s="44">
        <f t="shared" si="60"/>
        <v>41.10010082787376</v>
      </c>
      <c r="AI263" s="44">
        <f t="shared" si="68"/>
        <v>9.4813377752933299</v>
      </c>
      <c r="AJ263" s="44"/>
      <c r="AK263" s="44"/>
      <c r="AL263" s="47"/>
    </row>
    <row r="264" spans="2:38" hidden="1" x14ac:dyDescent="0.25">
      <c r="B264" s="46">
        <v>155</v>
      </c>
      <c r="C264" s="44">
        <f t="shared" si="46"/>
        <v>125892.5411794168</v>
      </c>
      <c r="D264" s="44" t="str">
        <f t="shared" si="61"/>
        <v>791006.165022013j</v>
      </c>
      <c r="E264" s="44">
        <f t="shared" si="47"/>
        <v>0.68693467803237196</v>
      </c>
      <c r="F264" s="44" t="str">
        <f t="shared" si="48"/>
        <v>0.878895738913348j</v>
      </c>
      <c r="G264" s="44" t="str">
        <f t="shared" si="49"/>
        <v>1.32491701579937-1.69515960809447j</v>
      </c>
      <c r="H264" s="44">
        <f t="shared" si="50"/>
        <v>6.6548447834154398</v>
      </c>
      <c r="I264" s="44">
        <f t="shared" si="51"/>
        <v>-51.989230842687</v>
      </c>
      <c r="J264" s="44"/>
      <c r="K264" s="44"/>
      <c r="L264" s="44"/>
      <c r="M264" s="44" t="str">
        <f t="shared" si="52"/>
        <v>1.65+0.0652580086143162j</v>
      </c>
      <c r="N264" s="44" t="str">
        <f t="shared" si="53"/>
        <v>1+65.2975589225672j</v>
      </c>
      <c r="O264" s="44" t="str">
        <f t="shared" si="62"/>
        <v>0.00138605059538376-0.0252477118074141j</v>
      </c>
      <c r="P264" s="44">
        <f t="shared" si="63"/>
        <v>-86.857726602461113</v>
      </c>
      <c r="Q264" s="44"/>
      <c r="R264" s="44"/>
      <c r="S264" s="44"/>
      <c r="T264" s="44" t="str">
        <f t="shared" si="54"/>
        <v>25-0.99544303144747j</v>
      </c>
      <c r="U264" s="44">
        <f t="shared" si="55"/>
        <v>27.965680246757127</v>
      </c>
      <c r="V264" s="44">
        <f t="shared" si="56"/>
        <v>-2.2801828476222634</v>
      </c>
      <c r="W264" s="44"/>
      <c r="X264" s="44" t="str">
        <f t="shared" si="57"/>
        <v>32968.75-0.000859775035960572j</v>
      </c>
      <c r="Y264" s="44" t="str">
        <f t="shared" si="58"/>
        <v>0.232727272727273+4.65671212865389E-09j</v>
      </c>
      <c r="Z264" s="44">
        <f t="shared" si="64"/>
        <v>-12.663054396927496</v>
      </c>
      <c r="AA264" s="44">
        <f t="shared" si="65"/>
        <v>1.1464490098327113E-6</v>
      </c>
      <c r="AB264" s="44"/>
      <c r="AC264" s="44"/>
      <c r="AD264" s="44"/>
      <c r="AE264" s="44" t="str">
        <f t="shared" si="59"/>
        <v>-0.246621095811468-0.19880533782885j</v>
      </c>
      <c r="AF264" s="44">
        <f t="shared" si="66"/>
        <v>-9.9850198077081362</v>
      </c>
      <c r="AG264" s="44">
        <f t="shared" si="67"/>
        <v>-141.12713914632144</v>
      </c>
      <c r="AH264" s="44">
        <f t="shared" si="60"/>
        <v>38.87286085367856</v>
      </c>
      <c r="AI264" s="44">
        <f t="shared" si="68"/>
        <v>9.9850198077081362</v>
      </c>
      <c r="AJ264" s="44"/>
      <c r="AK264" s="44"/>
      <c r="AL264" s="47"/>
    </row>
    <row r="265" spans="2:38" hidden="1" x14ac:dyDescent="0.25">
      <c r="B265" s="46">
        <v>156</v>
      </c>
      <c r="C265" s="44">
        <f t="shared" si="46"/>
        <v>131825.6738556409</v>
      </c>
      <c r="D265" s="44" t="str">
        <f t="shared" si="61"/>
        <v>828285.137078811j</v>
      </c>
      <c r="E265" s="44">
        <f t="shared" si="47"/>
        <v>0.65673070049394933</v>
      </c>
      <c r="F265" s="44" t="str">
        <f t="shared" si="48"/>
        <v>0.920316818976457j</v>
      </c>
      <c r="G265" s="44" t="str">
        <f t="shared" si="49"/>
        <v>1.23302862153203-1.72791827429687j</v>
      </c>
      <c r="H265" s="44">
        <f t="shared" si="50"/>
        <v>6.5379708050672853</v>
      </c>
      <c r="I265" s="44">
        <f t="shared" si="51"/>
        <v>-54.488650521679851</v>
      </c>
      <c r="J265" s="44"/>
      <c r="K265" s="44"/>
      <c r="L265" s="44"/>
      <c r="M265" s="44" t="str">
        <f t="shared" si="52"/>
        <v>1.65+0.0683335238090018j</v>
      </c>
      <c r="N265" s="44" t="str">
        <f t="shared" si="53"/>
        <v>1+68.3749380658558j</v>
      </c>
      <c r="O265" s="44" t="str">
        <f t="shared" si="62"/>
        <v>0.00135203630864303-0.0241118750572534j</v>
      </c>
      <c r="P265" s="44">
        <f t="shared" si="63"/>
        <v>-86.79058818467584</v>
      </c>
      <c r="Q265" s="44"/>
      <c r="R265" s="44"/>
      <c r="S265" s="44"/>
      <c r="T265" s="44" t="str">
        <f t="shared" si="54"/>
        <v>25-0.950640714839035j</v>
      </c>
      <c r="U265" s="44">
        <f t="shared" si="55"/>
        <v>27.965075312012274</v>
      </c>
      <c r="V265" s="44">
        <f t="shared" si="56"/>
        <v>-2.1776588420180238</v>
      </c>
      <c r="W265" s="44"/>
      <c r="X265" s="44" t="str">
        <f t="shared" si="57"/>
        <v>32968.75-0.000900294985055802j</v>
      </c>
      <c r="Y265" s="44" t="str">
        <f t="shared" si="58"/>
        <v>0.232727272727273+4.87617620996835E-09j</v>
      </c>
      <c r="Z265" s="44">
        <f t="shared" si="64"/>
        <v>-12.663054396927496</v>
      </c>
      <c r="AA265" s="44">
        <f t="shared" si="65"/>
        <v>1.2004794870805156E-6</v>
      </c>
      <c r="AB265" s="44"/>
      <c r="AC265" s="44"/>
      <c r="AD265" s="44"/>
      <c r="AE265" s="44" t="str">
        <f t="shared" si="59"/>
        <v>-0.239799919667535-0.177721941077896j</v>
      </c>
      <c r="AF265" s="44">
        <f t="shared" si="66"/>
        <v>-10.501754780518738</v>
      </c>
      <c r="AG265" s="44">
        <f t="shared" si="67"/>
        <v>-143.45689634789417</v>
      </c>
      <c r="AH265" s="44">
        <f t="shared" si="60"/>
        <v>36.543103652105806</v>
      </c>
      <c r="AI265" s="44">
        <f t="shared" si="68"/>
        <v>10.501754780518738</v>
      </c>
      <c r="AJ265" s="44"/>
      <c r="AK265" s="44"/>
      <c r="AL265" s="47"/>
    </row>
    <row r="266" spans="2:38" hidden="1" x14ac:dyDescent="0.25">
      <c r="B266" s="46">
        <v>157</v>
      </c>
      <c r="C266" s="44">
        <f t="shared" si="46"/>
        <v>138038.42646028864</v>
      </c>
      <c r="D266" s="44" t="str">
        <f t="shared" si="61"/>
        <v>867321.012961475j</v>
      </c>
      <c r="E266" s="44">
        <f t="shared" si="47"/>
        <v>0.6236126976862717</v>
      </c>
      <c r="F266" s="44" t="str">
        <f t="shared" si="48"/>
        <v>0.963690014401639j</v>
      </c>
      <c r="G266" s="44" t="str">
        <f t="shared" si="49"/>
        <v>1.13591410473873-1.75536688719799j</v>
      </c>
      <c r="H266" s="44">
        <f t="shared" si="50"/>
        <v>6.4064178446814948</v>
      </c>
      <c r="I266" s="44">
        <f t="shared" si="51"/>
        <v>-57.092721611154872</v>
      </c>
      <c r="J266" s="44"/>
      <c r="K266" s="44"/>
      <c r="L266" s="44"/>
      <c r="M266" s="44" t="str">
        <f t="shared" si="52"/>
        <v>1.65+0.0715539835693218j</v>
      </c>
      <c r="N266" s="44" t="str">
        <f t="shared" si="53"/>
        <v>1+71.5973496199697j</v>
      </c>
      <c r="O266" s="44" t="str">
        <f t="shared" si="62"/>
        <v>0.00132101368666552-0.0230270952076345j</v>
      </c>
      <c r="P266" s="44">
        <f t="shared" si="63"/>
        <v>-86.716666174823345</v>
      </c>
      <c r="Q266" s="44"/>
      <c r="R266" s="44"/>
      <c r="S266" s="44"/>
      <c r="T266" s="44" t="str">
        <f t="shared" si="54"/>
        <v>25-0.907854834641395j</v>
      </c>
      <c r="U266" s="44">
        <f t="shared" si="55"/>
        <v>27.9645235314911</v>
      </c>
      <c r="V266" s="44">
        <f t="shared" si="56"/>
        <v>-2.0797361416907392</v>
      </c>
      <c r="W266" s="44"/>
      <c r="X266" s="44" t="str">
        <f t="shared" si="57"/>
        <v>32968.75-0.000942724580518988j</v>
      </c>
      <c r="Y266" s="44" t="str">
        <f t="shared" si="58"/>
        <v>0.232727272727273+5.10598331478449E-09j</v>
      </c>
      <c r="Z266" s="44">
        <f t="shared" si="64"/>
        <v>-12.663054396927496</v>
      </c>
      <c r="AA266" s="44">
        <f t="shared" si="65"/>
        <v>1.2570563422715073E-6</v>
      </c>
      <c r="AB266" s="44"/>
      <c r="AC266" s="44"/>
      <c r="AD266" s="44"/>
      <c r="AE266" s="44" t="str">
        <f t="shared" si="59"/>
        <v>-0.232462618774615-0.157453395356054j</v>
      </c>
      <c r="AF266" s="44">
        <f t="shared" si="66"/>
        <v>-11.033060447626049</v>
      </c>
      <c r="AG266" s="44">
        <f t="shared" si="67"/>
        <v>-145.88912267061255</v>
      </c>
      <c r="AH266" s="44">
        <f t="shared" si="60"/>
        <v>34.110877329387463</v>
      </c>
      <c r="AI266" s="44">
        <f t="shared" si="68"/>
        <v>11.033060447626049</v>
      </c>
      <c r="AJ266" s="44"/>
      <c r="AK266" s="44"/>
      <c r="AL266" s="47"/>
    </row>
    <row r="267" spans="2:38" hidden="1" x14ac:dyDescent="0.25">
      <c r="B267" s="46">
        <v>158</v>
      </c>
      <c r="C267" s="44">
        <f t="shared" si="46"/>
        <v>144543.9770745929</v>
      </c>
      <c r="D267" s="44" t="str">
        <f t="shared" si="61"/>
        <v>908196.592996385j</v>
      </c>
      <c r="E267" s="44">
        <f t="shared" si="47"/>
        <v>0.58729952970784338</v>
      </c>
      <c r="F267" s="44" t="str">
        <f t="shared" si="48"/>
        <v>1.00910732555154j</v>
      </c>
      <c r="G267" s="44" t="str">
        <f t="shared" si="49"/>
        <v>1.03396414069011-1.77657351308799j</v>
      </c>
      <c r="H267" s="44">
        <f t="shared" si="50"/>
        <v>6.2585706572309387</v>
      </c>
      <c r="I267" s="44">
        <f t="shared" si="51"/>
        <v>-59.800634427395401</v>
      </c>
      <c r="J267" s="44"/>
      <c r="K267" s="44"/>
      <c r="L267" s="44"/>
      <c r="M267" s="44" t="str">
        <f t="shared" si="52"/>
        <v>1.65+0.0749262189222017j</v>
      </c>
      <c r="N267" s="44" t="str">
        <f t="shared" si="53"/>
        <v>1+74.9716287518516j</v>
      </c>
      <c r="O267" s="44" t="str">
        <f t="shared" si="62"/>
        <v>0.00129271970120578-0.0219910825968027j</v>
      </c>
      <c r="P267" s="44">
        <f t="shared" si="63"/>
        <v>-86.63580704099742</v>
      </c>
      <c r="Q267" s="44"/>
      <c r="R267" s="44"/>
      <c r="S267" s="44"/>
      <c r="T267" s="44" t="str">
        <f t="shared" si="54"/>
        <v>25-0.86699463626625j</v>
      </c>
      <c r="U267" s="44">
        <f t="shared" si="55"/>
        <v>27.964020240543945</v>
      </c>
      <c r="V267" s="44">
        <f t="shared" si="56"/>
        <v>-1.9862093328973236</v>
      </c>
      <c r="W267" s="44"/>
      <c r="X267" s="44" t="str">
        <f t="shared" si="57"/>
        <v>32968.75-0.000987153821210744j</v>
      </c>
      <c r="Y267" s="44" t="str">
        <f t="shared" si="58"/>
        <v>0.232727272727273+5.34662089478242E-09j</v>
      </c>
      <c r="Z267" s="44">
        <f t="shared" si="64"/>
        <v>-12.663054396927496</v>
      </c>
      <c r="AA267" s="44">
        <f t="shared" si="65"/>
        <v>1.3162995825009425E-6</v>
      </c>
      <c r="AB267" s="44"/>
      <c r="AC267" s="44"/>
      <c r="AD267" s="44"/>
      <c r="AE267" s="44" t="str">
        <f t="shared" si="59"/>
        <v>-0.224583814665505-0.138042533551627j</v>
      </c>
      <c r="AF267" s="44">
        <f t="shared" si="66"/>
        <v>-11.580549968606775</v>
      </c>
      <c r="AG267" s="44">
        <f t="shared" si="67"/>
        <v>-148.42264948499053</v>
      </c>
      <c r="AH267" s="44">
        <f t="shared" si="60"/>
        <v>31.577350515009453</v>
      </c>
      <c r="AI267" s="44">
        <f t="shared" si="68"/>
        <v>11.580549968606775</v>
      </c>
      <c r="AJ267" s="44"/>
      <c r="AK267" s="44"/>
      <c r="AL267" s="47"/>
    </row>
    <row r="268" spans="2:38" hidden="1" x14ac:dyDescent="0.25">
      <c r="B268" s="46">
        <v>159</v>
      </c>
      <c r="C268" s="44">
        <f t="shared" si="46"/>
        <v>151356.12484362093</v>
      </c>
      <c r="D268" s="44" t="str">
        <f t="shared" si="61"/>
        <v>950998.579769078j</v>
      </c>
      <c r="E268" s="44">
        <f t="shared" si="47"/>
        <v>0.54748293278661242</v>
      </c>
      <c r="F268" s="44" t="str">
        <f t="shared" si="48"/>
        <v>1.05666508863231j</v>
      </c>
      <c r="G268" s="44" t="str">
        <f t="shared" si="49"/>
        <v>0.927754590521054-1.79060538313448j</v>
      </c>
      <c r="H268" s="44">
        <f t="shared" si="50"/>
        <v>6.0927376858026925</v>
      </c>
      <c r="I268" s="44">
        <f t="shared" si="51"/>
        <v>-62.610268082447739</v>
      </c>
      <c r="J268" s="44"/>
      <c r="K268" s="44"/>
      <c r="L268" s="44"/>
      <c r="M268" s="44" t="str">
        <f t="shared" si="52"/>
        <v>1.65+0.0784573828309489j</v>
      </c>
      <c r="N268" s="44" t="str">
        <f t="shared" si="53"/>
        <v>1+78.5049327599374j</v>
      </c>
      <c r="O268" s="44" t="str">
        <f t="shared" si="62"/>
        <v>0.00126691443303945-0.0210016495474071j</v>
      </c>
      <c r="P268" s="44">
        <f t="shared" si="63"/>
        <v>-86.547843054938326</v>
      </c>
      <c r="Q268" s="44"/>
      <c r="R268" s="44"/>
      <c r="S268" s="44"/>
      <c r="T268" s="44" t="str">
        <f t="shared" si="54"/>
        <v>25-0.827973449754625j</v>
      </c>
      <c r="U268" s="44">
        <f t="shared" si="55"/>
        <v>27.963561182886515</v>
      </c>
      <c r="V268" s="44">
        <f t="shared" si="56"/>
        <v>-1.8968820309639822</v>
      </c>
      <c r="W268" s="44"/>
      <c r="X268" s="44" t="str">
        <f t="shared" si="57"/>
        <v>32968.75-0.0010336769475073j</v>
      </c>
      <c r="Y268" s="44" t="str">
        <f t="shared" si="58"/>
        <v>0.232727272727273+5.5985993745321E-09j</v>
      </c>
      <c r="Z268" s="44">
        <f t="shared" si="64"/>
        <v>-12.663054396927492</v>
      </c>
      <c r="AA268" s="44">
        <f t="shared" si="65"/>
        <v>1.378334870624213E-6</v>
      </c>
      <c r="AB268" s="44"/>
      <c r="AC268" s="44"/>
      <c r="AD268" s="44"/>
      <c r="AE268" s="44" t="str">
        <f t="shared" si="59"/>
        <v>-0.216149609813867-0.119542628389474j</v>
      </c>
      <c r="AF268" s="44">
        <f t="shared" si="66"/>
        <v>-12.145911887777821</v>
      </c>
      <c r="AG268" s="44">
        <f t="shared" si="67"/>
        <v>-151.05499179001512</v>
      </c>
      <c r="AH268" s="44">
        <f t="shared" si="60"/>
        <v>28.945008209984888</v>
      </c>
      <c r="AI268" s="44">
        <f t="shared" si="68"/>
        <v>12.145911887777821</v>
      </c>
      <c r="AJ268" s="44"/>
      <c r="AK268" s="44"/>
      <c r="AL268" s="47"/>
    </row>
    <row r="269" spans="2:38" hidden="1" x14ac:dyDescent="0.25">
      <c r="B269" s="46">
        <v>160</v>
      </c>
      <c r="C269" s="44">
        <f t="shared" si="46"/>
        <v>158489.31924611155</v>
      </c>
      <c r="D269" s="44" t="str">
        <f t="shared" si="61"/>
        <v>995817.762032063j</v>
      </c>
      <c r="E269" s="44">
        <f t="shared" si="47"/>
        <v>0.5038249024178596</v>
      </c>
      <c r="F269" s="44" t="str">
        <f t="shared" si="48"/>
        <v>1.10646418003563j</v>
      </c>
      <c r="G269" s="44" t="str">
        <f t="shared" si="49"/>
        <v>0.818062180634561-1.7965695930672j</v>
      </c>
      <c r="H269" s="44">
        <f t="shared" si="50"/>
        <v>5.9071792776775336</v>
      </c>
      <c r="I269" s="44">
        <f t="shared" si="51"/>
        <v>-65.518005845767505</v>
      </c>
      <c r="J269" s="44"/>
      <c r="K269" s="44"/>
      <c r="L269" s="44"/>
      <c r="M269" s="44" t="str">
        <f t="shared" si="52"/>
        <v>1.65+0.0821549653676451j</v>
      </c>
      <c r="N269" s="44" t="str">
        <f t="shared" si="53"/>
        <v>1+82.2047562557468j</v>
      </c>
      <c r="O269" s="44" t="str">
        <f t="shared" si="62"/>
        <v>0.00124337904443971-0.0200567059140243j</v>
      </c>
      <c r="P269" s="44">
        <f t="shared" si="63"/>
        <v>-86.452592007829494</v>
      </c>
      <c r="Q269" s="44"/>
      <c r="R269" s="44"/>
      <c r="S269" s="44"/>
      <c r="T269" s="44" t="str">
        <f t="shared" si="54"/>
        <v>25-0.790708505938255j</v>
      </c>
      <c r="U269" s="44">
        <f t="shared" si="55"/>
        <v>27.963142475016014</v>
      </c>
      <c r="V269" s="44">
        <f t="shared" si="56"/>
        <v>-1.8115665016703451</v>
      </c>
      <c r="W269" s="44"/>
      <c r="X269" s="44" t="str">
        <f t="shared" si="57"/>
        <v>32968.75-0.00108239264119701j</v>
      </c>
      <c r="Y269" s="44" t="str">
        <f t="shared" si="58"/>
        <v>0.232727272727273+5.8624532341725E-09j</v>
      </c>
      <c r="Z269" s="44">
        <f t="shared" si="64"/>
        <v>-12.663054396927492</v>
      </c>
      <c r="AA269" s="44">
        <f t="shared" si="65"/>
        <v>1.4432937918046631E-6</v>
      </c>
      <c r="AB269" s="44"/>
      <c r="AC269" s="44"/>
      <c r="AD269" s="44"/>
      <c r="AE269" s="44" t="str">
        <f t="shared" si="59"/>
        <v>-0.207160461249782-0.102015703991496j</v>
      </c>
      <c r="AF269" s="44">
        <f t="shared" si="66"/>
        <v>-12.73088189334128</v>
      </c>
      <c r="AG269" s="44">
        <f t="shared" si="67"/>
        <v>-153.78216291197347</v>
      </c>
      <c r="AH269" s="44">
        <f t="shared" si="60"/>
        <v>26.217837088026517</v>
      </c>
      <c r="AI269" s="44">
        <f t="shared" si="68"/>
        <v>12.73088189334128</v>
      </c>
      <c r="AJ269" s="44"/>
      <c r="AK269" s="44"/>
      <c r="AL269" s="47"/>
    </row>
    <row r="270" spans="2:38" hidden="1" x14ac:dyDescent="0.25">
      <c r="B270" s="46">
        <v>161</v>
      </c>
      <c r="C270" s="44">
        <f t="shared" si="46"/>
        <v>165958.69074375625</v>
      </c>
      <c r="D270" s="44" t="str">
        <f t="shared" si="61"/>
        <v>1042749.20727993j</v>
      </c>
      <c r="E270" s="44">
        <f t="shared" si="47"/>
        <v>0.45595482403196708</v>
      </c>
      <c r="F270" s="44" t="str">
        <f t="shared" si="48"/>
        <v>1.15861023031103j</v>
      </c>
      <c r="G270" s="44" t="str">
        <f t="shared" si="49"/>
        <v>0.705870484531509-1.79366183127711j</v>
      </c>
      <c r="H270" s="44">
        <f t="shared" si="50"/>
        <v>5.7001444934144709</v>
      </c>
      <c r="I270" s="44">
        <f t="shared" si="51"/>
        <v>-68.518576718555906</v>
      </c>
      <c r="J270" s="44"/>
      <c r="K270" s="44"/>
      <c r="L270" s="44"/>
      <c r="M270" s="44" t="str">
        <f t="shared" si="52"/>
        <v>1.65+0.0860268096005942j</v>
      </c>
      <c r="N270" s="44" t="str">
        <f t="shared" si="53"/>
        <v>1+86.0789470609582j</v>
      </c>
      <c r="O270" s="44" t="str">
        <f t="shared" si="62"/>
        <v>0.00122191392907564-0.0191542548133554j</v>
      </c>
      <c r="P270" s="44">
        <f t="shared" si="63"/>
        <v>-86.349856906450611</v>
      </c>
      <c r="Q270" s="44"/>
      <c r="R270" s="44"/>
      <c r="S270" s="44"/>
      <c r="T270" s="44" t="str">
        <f t="shared" si="54"/>
        <v>25-0.75512076087512j</v>
      </c>
      <c r="U270" s="44">
        <f t="shared" si="55"/>
        <v>27.962760573699981</v>
      </c>
      <c r="V270" s="44">
        <f t="shared" si="56"/>
        <v>-1.7300832961172987</v>
      </c>
      <c r="W270" s="44"/>
      <c r="X270" s="44" t="str">
        <f t="shared" si="57"/>
        <v>32968.75-0.0011334042347976j</v>
      </c>
      <c r="Y270" s="44" t="str">
        <f t="shared" si="58"/>
        <v>0.232727272727273+6.13874214311533E-09j</v>
      </c>
      <c r="Z270" s="44">
        <f t="shared" si="64"/>
        <v>-12.663054396927492</v>
      </c>
      <c r="AA270" s="44">
        <f t="shared" si="65"/>
        <v>1.5113141326232895E-6</v>
      </c>
      <c r="AB270" s="44"/>
      <c r="AC270" s="44"/>
      <c r="AD270" s="44"/>
      <c r="AE270" s="44" t="str">
        <f t="shared" si="59"/>
        <v>-0.197633887572247-0.0855299000790118j</v>
      </c>
      <c r="AF270" s="44">
        <f t="shared" si="66"/>
        <v>-13.337205975800428</v>
      </c>
      <c r="AG270" s="44">
        <f t="shared" si="67"/>
        <v>-156.59851540980969</v>
      </c>
      <c r="AH270" s="44">
        <f t="shared" si="60"/>
        <v>23.401484590190304</v>
      </c>
      <c r="AI270" s="44">
        <f t="shared" si="68"/>
        <v>13.337205975800428</v>
      </c>
      <c r="AJ270" s="44"/>
      <c r="AK270" s="44"/>
      <c r="AL270" s="47"/>
    </row>
    <row r="271" spans="2:38" hidden="1" x14ac:dyDescent="0.25">
      <c r="B271" s="46">
        <v>162</v>
      </c>
      <c r="C271" s="44">
        <f t="shared" si="46"/>
        <v>173780.08287493771</v>
      </c>
      <c r="D271" s="44" t="str">
        <f t="shared" si="61"/>
        <v>1091892.46340026j</v>
      </c>
      <c r="E271" s="44">
        <f t="shared" si="47"/>
        <v>0.40346632683416683</v>
      </c>
      <c r="F271" s="44" t="str">
        <f t="shared" si="48"/>
        <v>1.21321384822251j</v>
      </c>
      <c r="G271" s="44" t="str">
        <f t="shared" si="49"/>
        <v>0.592362651572576-1.78122069739178j</v>
      </c>
      <c r="H271" s="44">
        <f t="shared" si="50"/>
        <v>5.469916156874465</v>
      </c>
      <c r="I271" s="44">
        <f t="shared" si="51"/>
        <v>-71.604941286199917</v>
      </c>
      <c r="J271" s="44"/>
      <c r="K271" s="44"/>
      <c r="L271" s="44"/>
      <c r="M271" s="44" t="str">
        <f t="shared" si="52"/>
        <v>1.65+0.0900811282305214j</v>
      </c>
      <c r="N271" s="44" t="str">
        <f t="shared" si="53"/>
        <v>1+90.1357228536914j</v>
      </c>
      <c r="O271" s="44" t="str">
        <f t="shared" si="62"/>
        <v>0.00120233702388549-0.0182923885311537j</v>
      </c>
      <c r="P271" s="44">
        <f t="shared" si="63"/>
        <v>-86.239425650570993</v>
      </c>
      <c r="Q271" s="44"/>
      <c r="R271" s="44"/>
      <c r="S271" s="44"/>
      <c r="T271" s="44" t="str">
        <f t="shared" si="54"/>
        <v>25-0.721134728186605j</v>
      </c>
      <c r="U271" s="44">
        <f t="shared" si="55"/>
        <v>27.962412246277296</v>
      </c>
      <c r="V271" s="44">
        <f t="shared" si="56"/>
        <v>-1.6522608989252141</v>
      </c>
      <c r="W271" s="44"/>
      <c r="X271" s="44" t="str">
        <f t="shared" si="57"/>
        <v>32968.75-0.00118681993073835j</v>
      </c>
      <c r="Y271" s="44" t="str">
        <f t="shared" si="58"/>
        <v>0.232727272727273+6.42805214717921E-09j</v>
      </c>
      <c r="Z271" s="44">
        <f t="shared" si="64"/>
        <v>-12.663054396927492</v>
      </c>
      <c r="AA271" s="44">
        <f t="shared" si="65"/>
        <v>1.5825401733426263E-6</v>
      </c>
      <c r="AB271" s="44"/>
      <c r="AC271" s="44"/>
      <c r="AD271" s="44"/>
      <c r="AE271" s="44" t="str">
        <f t="shared" si="59"/>
        <v>-0.187606679512444-0.0701558545936437j</v>
      </c>
      <c r="AF271" s="44">
        <f t="shared" si="66"/>
        <v>-13.966595337477006</v>
      </c>
      <c r="AG271" s="44">
        <f t="shared" si="67"/>
        <v>-159.49662625315597</v>
      </c>
      <c r="AH271" s="44">
        <f t="shared" si="60"/>
        <v>20.503373746844044</v>
      </c>
      <c r="AI271" s="44">
        <f t="shared" si="68"/>
        <v>13.966595337477006</v>
      </c>
      <c r="AJ271" s="44"/>
      <c r="AK271" s="44"/>
      <c r="AL271" s="47"/>
    </row>
    <row r="272" spans="2:38" hidden="1" x14ac:dyDescent="0.25">
      <c r="B272" s="46">
        <v>163</v>
      </c>
      <c r="C272" s="44">
        <f t="shared" si="46"/>
        <v>181970.08586099852</v>
      </c>
      <c r="D272" s="44" t="str">
        <f t="shared" si="61"/>
        <v>1143351.76982803j</v>
      </c>
      <c r="E272" s="44">
        <f t="shared" si="47"/>
        <v>0.34591383410846421</v>
      </c>
      <c r="F272" s="44" t="str">
        <f t="shared" si="48"/>
        <v>1.27039085536448j</v>
      </c>
      <c r="G272" s="44" t="str">
        <f t="shared" si="49"/>
        <v>0.47889794595211-1.75878357903324j</v>
      </c>
      <c r="H272" s="44">
        <f t="shared" si="50"/>
        <v>5.2148628494827234</v>
      </c>
      <c r="I272" s="44">
        <f t="shared" si="51"/>
        <v>-74.768240715571693</v>
      </c>
      <c r="J272" s="44"/>
      <c r="K272" s="44"/>
      <c r="L272" s="44"/>
      <c r="M272" s="44" t="str">
        <f t="shared" si="52"/>
        <v>1.65+0.0943265210108125j</v>
      </c>
      <c r="N272" s="44" t="str">
        <f t="shared" si="53"/>
        <v>1+94.3836885993039j</v>
      </c>
      <c r="O272" s="44" t="str">
        <f t="shared" si="62"/>
        <v>0.00118448226880968-0.0174692845999171j</v>
      </c>
      <c r="P272" s="44">
        <f t="shared" si="63"/>
        <v>-86.121070692654214</v>
      </c>
      <c r="Q272" s="44"/>
      <c r="R272" s="44"/>
      <c r="S272" s="44"/>
      <c r="T272" s="44" t="str">
        <f t="shared" si="54"/>
        <v>25-0.688678318940795j</v>
      </c>
      <c r="U272" s="44">
        <f t="shared" si="55"/>
        <v>27.962094543531766</v>
      </c>
      <c r="V272" s="44">
        <f t="shared" si="56"/>
        <v>-1.5779353895592505</v>
      </c>
      <c r="W272" s="44"/>
      <c r="X272" s="44" t="str">
        <f t="shared" si="57"/>
        <v>32968.75-0.00124275303087192j</v>
      </c>
      <c r="Y272" s="44" t="str">
        <f t="shared" si="58"/>
        <v>0.232727272727273+6.73099691167125E-09j</v>
      </c>
      <c r="Z272" s="44">
        <f t="shared" si="64"/>
        <v>-12.663054396927492</v>
      </c>
      <c r="AA272" s="44">
        <f t="shared" si="65"/>
        <v>1.6571229939444875E-6</v>
      </c>
      <c r="AB272" s="44"/>
      <c r="AC272" s="44"/>
      <c r="AD272" s="44"/>
      <c r="AE272" s="44" t="str">
        <f t="shared" si="59"/>
        <v>-0.177136241066087-0.0559621947469464j</v>
      </c>
      <c r="AF272" s="44">
        <f t="shared" si="66"/>
        <v>-14.620674349537278</v>
      </c>
      <c r="AG272" s="44">
        <f t="shared" si="67"/>
        <v>-162.4672451406621</v>
      </c>
      <c r="AH272" s="44">
        <f t="shared" si="60"/>
        <v>17.532754859337885</v>
      </c>
      <c r="AI272" s="44">
        <f t="shared" si="68"/>
        <v>14.620674349537278</v>
      </c>
      <c r="AJ272" s="44"/>
      <c r="AK272" s="44"/>
      <c r="AL272" s="47"/>
    </row>
    <row r="273" spans="2:38" hidden="1" x14ac:dyDescent="0.25">
      <c r="B273" s="46">
        <v>164</v>
      </c>
      <c r="C273" s="44">
        <f t="shared" si="46"/>
        <v>190546.07179632501</v>
      </c>
      <c r="D273" s="44" t="str">
        <f t="shared" si="61"/>
        <v>1197236.27865146j</v>
      </c>
      <c r="E273" s="44">
        <f t="shared" si="47"/>
        <v>0.28280878070102533</v>
      </c>
      <c r="F273" s="44" t="str">
        <f t="shared" si="48"/>
        <v>1.33026253183496j</v>
      </c>
      <c r="G273" s="44" t="str">
        <f t="shared" si="49"/>
        <v>0.366970535782429-1.72613860442628j</v>
      </c>
      <c r="H273" s="44">
        <f t="shared" si="50"/>
        <v>4.9334954828595396</v>
      </c>
      <c r="I273" s="44">
        <f t="shared" si="51"/>
        <v>-77.997826199227234</v>
      </c>
      <c r="J273" s="44"/>
      <c r="K273" s="44"/>
      <c r="L273" s="44"/>
      <c r="M273" s="44" t="str">
        <f t="shared" si="52"/>
        <v>1.65+0.0987719929887454j</v>
      </c>
      <c r="N273" s="44" t="str">
        <f t="shared" si="53"/>
        <v>1+98.831854802678j</v>
      </c>
      <c r="O273" s="44" t="str">
        <f t="shared" si="62"/>
        <v>0.00116819820148724-0.0166832020413912j</v>
      </c>
      <c r="P273" s="44">
        <f t="shared" si="63"/>
        <v>-85.994548681165057</v>
      </c>
      <c r="Q273" s="44"/>
      <c r="R273" s="44"/>
      <c r="S273" s="44"/>
      <c r="T273" s="44" t="str">
        <f t="shared" si="54"/>
        <v>25-0.65768268874216j</v>
      </c>
      <c r="U273" s="44">
        <f t="shared" si="55"/>
        <v>27.961804774919088</v>
      </c>
      <c r="V273" s="44">
        <f t="shared" si="56"/>
        <v>-1.5069501165366943</v>
      </c>
      <c r="W273" s="44"/>
      <c r="X273" s="44" t="str">
        <f t="shared" si="57"/>
        <v>32968.7499999999-0.00130132217680277j</v>
      </c>
      <c r="Y273" s="44" t="str">
        <f t="shared" si="58"/>
        <v>0.232727272727273+7.04821902305344E-09j</v>
      </c>
      <c r="Z273" s="44">
        <f t="shared" si="64"/>
        <v>-12.663054396927492</v>
      </c>
      <c r="AA273" s="44">
        <f t="shared" si="65"/>
        <v>1.7352207945908594E-6</v>
      </c>
      <c r="AB273" s="44"/>
      <c r="AC273" s="44"/>
      <c r="AD273" s="44"/>
      <c r="AE273" s="44" t="str">
        <f t="shared" si="59"/>
        <v>-0.166300696667841-0.0430103800583055j</v>
      </c>
      <c r="AF273" s="44">
        <f t="shared" si="66"/>
        <v>-15.300923922050824</v>
      </c>
      <c r="AG273" s="44">
        <f t="shared" si="67"/>
        <v>-165.49932326170824</v>
      </c>
      <c r="AH273" s="44">
        <f t="shared" si="60"/>
        <v>14.500676738291769</v>
      </c>
      <c r="AI273" s="44">
        <f t="shared" si="68"/>
        <v>15.300923922050824</v>
      </c>
      <c r="AJ273" s="44"/>
      <c r="AK273" s="44"/>
      <c r="AL273" s="47"/>
    </row>
    <row r="274" spans="2:38" hidden="1" x14ac:dyDescent="0.25">
      <c r="B274" s="46">
        <v>165</v>
      </c>
      <c r="C274" s="44">
        <f t="shared" si="46"/>
        <v>199526.23149688821</v>
      </c>
      <c r="D274" s="44" t="str">
        <f t="shared" si="61"/>
        <v>1253660.28613816j</v>
      </c>
      <c r="E274" s="44">
        <f t="shared" si="47"/>
        <v>0.21361546557333932</v>
      </c>
      <c r="F274" s="44" t="str">
        <f t="shared" si="48"/>
        <v>1.39295587348684j</v>
      </c>
      <c r="G274" s="44" t="str">
        <f t="shared" si="49"/>
        <v>0.258151084875517-1.68336627200288j</v>
      </c>
      <c r="H274" s="44">
        <f t="shared" si="50"/>
        <v>4.6245250417744197</v>
      </c>
      <c r="I274" s="44">
        <f t="shared" si="51"/>
        <v>-81.281381683759818</v>
      </c>
      <c r="J274" s="44"/>
      <c r="K274" s="44"/>
      <c r="L274" s="44"/>
      <c r="M274" s="44" t="str">
        <f t="shared" si="52"/>
        <v>1.65+0.103426973606398j</v>
      </c>
      <c r="N274" s="44" t="str">
        <f t="shared" si="53"/>
        <v>1+103.489656620705j</v>
      </c>
      <c r="O274" s="44" t="str">
        <f t="shared" si="62"/>
        <v>0.0011533466751352-0.0159324777679761j</v>
      </c>
      <c r="P274" s="44">
        <f t="shared" si="63"/>
        <v>-85.85960008902704</v>
      </c>
      <c r="Q274" s="44"/>
      <c r="R274" s="44"/>
      <c r="S274" s="44"/>
      <c r="T274" s="44" t="str">
        <f t="shared" si="54"/>
        <v>25-0.62808209170341j</v>
      </c>
      <c r="U274" s="44">
        <f t="shared" si="55"/>
        <v>27.961540485945431</v>
      </c>
      <c r="V274" s="44">
        <f t="shared" si="56"/>
        <v>-1.4391553842388638</v>
      </c>
      <c r="W274" s="44"/>
      <c r="X274" s="44" t="str">
        <f t="shared" si="57"/>
        <v>32968.7499999999-0.00136265160154192j</v>
      </c>
      <c r="Y274" s="44" t="str">
        <f t="shared" si="58"/>
        <v>0.232727272727273+7.38039135195468E-09j</v>
      </c>
      <c r="Z274" s="44">
        <f t="shared" si="64"/>
        <v>-12.663054396927492</v>
      </c>
      <c r="AA274" s="44">
        <f t="shared" si="65"/>
        <v>1.8169992311876551E-6</v>
      </c>
      <c r="AB274" s="44"/>
      <c r="AC274" s="44"/>
      <c r="AD274" s="44"/>
      <c r="AE274" s="44" t="str">
        <f t="shared" si="59"/>
        <v>-0.155197478053721-0.031349299916805j</v>
      </c>
      <c r="AF274" s="44">
        <f t="shared" si="66"/>
        <v>-16.008623694723962</v>
      </c>
      <c r="AG274" s="44">
        <f t="shared" si="67"/>
        <v>-168.58013534002646</v>
      </c>
      <c r="AH274" s="44">
        <f t="shared" si="60"/>
        <v>11.419864659973541</v>
      </c>
      <c r="AI274" s="44">
        <f t="shared" si="68"/>
        <v>16.008623694723962</v>
      </c>
      <c r="AJ274" s="44"/>
      <c r="AK274" s="44"/>
      <c r="AL274" s="47"/>
    </row>
    <row r="275" spans="2:38" hidden="1" x14ac:dyDescent="0.25">
      <c r="B275" s="46">
        <v>166</v>
      </c>
      <c r="C275" s="44">
        <f t="shared" si="46"/>
        <v>208929.61308540421</v>
      </c>
      <c r="D275" s="44" t="str">
        <f t="shared" si="61"/>
        <v>1312743.47517293j</v>
      </c>
      <c r="E275" s="44">
        <f t="shared" si="47"/>
        <v>0.13774650421695112</v>
      </c>
      <c r="F275" s="44" t="str">
        <f t="shared" si="48"/>
        <v>1.45860386130326j</v>
      </c>
      <c r="G275" s="44" t="str">
        <f t="shared" si="49"/>
        <v>0.154014309010442-1.6308643699935j</v>
      </c>
      <c r="H275" s="44">
        <f t="shared" si="50"/>
        <v>4.2869172745499693</v>
      </c>
      <c r="I275" s="44">
        <f t="shared" si="51"/>
        <v>-84.605145294924441</v>
      </c>
      <c r="J275" s="44"/>
      <c r="K275" s="44"/>
      <c r="L275" s="44"/>
      <c r="M275" s="44" t="str">
        <f t="shared" si="52"/>
        <v>1.65+0.108301336701767j</v>
      </c>
      <c r="N275" s="44" t="str">
        <f t="shared" si="53"/>
        <v>1+108.366973875525j</v>
      </c>
      <c r="O275" s="44" t="str">
        <f t="shared" si="62"/>
        <v>0.00113980168885071-0.0152155231371977j</v>
      </c>
      <c r="P275" s="44">
        <f t="shared" si="63"/>
        <v>-85.715948829078002</v>
      </c>
      <c r="Q275" s="44"/>
      <c r="R275" s="44"/>
      <c r="S275" s="44"/>
      <c r="T275" s="44" t="str">
        <f t="shared" si="54"/>
        <v>25-0.59981374098959j</v>
      </c>
      <c r="U275" s="44">
        <f t="shared" si="55"/>
        <v>27.961299437513144</v>
      </c>
      <c r="V275" s="44">
        <f t="shared" si="56"/>
        <v>-1.3744081520234597</v>
      </c>
      <c r="W275" s="44"/>
      <c r="X275" s="44" t="str">
        <f t="shared" si="57"/>
        <v>32968.7499999999-0.00142687139302182j</v>
      </c>
      <c r="Y275" s="44" t="str">
        <f t="shared" si="58"/>
        <v>0.232727272727273+7.7282184804197E-09j</v>
      </c>
      <c r="Z275" s="44">
        <f t="shared" si="64"/>
        <v>-12.663054396927492</v>
      </c>
      <c r="AA275" s="44">
        <f t="shared" si="65"/>
        <v>1.9026317667631251E-6</v>
      </c>
      <c r="AB275" s="44"/>
      <c r="AC275" s="44"/>
      <c r="AD275" s="44"/>
      <c r="AE275" s="44" t="str">
        <f t="shared" si="59"/>
        <v>-0.143940257997365-0.021010157526357j</v>
      </c>
      <c r="AF275" s="44">
        <f t="shared" si="66"/>
        <v>-16.744797270721964</v>
      </c>
      <c r="AG275" s="44">
        <f t="shared" si="67"/>
        <v>-171.69550037339414</v>
      </c>
      <c r="AH275" s="44">
        <f t="shared" si="60"/>
        <v>8.3044996266058693</v>
      </c>
      <c r="AI275" s="44">
        <f t="shared" si="68"/>
        <v>16.744797270721964</v>
      </c>
      <c r="AJ275" s="44"/>
      <c r="AK275" s="44"/>
      <c r="AL275" s="47"/>
    </row>
    <row r="276" spans="2:38" hidden="1" x14ac:dyDescent="0.25">
      <c r="B276" s="46">
        <v>167</v>
      </c>
      <c r="C276" s="44">
        <f t="shared" si="46"/>
        <v>218776.16239495529</v>
      </c>
      <c r="D276" s="44" t="str">
        <f t="shared" si="61"/>
        <v>1374611.16912112j</v>
      </c>
      <c r="E276" s="44">
        <f t="shared" si="47"/>
        <v>5.4557842325650974E-2</v>
      </c>
      <c r="F276" s="44" t="str">
        <f t="shared" si="48"/>
        <v>1.52734574346791j</v>
      </c>
      <c r="G276" s="44" t="str">
        <f t="shared" si="49"/>
        <v>0.0560582992720229-1.56935100673729j</v>
      </c>
      <c r="H276" s="44">
        <f t="shared" si="50"/>
        <v>3.9199397312301083</v>
      </c>
      <c r="I276" s="44">
        <f t="shared" si="51"/>
        <v>-87.954225096274627</v>
      </c>
      <c r="J276" s="44"/>
      <c r="K276" s="44"/>
      <c r="L276" s="44"/>
      <c r="M276" s="44" t="str">
        <f t="shared" si="52"/>
        <v>1.65+0.113405421452492j</v>
      </c>
      <c r="N276" s="44" t="str">
        <f t="shared" si="53"/>
        <v>1+113.474152010948j</v>
      </c>
      <c r="O276" s="44" t="str">
        <f t="shared" si="62"/>
        <v>0.00112744832050961-0.0145308206535036j</v>
      </c>
      <c r="P276" s="44">
        <f t="shared" si="63"/>
        <v>-85.563301858717935</v>
      </c>
      <c r="Q276" s="44"/>
      <c r="R276" s="44"/>
      <c r="S276" s="44"/>
      <c r="T276" s="44" t="str">
        <f t="shared" si="54"/>
        <v>25-0.57281767563884j</v>
      </c>
      <c r="U276" s="44">
        <f t="shared" si="55"/>
        <v>27.961079587064482</v>
      </c>
      <c r="V276" s="44">
        <f t="shared" si="56"/>
        <v>-1.3125717453142676</v>
      </c>
      <c r="W276" s="44"/>
      <c r="X276" s="44" t="str">
        <f t="shared" si="57"/>
        <v>32968.7499999999-0.0014941177700303j</v>
      </c>
      <c r="Y276" s="44" t="str">
        <f t="shared" si="58"/>
        <v>0.232727272727273+8.09243819642199E-09j</v>
      </c>
      <c r="Z276" s="44">
        <f t="shared" si="64"/>
        <v>-12.663054396927492</v>
      </c>
      <c r="AA276" s="44">
        <f t="shared" si="65"/>
        <v>1.9923000394061843E-6</v>
      </c>
      <c r="AB276" s="44"/>
      <c r="AC276" s="44"/>
      <c r="AD276" s="44"/>
      <c r="AE276" s="44" t="str">
        <f t="shared" si="59"/>
        <v>-0.132654313108645-0.0120022329098929j</v>
      </c>
      <c r="AF276" s="44">
        <f t="shared" si="66"/>
        <v>-17.510165092748796</v>
      </c>
      <c r="AG276" s="44">
        <f t="shared" si="67"/>
        <v>-174.83009670800678</v>
      </c>
      <c r="AH276" s="44">
        <f t="shared" si="60"/>
        <v>5.1699032919932204</v>
      </c>
      <c r="AI276" s="44">
        <f t="shared" si="68"/>
        <v>17.510165092748796</v>
      </c>
      <c r="AJ276" s="44"/>
      <c r="AK276" s="44"/>
      <c r="AL276" s="47"/>
    </row>
    <row r="277" spans="2:38" hidden="1" x14ac:dyDescent="0.25">
      <c r="B277" s="46">
        <v>168</v>
      </c>
      <c r="C277" s="44">
        <f t="shared" si="46"/>
        <v>229086.7652767775</v>
      </c>
      <c r="D277" s="44" t="str">
        <f t="shared" si="61"/>
        <v>1439394.59765635j</v>
      </c>
      <c r="E277" s="44">
        <f t="shared" si="47"/>
        <v>-3.665671160449735E-2</v>
      </c>
      <c r="F277" s="44" t="str">
        <f t="shared" si="48"/>
        <v>1.59932733072928j</v>
      </c>
      <c r="G277" s="44" t="str">
        <f t="shared" si="49"/>
        <v>-0.0343765222503335-1.49984298001341j</v>
      </c>
      <c r="H277" s="44">
        <f t="shared" si="50"/>
        <v>3.5231967752636679</v>
      </c>
      <c r="I277" s="44">
        <f t="shared" si="51"/>
        <v>-91.312994008227548</v>
      </c>
      <c r="J277" s="44"/>
      <c r="K277" s="44"/>
      <c r="L277" s="44"/>
      <c r="M277" s="44" t="str">
        <f t="shared" si="52"/>
        <v>1.65+0.118750054306649j</v>
      </c>
      <c r="N277" s="44" t="str">
        <f t="shared" si="53"/>
        <v>1+118.822024036532j</v>
      </c>
      <c r="O277" s="44" t="str">
        <f t="shared" si="62"/>
        <v>0.00111618175328861-0.0138769208117492j</v>
      </c>
      <c r="P277" s="44">
        <f t="shared" si="63"/>
        <v>-85.40134877634317</v>
      </c>
      <c r="Q277" s="44"/>
      <c r="R277" s="44"/>
      <c r="S277" s="44"/>
      <c r="T277" s="44" t="str">
        <f t="shared" si="54"/>
        <v>25-0.547036633377125j</v>
      </c>
      <c r="U277" s="44">
        <f t="shared" si="55"/>
        <v>27.960879071368247</v>
      </c>
      <c r="V277" s="44">
        <f t="shared" si="56"/>
        <v>-1.2535155783293443</v>
      </c>
      <c r="W277" s="44"/>
      <c r="X277" s="44" t="str">
        <f t="shared" si="57"/>
        <v>32968.7499999999-0.00156453337114888j</v>
      </c>
      <c r="Y277" s="44" t="str">
        <f t="shared" si="58"/>
        <v>0.232727272727273+8.47382305881102E-09j</v>
      </c>
      <c r="Z277" s="44">
        <f t="shared" si="64"/>
        <v>-12.663054396927491</v>
      </c>
      <c r="AA277" s="44">
        <f t="shared" si="65"/>
        <v>2.0861942475451525E-6</v>
      </c>
      <c r="AB277" s="44"/>
      <c r="AC277" s="44"/>
      <c r="AD277" s="44"/>
      <c r="AE277" s="44" t="str">
        <f t="shared" si="59"/>
        <v>-0.121470638817909-0.00431007932956307j</v>
      </c>
      <c r="AF277" s="44">
        <f t="shared" si="66"/>
        <v>-18.305109335058045</v>
      </c>
      <c r="AG277" s="44">
        <f t="shared" si="67"/>
        <v>-177.96785627670582</v>
      </c>
      <c r="AH277" s="44">
        <f t="shared" si="60"/>
        <v>2.0321437232941801</v>
      </c>
      <c r="AI277" s="44">
        <f t="shared" si="68"/>
        <v>18.305109335058045</v>
      </c>
      <c r="AJ277" s="44"/>
      <c r="AK277" s="44"/>
      <c r="AL277" s="47"/>
    </row>
    <row r="278" spans="2:38" hidden="1" x14ac:dyDescent="0.25">
      <c r="B278" s="46">
        <v>169</v>
      </c>
      <c r="C278" s="44">
        <f t="shared" si="46"/>
        <v>239883.29190194918</v>
      </c>
      <c r="D278" s="44" t="str">
        <f t="shared" si="61"/>
        <v>1507231.1751162j</v>
      </c>
      <c r="E278" s="44">
        <f t="shared" si="47"/>
        <v>-0.13667148115981864</v>
      </c>
      <c r="F278" s="44" t="str">
        <f t="shared" si="48"/>
        <v>1.67470130568467j</v>
      </c>
      <c r="G278" s="44" t="str">
        <f t="shared" si="49"/>
        <v>-0.116180052253848-1.42360998470861j</v>
      </c>
      <c r="H278" s="44">
        <f t="shared" si="50"/>
        <v>3.0966490812676266</v>
      </c>
      <c r="I278" s="44">
        <f t="shared" si="51"/>
        <v>-94.665538707069899</v>
      </c>
      <c r="J278" s="44"/>
      <c r="K278" s="44"/>
      <c r="L278" s="44"/>
      <c r="M278" s="44" t="str">
        <f t="shared" si="52"/>
        <v>1.65+0.124346571947086j</v>
      </c>
      <c r="N278" s="44" t="str">
        <f t="shared" si="53"/>
        <v>1+124.421933505842j</v>
      </c>
      <c r="O278" s="44" t="str">
        <f t="shared" si="62"/>
        <v>0.0011059063876185-0.0132524390768687j</v>
      </c>
      <c r="P278" s="44">
        <f t="shared" si="63"/>
        <v>-85.229761412622921</v>
      </c>
      <c r="Q278" s="44"/>
      <c r="R278" s="44"/>
      <c r="S278" s="44"/>
      <c r="T278" s="44" t="str">
        <f t="shared" si="54"/>
        <v>25-0.52241592915728j</v>
      </c>
      <c r="U278" s="44">
        <f t="shared" si="55"/>
        <v>27.960696190807628</v>
      </c>
      <c r="V278" s="44">
        <f t="shared" si="56"/>
        <v>-1.1971148880991767</v>
      </c>
      <c r="W278" s="44"/>
      <c r="X278" s="44" t="str">
        <f t="shared" si="57"/>
        <v>32968.7499999999-0.0016382675573083j</v>
      </c>
      <c r="Y278" s="44" t="str">
        <f t="shared" si="58"/>
        <v>0.232727272727273+8.87318203601298E-09j</v>
      </c>
      <c r="Z278" s="44">
        <f t="shared" si="64"/>
        <v>-12.663054396927491</v>
      </c>
      <c r="AA278" s="44">
        <f t="shared" si="65"/>
        <v>2.1845135533840853E-6</v>
      </c>
      <c r="AB278" s="44"/>
      <c r="AC278" s="44"/>
      <c r="AD278" s="44"/>
      <c r="AE278" s="44" t="str">
        <f t="shared" si="59"/>
        <v>-0.110519355322542+0.0021074395657023j</v>
      </c>
      <c r="AF278" s="44">
        <f t="shared" si="66"/>
        <v>-19.129654298199302</v>
      </c>
      <c r="AG278" s="44">
        <f t="shared" si="67"/>
        <v>178.90758717672153</v>
      </c>
      <c r="AH278" s="44">
        <f t="shared" si="60"/>
        <v>-1.0924128232784656</v>
      </c>
      <c r="AI278" s="44">
        <f t="shared" si="68"/>
        <v>19.129654298199302</v>
      </c>
      <c r="AJ278" s="44"/>
      <c r="AK278" s="44"/>
      <c r="AL278" s="47"/>
    </row>
    <row r="279" spans="2:38" hidden="1" x14ac:dyDescent="0.25">
      <c r="B279" s="46">
        <v>170</v>
      </c>
      <c r="C279" s="44">
        <f t="shared" si="46"/>
        <v>251188.64315095812</v>
      </c>
      <c r="D279" s="44" t="str">
        <f t="shared" si="61"/>
        <v>1578264.79197648j</v>
      </c>
      <c r="E279" s="44">
        <f t="shared" si="47"/>
        <v>-0.24633549526952381</v>
      </c>
      <c r="F279" s="44" t="str">
        <f t="shared" si="48"/>
        <v>1.75362754664053j</v>
      </c>
      <c r="G279" s="44" t="str">
        <f t="shared" si="49"/>
        <v>-0.18852863063459-1.34210865409187j</v>
      </c>
      <c r="H279" s="44">
        <f t="shared" si="50"/>
        <v>2.6406155955155146</v>
      </c>
      <c r="I279" s="44">
        <f t="shared" si="51"/>
        <v>-97.996130062354254</v>
      </c>
      <c r="J279" s="44"/>
      <c r="K279" s="44"/>
      <c r="L279" s="44"/>
      <c r="M279" s="44" t="str">
        <f t="shared" si="52"/>
        <v>1.65+0.13020684533806j</v>
      </c>
      <c r="N279" s="44" t="str">
        <f t="shared" si="53"/>
        <v>1+130.285758577658j</v>
      </c>
      <c r="O279" s="44" t="str">
        <f t="shared" si="62"/>
        <v>0.00109653503108909-0.0126560529943575j</v>
      </c>
      <c r="P279" s="44">
        <f t="shared" si="63"/>
        <v>-85.048193420203177</v>
      </c>
      <c r="Q279" s="44"/>
      <c r="R279" s="44"/>
      <c r="S279" s="44"/>
      <c r="T279" s="44" t="str">
        <f t="shared" si="54"/>
        <v>25-0.498903339164704j</v>
      </c>
      <c r="U279" s="44">
        <f t="shared" si="55"/>
        <v>27.960529395039305</v>
      </c>
      <c r="V279" s="44">
        <f t="shared" si="56"/>
        <v>-1.1432504794192622</v>
      </c>
      <c r="W279" s="44"/>
      <c r="X279" s="44" t="str">
        <f t="shared" si="57"/>
        <v>32968.7499999999-0.00171547672860314j</v>
      </c>
      <c r="Y279" s="44" t="str">
        <f t="shared" si="58"/>
        <v>0.232727272727273+9.29136222196163E-09j</v>
      </c>
      <c r="Z279" s="44">
        <f t="shared" si="64"/>
        <v>-12.663054396927491</v>
      </c>
      <c r="AA279" s="44">
        <f t="shared" si="65"/>
        <v>2.287466505352597E-6</v>
      </c>
      <c r="AB279" s="44"/>
      <c r="AC279" s="44"/>
      <c r="AD279" s="44"/>
      <c r="AE279" s="44" t="str">
        <f t="shared" si="59"/>
        <v>-0.0999230805782975+0.00731610097459374j</v>
      </c>
      <c r="AF279" s="44">
        <f t="shared" si="66"/>
        <v>-19.983464329165194</v>
      </c>
      <c r="AG279" s="44">
        <f t="shared" si="67"/>
        <v>175.8124283254898</v>
      </c>
      <c r="AH279" s="44">
        <f t="shared" si="60"/>
        <v>-4.1875716745101785</v>
      </c>
      <c r="AI279" s="44">
        <f t="shared" si="68"/>
        <v>19.983464329165194</v>
      </c>
      <c r="AJ279" s="44"/>
      <c r="AK279" s="44"/>
      <c r="AL279" s="47"/>
    </row>
    <row r="280" spans="2:38" hidden="1" x14ac:dyDescent="0.25">
      <c r="B280" s="46">
        <v>171</v>
      </c>
      <c r="C280" s="44">
        <f t="shared" si="46"/>
        <v>263026.79918953823</v>
      </c>
      <c r="D280" s="44" t="str">
        <f t="shared" si="61"/>
        <v>1652646.12006218j</v>
      </c>
      <c r="E280" s="44">
        <f t="shared" si="47"/>
        <v>-0.36657969564234216</v>
      </c>
      <c r="F280" s="44" t="str">
        <f t="shared" si="48"/>
        <v>1.83627346673576j</v>
      </c>
      <c r="G280" s="44" t="str">
        <f t="shared" si="49"/>
        <v>-0.250918648603263-1.25690337521832j</v>
      </c>
      <c r="H280" s="44">
        <f t="shared" si="50"/>
        <v>2.1557577525805676</v>
      </c>
      <c r="I280" s="44">
        <f t="shared" si="51"/>
        <v>-101.2896796814895</v>
      </c>
      <c r="J280" s="44"/>
      <c r="K280" s="44"/>
      <c r="L280" s="44"/>
      <c r="M280" s="44" t="str">
        <f t="shared" si="52"/>
        <v>1.65+0.13634330490513j</v>
      </c>
      <c r="N280" s="44" t="str">
        <f t="shared" si="53"/>
        <v>1+136.425937211133j</v>
      </c>
      <c r="O280" s="44" t="str">
        <f t="shared" si="62"/>
        <v>0.00108798815947851-0.0120864994263419j</v>
      </c>
      <c r="P280" s="44">
        <f t="shared" si="63"/>
        <v>-84.856279866028515</v>
      </c>
      <c r="Q280" s="44"/>
      <c r="R280" s="44"/>
      <c r="S280" s="44"/>
      <c r="T280" s="44" t="str">
        <f t="shared" si="54"/>
        <v>25-0.476448990043632j</v>
      </c>
      <c r="U280" s="44">
        <f t="shared" si="55"/>
        <v>27.960377269905145</v>
      </c>
      <c r="V280" s="44">
        <f t="shared" si="56"/>
        <v>-1.091808480378045</v>
      </c>
      <c r="W280" s="44"/>
      <c r="X280" s="44" t="str">
        <f t="shared" si="57"/>
        <v>32968.7499999999-0.00179632465603731j</v>
      </c>
      <c r="Y280" s="44" t="str">
        <f t="shared" si="58"/>
        <v>0.232727272727273+9.72925063289764E-09j</v>
      </c>
      <c r="Z280" s="44">
        <f t="shared" si="64"/>
        <v>-12.663054396927491</v>
      </c>
      <c r="AA280" s="44">
        <f t="shared" si="65"/>
        <v>2.3952714804649246E-6</v>
      </c>
      <c r="AB280" s="44"/>
      <c r="AC280" s="44"/>
      <c r="AD280" s="44"/>
      <c r="AE280" s="44" t="str">
        <f t="shared" si="59"/>
        <v>-0.0897909678418861+0.0114033710396008j</v>
      </c>
      <c r="AF280" s="44">
        <f t="shared" si="66"/>
        <v>-20.865859472763276</v>
      </c>
      <c r="AG280" s="44">
        <f t="shared" si="67"/>
        <v>172.76223436737544</v>
      </c>
      <c r="AH280" s="44">
        <f t="shared" si="60"/>
        <v>-7.2377656326245754</v>
      </c>
      <c r="AI280" s="44">
        <f t="shared" si="68"/>
        <v>20.865859472763276</v>
      </c>
      <c r="AJ280" s="44"/>
      <c r="AK280" s="44"/>
      <c r="AL280" s="47"/>
    </row>
    <row r="281" spans="2:38" hidden="1" x14ac:dyDescent="0.25">
      <c r="B281" s="46">
        <v>172</v>
      </c>
      <c r="C281" s="44">
        <f t="shared" si="46"/>
        <v>275422.87033381691</v>
      </c>
      <c r="D281" s="44" t="str">
        <f t="shared" si="61"/>
        <v>1730532.93214267j</v>
      </c>
      <c r="E281" s="44">
        <f t="shared" si="47"/>
        <v>-0.49842483956382999</v>
      </c>
      <c r="F281" s="44" t="str">
        <f t="shared" si="48"/>
        <v>1.92281436904741j</v>
      </c>
      <c r="G281" s="44" t="str">
        <f t="shared" si="49"/>
        <v>-0.303174866871261-1.16958254099902j</v>
      </c>
      <c r="H281" s="44">
        <f t="shared" si="50"/>
        <v>1.643047595027187</v>
      </c>
      <c r="I281" s="44">
        <f t="shared" si="51"/>
        <v>-104.5321490646154</v>
      </c>
      <c r="J281" s="44"/>
      <c r="K281" s="44"/>
      <c r="L281" s="44"/>
      <c r="M281" s="44" t="str">
        <f t="shared" si="52"/>
        <v>1.65+0.14276896690177j</v>
      </c>
      <c r="N281" s="44" t="str">
        <f t="shared" si="53"/>
        <v>1+142.855493548377j</v>
      </c>
      <c r="O281" s="44" t="str">
        <f t="shared" si="62"/>
        <v>0.00108019324267477-0.0115425719081565j</v>
      </c>
      <c r="P281" s="44">
        <f t="shared" si="63"/>
        <v>-84.6536368311628</v>
      </c>
      <c r="Q281" s="44"/>
      <c r="R281" s="44"/>
      <c r="S281" s="44"/>
      <c r="T281" s="44" t="str">
        <f t="shared" si="54"/>
        <v>25-0.455005253109064j</v>
      </c>
      <c r="U281" s="44">
        <f t="shared" si="55"/>
        <v>27.960238525487711</v>
      </c>
      <c r="V281" s="44">
        <f t="shared" si="56"/>
        <v>-1.0426801081004153</v>
      </c>
      <c r="W281" s="44"/>
      <c r="X281" s="44" t="str">
        <f t="shared" si="57"/>
        <v>32968.7499999999-0.00188098282890438j</v>
      </c>
      <c r="Y281" s="44" t="str">
        <f t="shared" si="58"/>
        <v>0.232727272727273+1.01877760888494E-08j</v>
      </c>
      <c r="Z281" s="44">
        <f t="shared" si="64"/>
        <v>-12.663054396927491</v>
      </c>
      <c r="AA281" s="44">
        <f t="shared" si="65"/>
        <v>2.5081571475269651E-6</v>
      </c>
      <c r="AB281" s="44"/>
      <c r="AC281" s="44"/>
      <c r="AD281" s="44"/>
      <c r="AE281" s="44" t="str">
        <f t="shared" si="59"/>
        <v>-0.0802140025559301+0.0144739196862949j</v>
      </c>
      <c r="AF281" s="44">
        <f t="shared" si="66"/>
        <v>-21.775847206520499</v>
      </c>
      <c r="AG281" s="44">
        <f t="shared" si="67"/>
        <v>169.77153650427852</v>
      </c>
      <c r="AH281" s="44">
        <f t="shared" si="60"/>
        <v>-10.228463495721497</v>
      </c>
      <c r="AI281" s="44">
        <f t="shared" si="68"/>
        <v>21.775847206520499</v>
      </c>
      <c r="AJ281" s="44"/>
      <c r="AK281" s="44"/>
      <c r="AL281" s="47"/>
    </row>
    <row r="282" spans="2:38" hidden="1" x14ac:dyDescent="0.25">
      <c r="B282" s="46">
        <v>173</v>
      </c>
      <c r="C282" s="44">
        <f t="shared" si="46"/>
        <v>288403.15031266079</v>
      </c>
      <c r="D282" s="44" t="str">
        <f t="shared" si="61"/>
        <v>1812090.43658882j</v>
      </c>
      <c r="E282" s="44">
        <f t="shared" si="47"/>
        <v>-0.64299016514108831</v>
      </c>
      <c r="F282" s="44" t="str">
        <f t="shared" si="48"/>
        <v>2.01343381843202j</v>
      </c>
      <c r="G282" s="44" t="str">
        <f t="shared" si="49"/>
        <v>-0.345434244711506-1.08167904900078j</v>
      </c>
      <c r="H282" s="44">
        <f t="shared" si="50"/>
        <v>1.1037230074907647</v>
      </c>
      <c r="I282" s="44">
        <f t="shared" si="51"/>
        <v>-107.71088430732193</v>
      </c>
      <c r="J282" s="44"/>
      <c r="K282" s="44"/>
      <c r="L282" s="44"/>
      <c r="M282" s="44" t="str">
        <f t="shared" si="52"/>
        <v>1.65+0.149497461018578j</v>
      </c>
      <c r="N282" s="44" t="str">
        <f t="shared" si="53"/>
        <v>1+149.588065540407j</v>
      </c>
      <c r="O282" s="44" t="str">
        <f t="shared" si="62"/>
        <v>0.00107308412980129-0.011023118120508j</v>
      </c>
      <c r="P282" s="44">
        <f t="shared" si="63"/>
        <v>-84.439861023776999</v>
      </c>
      <c r="Q282" s="44"/>
      <c r="R282" s="44"/>
      <c r="S282" s="44"/>
      <c r="T282" s="44" t="str">
        <f t="shared" si="54"/>
        <v>25-0.434526643319965j</v>
      </c>
      <c r="U282" s="44">
        <f t="shared" si="55"/>
        <v>27.960111985210368</v>
      </c>
      <c r="V282" s="44">
        <f t="shared" si="56"/>
        <v>-0.99576144434822011</v>
      </c>
      <c r="W282" s="44"/>
      <c r="X282" s="44" t="str">
        <f t="shared" si="57"/>
        <v>32968.7499999999-0.00196963081853932j</v>
      </c>
      <c r="Y282" s="44" t="str">
        <f t="shared" si="58"/>
        <v>0.232727272727273+1.06679111837846E-08j</v>
      </c>
      <c r="Z282" s="44">
        <f t="shared" si="64"/>
        <v>-12.663054396927491</v>
      </c>
      <c r="AA282" s="44">
        <f t="shared" si="65"/>
        <v>2.6263629521734099E-6</v>
      </c>
      <c r="AB282" s="44"/>
      <c r="AC282" s="44"/>
      <c r="AD282" s="44"/>
      <c r="AE282" s="44" t="str">
        <f t="shared" si="59"/>
        <v>-0.071261951200696+0.0166441590239298j</v>
      </c>
      <c r="AF282" s="44">
        <f t="shared" si="66"/>
        <v>-22.712167046930361</v>
      </c>
      <c r="AG282" s="44">
        <f t="shared" si="67"/>
        <v>166.85349585091572</v>
      </c>
      <c r="AH282" s="44">
        <f t="shared" si="60"/>
        <v>-13.146504149084254</v>
      </c>
      <c r="AI282" s="44">
        <f t="shared" si="68"/>
        <v>22.712167046930361</v>
      </c>
      <c r="AJ282" s="44"/>
      <c r="AK282" s="44"/>
      <c r="AL282" s="47"/>
    </row>
    <row r="283" spans="2:38" hidden="1" x14ac:dyDescent="0.25">
      <c r="B283" s="46">
        <v>174</v>
      </c>
      <c r="C283" s="44">
        <f t="shared" si="46"/>
        <v>301995.17204020178</v>
      </c>
      <c r="D283" s="44" t="str">
        <f t="shared" si="61"/>
        <v>1897491.62780217j</v>
      </c>
      <c r="E283" s="44">
        <f t="shared" si="47"/>
        <v>-0.80150289255489149</v>
      </c>
      <c r="F283" s="44" t="str">
        <f t="shared" si="48"/>
        <v>2.1083240308913j</v>
      </c>
      <c r="G283" s="44" t="str">
        <f t="shared" si="49"/>
        <v>-0.378109233008544-0.994602501948171j</v>
      </c>
      <c r="H283" s="44">
        <f t="shared" si="50"/>
        <v>0.53923430169332665</v>
      </c>
      <c r="I283" s="44">
        <f t="shared" si="51"/>
        <v>-110.81485885637373</v>
      </c>
      <c r="J283" s="44"/>
      <c r="K283" s="44"/>
      <c r="L283" s="44"/>
      <c r="M283" s="44" t="str">
        <f t="shared" si="52"/>
        <v>1.65+0.156543059293679j</v>
      </c>
      <c r="N283" s="44" t="str">
        <f t="shared" si="53"/>
        <v>1+156.637933875069j</v>
      </c>
      <c r="O283" s="44" t="str">
        <f t="shared" si="62"/>
        <v>0.00106660048835546-0.0105270374724605j</v>
      </c>
      <c r="P283" s="44">
        <f t="shared" si="63"/>
        <v>-84.214529411860482</v>
      </c>
      <c r="Q283" s="44"/>
      <c r="R283" s="44"/>
      <c r="S283" s="44"/>
      <c r="T283" s="44" t="str">
        <f t="shared" si="54"/>
        <v>25-0.414969722799347j</v>
      </c>
      <c r="U283" s="44">
        <f t="shared" si="55"/>
        <v>27.959996575891086</v>
      </c>
      <c r="V283" s="44">
        <f t="shared" si="56"/>
        <v>-0.95095322062215737</v>
      </c>
      <c r="W283" s="44"/>
      <c r="X283" s="44" t="str">
        <f t="shared" si="57"/>
        <v>32968.7499999999-0.00206245665921338j</v>
      </c>
      <c r="Y283" s="44" t="str">
        <f t="shared" si="58"/>
        <v>0.232727272727273+1.11706743486123E-08j</v>
      </c>
      <c r="Z283" s="44">
        <f t="shared" si="64"/>
        <v>-12.663054396927489</v>
      </c>
      <c r="AA283" s="44">
        <f t="shared" si="65"/>
        <v>2.7501396247640109E-6</v>
      </c>
      <c r="AB283" s="44"/>
      <c r="AC283" s="44"/>
      <c r="AD283" s="44"/>
      <c r="AE283" s="44" t="str">
        <f t="shared" si="59"/>
        <v>-0.062982102368912+0.0180364399493326j</v>
      </c>
      <c r="AF283" s="44">
        <f t="shared" si="66"/>
        <v>-23.67334378959708</v>
      </c>
      <c r="AG283" s="44">
        <f t="shared" si="67"/>
        <v>164.01966126128326</v>
      </c>
      <c r="AH283" s="44">
        <f t="shared" si="60"/>
        <v>-15.980338738716735</v>
      </c>
      <c r="AI283" s="44">
        <f t="shared" si="68"/>
        <v>23.67334378959708</v>
      </c>
      <c r="AJ283" s="44"/>
      <c r="AK283" s="44"/>
      <c r="AL283" s="47"/>
    </row>
    <row r="284" spans="2:38" hidden="1" x14ac:dyDescent="0.25">
      <c r="B284" s="46">
        <v>175</v>
      </c>
      <c r="C284" s="44">
        <f t="shared" si="46"/>
        <v>316227.76601683802</v>
      </c>
      <c r="D284" s="44" t="str">
        <f t="shared" si="61"/>
        <v>1986917.65315922j</v>
      </c>
      <c r="E284" s="44">
        <f t="shared" si="47"/>
        <v>-0.97530864197530742</v>
      </c>
      <c r="F284" s="44" t="str">
        <f t="shared" si="48"/>
        <v>2.20768628128802j</v>
      </c>
      <c r="G284" s="44" t="str">
        <f t="shared" si="49"/>
        <v>-0.401836614797872-0.909588148436545j</v>
      </c>
      <c r="H284" s="44">
        <f t="shared" si="50"/>
        <v>-4.8813241710217392E-2</v>
      </c>
      <c r="I284" s="44">
        <f t="shared" si="51"/>
        <v>-113.83481762632148</v>
      </c>
      <c r="J284" s="44"/>
      <c r="K284" s="44"/>
      <c r="L284" s="44"/>
      <c r="M284" s="44" t="str">
        <f t="shared" si="52"/>
        <v>1.65+0.163920706385636j</v>
      </c>
      <c r="N284" s="44" t="str">
        <f t="shared" si="53"/>
        <v>1+164.020052268294j</v>
      </c>
      <c r="O284" s="44" t="str">
        <f t="shared" si="62"/>
        <v>0.00106068729262257-0.0100532787906331j</v>
      </c>
      <c r="P284" s="44">
        <f t="shared" si="63"/>
        <v>-83.977198883219117</v>
      </c>
      <c r="Q284" s="44"/>
      <c r="R284" s="44"/>
      <c r="S284" s="44"/>
      <c r="T284" s="44" t="str">
        <f t="shared" si="54"/>
        <v>25-0.39629300869675j</v>
      </c>
      <c r="U284" s="44">
        <f t="shared" si="55"/>
        <v>27.959891318666887</v>
      </c>
      <c r="V284" s="44">
        <f t="shared" si="56"/>
        <v>-0.9081606124147078</v>
      </c>
      <c r="W284" s="44"/>
      <c r="X284" s="44" t="str">
        <f t="shared" si="57"/>
        <v>32968.7499999999-0.00215965724698001j</v>
      </c>
      <c r="Y284" s="44" t="str">
        <f t="shared" si="58"/>
        <v>0.232727272727273+1.16971320114118E-08j</v>
      </c>
      <c r="Z284" s="44">
        <f t="shared" si="64"/>
        <v>-12.663054396927487</v>
      </c>
      <c r="AA284" s="44">
        <f t="shared" si="65"/>
        <v>2.8797497122163784E-6</v>
      </c>
      <c r="AB284" s="44"/>
      <c r="AC284" s="44"/>
      <c r="AD284" s="44"/>
      <c r="AE284" s="44" t="str">
        <f t="shared" si="59"/>
        <v>-0.0553996949018971+0.0187735062526964j</v>
      </c>
      <c r="AF284" s="44">
        <f t="shared" si="66"/>
        <v>-24.657744776447423</v>
      </c>
      <c r="AG284" s="44">
        <f t="shared" si="67"/>
        <v>161.27982575779444</v>
      </c>
      <c r="AH284" s="44">
        <f t="shared" si="60"/>
        <v>-18.720174242205548</v>
      </c>
      <c r="AI284" s="44">
        <f t="shared" si="68"/>
        <v>24.657744776447423</v>
      </c>
      <c r="AJ284" s="44"/>
      <c r="AK284" s="44"/>
      <c r="AL284" s="47"/>
    </row>
    <row r="285" spans="2:38" hidden="1" x14ac:dyDescent="0.25">
      <c r="B285" s="46">
        <v>176</v>
      </c>
      <c r="C285" s="44">
        <f t="shared" si="46"/>
        <v>331131.12148259114</v>
      </c>
      <c r="D285" s="44" t="str">
        <f t="shared" si="61"/>
        <v>2080558.19724932j</v>
      </c>
      <c r="E285" s="44">
        <f t="shared" si="47"/>
        <v>-1.1658828565791413</v>
      </c>
      <c r="F285" s="44" t="str">
        <f t="shared" si="48"/>
        <v>2.31173133027702j</v>
      </c>
      <c r="G285" s="44" t="str">
        <f t="shared" si="49"/>
        <v>-0.41741881626515-0.82766476062494j</v>
      </c>
      <c r="H285" s="44">
        <f t="shared" si="50"/>
        <v>-0.65871652514478563</v>
      </c>
      <c r="I285" s="44">
        <f t="shared" si="51"/>
        <v>-116.76332592138546</v>
      </c>
      <c r="J285" s="44"/>
      <c r="K285" s="44"/>
      <c r="L285" s="44"/>
      <c r="M285" s="44" t="str">
        <f t="shared" si="52"/>
        <v>1.65+0.171646051273069j</v>
      </c>
      <c r="N285" s="44" t="str">
        <f t="shared" si="53"/>
        <v>1+171.750079182931j</v>
      </c>
      <c r="O285" s="44" t="str">
        <f t="shared" si="62"/>
        <v>0.00105529435704181-0.00960083811016277j</v>
      </c>
      <c r="P285" s="44">
        <f t="shared" si="63"/>
        <v>-83.727405941456979</v>
      </c>
      <c r="Q285" s="44"/>
      <c r="R285" s="44"/>
      <c r="S285" s="44"/>
      <c r="T285" s="44" t="str">
        <f t="shared" si="54"/>
        <v>25-0.378456885197521j</v>
      </c>
      <c r="U285" s="44">
        <f t="shared" si="55"/>
        <v>27.959795320713219</v>
      </c>
      <c r="V285" s="44">
        <f t="shared" si="56"/>
        <v>-0.86729304226891302</v>
      </c>
      <c r="W285" s="44"/>
      <c r="X285" s="44" t="str">
        <f t="shared" si="57"/>
        <v>32968.7499999998-0.00226143875731779j</v>
      </c>
      <c r="Y285" s="44" t="str">
        <f t="shared" si="58"/>
        <v>0.232727272727273+1.22484008594694E-08j</v>
      </c>
      <c r="Z285" s="44">
        <f t="shared" si="64"/>
        <v>-12.663054396927487</v>
      </c>
      <c r="AA285" s="44">
        <f t="shared" si="65"/>
        <v>3.0154681349031476E-6</v>
      </c>
      <c r="AB285" s="44"/>
      <c r="AC285" s="44"/>
      <c r="AD285" s="44"/>
      <c r="AE285" s="44" t="str">
        <f t="shared" si="59"/>
        <v>-0.0485197369409772+0.0189736808727342j</v>
      </c>
      <c r="AF285" s="44">
        <f t="shared" si="66"/>
        <v>-25.663636839729293</v>
      </c>
      <c r="AG285" s="44">
        <f t="shared" si="67"/>
        <v>158.64197811035677</v>
      </c>
      <c r="AH285" s="44">
        <f t="shared" si="60"/>
        <v>-21.35802188964324</v>
      </c>
      <c r="AI285" s="44">
        <f t="shared" si="68"/>
        <v>25.663636839729293</v>
      </c>
      <c r="AJ285" s="44"/>
      <c r="AK285" s="44"/>
      <c r="AL285" s="47"/>
    </row>
    <row r="286" spans="2:38" hidden="1" x14ac:dyDescent="0.25">
      <c r="B286" s="46">
        <v>177</v>
      </c>
      <c r="C286" s="44">
        <f t="shared" si="46"/>
        <v>346736.85045253224</v>
      </c>
      <c r="D286" s="44" t="str">
        <f t="shared" si="61"/>
        <v>2178611.88422108j</v>
      </c>
      <c r="E286" s="44">
        <f t="shared" si="47"/>
        <v>-1.3748433276393541</v>
      </c>
      <c r="F286" s="44" t="str">
        <f t="shared" si="48"/>
        <v>2.42067987135676j</v>
      </c>
      <c r="G286" s="44" t="str">
        <f t="shared" si="49"/>
        <v>-0.42576423969296-0.749640998540468j</v>
      </c>
      <c r="H286" s="44">
        <f t="shared" si="50"/>
        <v>-1.2887278672209539</v>
      </c>
      <c r="I286" s="44">
        <f t="shared" si="51"/>
        <v>-119.59473462206971</v>
      </c>
      <c r="J286" s="44"/>
      <c r="K286" s="44"/>
      <c r="L286" s="44"/>
      <c r="M286" s="44" t="str">
        <f t="shared" si="52"/>
        <v>1.65+0.179735480448239j</v>
      </c>
      <c r="N286" s="44" t="str">
        <f t="shared" si="53"/>
        <v>1+179.84441104245j</v>
      </c>
      <c r="O286" s="44" t="str">
        <f t="shared" si="62"/>
        <v>0.00105037591057967-0.00916875656313949j</v>
      </c>
      <c r="P286" s="44">
        <f t="shared" si="63"/>
        <v>-83.464666447905259</v>
      </c>
      <c r="Q286" s="44"/>
      <c r="R286" s="44"/>
      <c r="S286" s="44"/>
      <c r="T286" s="44" t="str">
        <f t="shared" si="54"/>
        <v>25-0.361423519492398j</v>
      </c>
      <c r="U286" s="44">
        <f t="shared" si="55"/>
        <v>27.959707767688755</v>
      </c>
      <c r="V286" s="44">
        <f t="shared" si="56"/>
        <v>-0.82826399130543527</v>
      </c>
      <c r="W286" s="44"/>
      <c r="X286" s="44" t="str">
        <f t="shared" si="57"/>
        <v>32968.7499999998-0.00236801708245621j</v>
      </c>
      <c r="Y286" s="44" t="str">
        <f t="shared" si="58"/>
        <v>0.232727272727273+1.28256502079216E-08j</v>
      </c>
      <c r="Z286" s="44">
        <f t="shared" si="64"/>
        <v>-12.663054396927485</v>
      </c>
      <c r="AA286" s="44">
        <f t="shared" si="65"/>
        <v>3.1575827697948914E-6</v>
      </c>
      <c r="AB286" s="44"/>
      <c r="AC286" s="44"/>
      <c r="AD286" s="44"/>
      <c r="AE286" s="44" t="str">
        <f t="shared" si="59"/>
        <v>-0.0423298094253106+0.0187470852994702j</v>
      </c>
      <c r="AF286" s="44">
        <f t="shared" si="66"/>
        <v>-26.689239309043622</v>
      </c>
      <c r="AG286" s="44">
        <f t="shared" si="67"/>
        <v>156.11233809630238</v>
      </c>
      <c r="AH286" s="44">
        <f t="shared" si="60"/>
        <v>-23.887661903697623</v>
      </c>
      <c r="AI286" s="44">
        <f t="shared" si="68"/>
        <v>26.689239309043622</v>
      </c>
      <c r="AJ286" s="44"/>
      <c r="AK286" s="44"/>
      <c r="AL286" s="47"/>
    </row>
    <row r="287" spans="2:38" hidden="1" x14ac:dyDescent="0.25">
      <c r="B287" s="46">
        <v>178</v>
      </c>
      <c r="C287" s="44">
        <f t="shared" si="46"/>
        <v>363078.05477010191</v>
      </c>
      <c r="D287" s="44" t="str">
        <f t="shared" si="61"/>
        <v>2281286.69909085j</v>
      </c>
      <c r="E287" s="44">
        <f t="shared" si="47"/>
        <v>-1.6039639280126678</v>
      </c>
      <c r="F287" s="44" t="str">
        <f t="shared" si="48"/>
        <v>2.53476299898983j</v>
      </c>
      <c r="G287" s="44" t="str">
        <f t="shared" si="49"/>
        <v>-0.427831920272971-0.676107799156271j</v>
      </c>
      <c r="H287" s="44">
        <f t="shared" si="50"/>
        <v>-1.9371017149293277</v>
      </c>
      <c r="I287" s="44">
        <f t="shared" si="51"/>
        <v>-122.32507822253812</v>
      </c>
      <c r="J287" s="44"/>
      <c r="K287" s="44"/>
      <c r="L287" s="44"/>
      <c r="M287" s="44" t="str">
        <f t="shared" si="52"/>
        <v>1.65+0.188206152674996j</v>
      </c>
      <c r="N287" s="44" t="str">
        <f t="shared" si="53"/>
        <v>1+188.32021700995j</v>
      </c>
      <c r="O287" s="44" t="str">
        <f t="shared" si="62"/>
        <v>0.00104589020851101-0.00875611836037957j</v>
      </c>
      <c r="P287" s="44">
        <f t="shared" si="63"/>
        <v>-83.18847542088325</v>
      </c>
      <c r="Q287" s="44"/>
      <c r="R287" s="44"/>
      <c r="S287" s="44"/>
      <c r="T287" s="44" t="str">
        <f t="shared" si="54"/>
        <v>25-0.345156781529015j</v>
      </c>
      <c r="U287" s="44">
        <f t="shared" si="55"/>
        <v>27.959627916842472</v>
      </c>
      <c r="V287" s="44">
        <f t="shared" si="56"/>
        <v>-0.79099081888737277</v>
      </c>
      <c r="W287" s="44"/>
      <c r="X287" s="44" t="str">
        <f t="shared" si="57"/>
        <v>32968.7499999998-0.00247961828931209j</v>
      </c>
      <c r="Y287" s="44" t="str">
        <f t="shared" si="58"/>
        <v>0.232727272727273+1.34301044800296E-08j</v>
      </c>
      <c r="Z287" s="44">
        <f t="shared" si="64"/>
        <v>-12.663054396927482</v>
      </c>
      <c r="AA287" s="44">
        <f t="shared" si="65"/>
        <v>3.3063950610858459E-6</v>
      </c>
      <c r="AB287" s="44"/>
      <c r="AC287" s="44"/>
      <c r="AD287" s="44"/>
      <c r="AE287" s="44" t="str">
        <f t="shared" si="59"/>
        <v>-0.0368034203979893+0.0181930129194072j</v>
      </c>
      <c r="AF287" s="44">
        <f t="shared" si="66"/>
        <v>-27.732770478407819</v>
      </c>
      <c r="AG287" s="44">
        <f t="shared" si="67"/>
        <v>153.6954588440864</v>
      </c>
      <c r="AH287" s="44">
        <f t="shared" si="60"/>
        <v>-26.304541155913597</v>
      </c>
      <c r="AI287" s="44">
        <f t="shared" si="68"/>
        <v>27.732770478407819</v>
      </c>
      <c r="AJ287" s="44"/>
      <c r="AK287" s="44"/>
      <c r="AL287" s="47"/>
    </row>
    <row r="288" spans="2:38" hidden="1" x14ac:dyDescent="0.25">
      <c r="B288" s="46">
        <v>179</v>
      </c>
      <c r="C288" s="44">
        <f t="shared" si="46"/>
        <v>380189.3963205617</v>
      </c>
      <c r="D288" s="44" t="str">
        <f t="shared" si="61"/>
        <v>2388800.42890683j</v>
      </c>
      <c r="E288" s="44">
        <f t="shared" si="47"/>
        <v>-1.8551896706092501</v>
      </c>
      <c r="F288" s="44" t="str">
        <f t="shared" si="48"/>
        <v>2.65422269878537j</v>
      </c>
      <c r="G288" s="44" t="str">
        <f t="shared" si="49"/>
        <v>-0.42458411782064-0.607453146660316j</v>
      </c>
      <c r="H288" s="44">
        <f t="shared" si="50"/>
        <v>-2.6021333112053502</v>
      </c>
      <c r="I288" s="44">
        <f t="shared" si="51"/>
        <v>-124.95192446953845</v>
      </c>
      <c r="J288" s="44"/>
      <c r="K288" s="44"/>
      <c r="L288" s="44"/>
      <c r="M288" s="44" t="str">
        <f t="shared" si="52"/>
        <v>1.65+0.197076035384814j</v>
      </c>
      <c r="N288" s="44" t="str">
        <f t="shared" si="53"/>
        <v>1+197.195475406259j</v>
      </c>
      <c r="O288" s="44" t="str">
        <f t="shared" si="62"/>
        <v>0.00104179917832358-0.00836204886255386j</v>
      </c>
      <c r="P288" s="44">
        <f t="shared" si="63"/>
        <v>-82.898306905250891</v>
      </c>
      <c r="Q288" s="44"/>
      <c r="R288" s="44"/>
      <c r="S288" s="44"/>
      <c r="T288" s="44" t="str">
        <f t="shared" si="54"/>
        <v>25-0.32962216737523j</v>
      </c>
      <c r="U288" s="44">
        <f t="shared" si="55"/>
        <v>27.959555090725029</v>
      </c>
      <c r="V288" s="44">
        <f t="shared" si="56"/>
        <v>-0.75539459010121568</v>
      </c>
      <c r="W288" s="44"/>
      <c r="X288" s="44" t="str">
        <f t="shared" si="57"/>
        <v>32968.7499999998-0.00259647909900782j</v>
      </c>
      <c r="Y288" s="44" t="str">
        <f t="shared" si="58"/>
        <v>0.232727272727273+1.40630458043452E-08j</v>
      </c>
      <c r="Z288" s="44">
        <f t="shared" si="64"/>
        <v>-12.663054396927482</v>
      </c>
      <c r="AA288" s="44">
        <f t="shared" si="65"/>
        <v>3.4622206595974676E-6</v>
      </c>
      <c r="AB288" s="44"/>
      <c r="AC288" s="44"/>
      <c r="AD288" s="44"/>
      <c r="AE288" s="44" t="str">
        <f t="shared" si="59"/>
        <v>-0.0319035165528472+0.0173984234917013j</v>
      </c>
      <c r="AF288" s="44">
        <f t="shared" si="66"/>
        <v>-28.792486008649615</v>
      </c>
      <c r="AG288" s="44">
        <f t="shared" si="67"/>
        <v>151.39437749733014</v>
      </c>
      <c r="AH288" s="44">
        <f t="shared" si="60"/>
        <v>-28.605622502669856</v>
      </c>
      <c r="AI288" s="44">
        <f t="shared" si="68"/>
        <v>28.792486008649615</v>
      </c>
      <c r="AJ288" s="44"/>
      <c r="AK288" s="44"/>
      <c r="AL288" s="47"/>
    </row>
    <row r="289" spans="2:38" hidden="1" x14ac:dyDescent="0.25">
      <c r="B289" s="46">
        <v>180</v>
      </c>
      <c r="C289" s="44">
        <f t="shared" si="46"/>
        <v>398107.17055349768</v>
      </c>
      <c r="D289" s="44" t="str">
        <f t="shared" si="61"/>
        <v>2501381.12470457j</v>
      </c>
      <c r="E289" s="44">
        <f t="shared" si="47"/>
        <v>-2.1306532196762702</v>
      </c>
      <c r="F289" s="44" t="str">
        <f t="shared" si="48"/>
        <v>2.77931236078286j</v>
      </c>
      <c r="G289" s="44" t="str">
        <f t="shared" si="49"/>
        <v>-0.416948726210245-0.543885198148234j</v>
      </c>
      <c r="H289" s="44">
        <f t="shared" si="50"/>
        <v>-3.282188775683641</v>
      </c>
      <c r="I289" s="44">
        <f t="shared" si="51"/>
        <v>-127.47419400792813</v>
      </c>
      <c r="J289" s="44"/>
      <c r="K289" s="44"/>
      <c r="L289" s="44"/>
      <c r="M289" s="44" t="str">
        <f t="shared" si="52"/>
        <v>1.65+0.206363942788128j</v>
      </c>
      <c r="N289" s="44" t="str">
        <f t="shared" si="53"/>
        <v>1+206.489011844362j</v>
      </c>
      <c r="O289" s="44" t="str">
        <f t="shared" si="62"/>
        <v>0.00103806809674954-0.00798571273684108j</v>
      </c>
      <c r="P289" s="44">
        <f t="shared" si="63"/>
        <v>-82.593613926957033</v>
      </c>
      <c r="Q289" s="44"/>
      <c r="R289" s="44"/>
      <c r="S289" s="44"/>
      <c r="T289" s="44" t="str">
        <f t="shared" si="54"/>
        <v>25-0.314786726031663j</v>
      </c>
      <c r="U289" s="44">
        <f t="shared" si="55"/>
        <v>27.959488671451766</v>
      </c>
      <c r="V289" s="44">
        <f t="shared" si="56"/>
        <v>-0.72139991074072085</v>
      </c>
      <c r="W289" s="44"/>
      <c r="X289" s="44" t="str">
        <f t="shared" si="57"/>
        <v>32968.7499999998-0.00271884738898856j</v>
      </c>
      <c r="Y289" s="44" t="str">
        <f t="shared" si="58"/>
        <v>0.232727272727273+1.47258167342773E-08j</v>
      </c>
      <c r="Z289" s="44">
        <f t="shared" si="64"/>
        <v>-12.66305439692748</v>
      </c>
      <c r="AA289" s="44">
        <f t="shared" si="65"/>
        <v>3.6253900923161285E-6</v>
      </c>
      <c r="AB289" s="44"/>
      <c r="AC289" s="44"/>
      <c r="AD289" s="44"/>
      <c r="AE289" s="44" t="str">
        <f t="shared" si="59"/>
        <v>-0.0275858405924083+0.0164374173137201j</v>
      </c>
      <c r="AF289" s="44">
        <f t="shared" si="66"/>
        <v>-29.866708721998691</v>
      </c>
      <c r="AG289" s="44">
        <f t="shared" si="67"/>
        <v>149.21079577976428</v>
      </c>
      <c r="AH289" s="44">
        <f t="shared" si="60"/>
        <v>-30.789204220235696</v>
      </c>
      <c r="AI289" s="44">
        <f t="shared" si="68"/>
        <v>29.866708721998691</v>
      </c>
      <c r="AJ289" s="44"/>
      <c r="AK289" s="44"/>
      <c r="AL289" s="47"/>
    </row>
    <row r="290" spans="2:38" hidden="1" x14ac:dyDescent="0.25">
      <c r="B290" s="46">
        <v>181</v>
      </c>
      <c r="C290" s="44">
        <f t="shared" si="46"/>
        <v>416869.38347033586</v>
      </c>
      <c r="D290" s="44" t="str">
        <f t="shared" si="61"/>
        <v>2619267.58523383j</v>
      </c>
      <c r="E290" s="44">
        <f t="shared" si="47"/>
        <v>-2.4326929950605112</v>
      </c>
      <c r="F290" s="44" t="str">
        <f t="shared" si="48"/>
        <v>2.91029731692648j</v>
      </c>
      <c r="G290" s="44" t="str">
        <f t="shared" si="49"/>
        <v>-0.405791904735415-0.485459979528815j</v>
      </c>
      <c r="H290" s="44">
        <f t="shared" si="50"/>
        <v>-3.9757268396459393</v>
      </c>
      <c r="I290" s="44">
        <f t="shared" si="51"/>
        <v>-129.89196631338783</v>
      </c>
      <c r="J290" s="44"/>
      <c r="K290" s="44"/>
      <c r="L290" s="44"/>
      <c r="M290" s="44" t="str">
        <f t="shared" si="52"/>
        <v>1.65+0.21608957578179j</v>
      </c>
      <c r="N290" s="44" t="str">
        <f t="shared" si="53"/>
        <v>1+216.220539161053j</v>
      </c>
      <c r="O290" s="44" t="str">
        <f t="shared" si="62"/>
        <v>0.00103466529519-0.0076263121954227j</v>
      </c>
      <c r="P290" s="44">
        <f t="shared" si="63"/>
        <v>-82.273828549207792</v>
      </c>
      <c r="Q290" s="44"/>
      <c r="R290" s="44"/>
      <c r="S290" s="44"/>
      <c r="T290" s="44" t="str">
        <f t="shared" si="54"/>
        <v>25-0.300618989538198j</v>
      </c>
      <c r="U290" s="44">
        <f t="shared" si="55"/>
        <v>27.959428095468937</v>
      </c>
      <c r="V290" s="44">
        <f t="shared" si="56"/>
        <v>-0.68893476948969901</v>
      </c>
      <c r="W290" s="44"/>
      <c r="X290" s="44" t="str">
        <f t="shared" si="57"/>
        <v>32968.7499999998-0.00284698271880357j</v>
      </c>
      <c r="Y290" s="44" t="str">
        <f t="shared" si="58"/>
        <v>0.232727272727273+1.54198230958274E-08j</v>
      </c>
      <c r="Z290" s="44">
        <f t="shared" si="64"/>
        <v>-12.663054396927478</v>
      </c>
      <c r="AA290" s="44">
        <f t="shared" si="65"/>
        <v>3.7962494634850968E-6</v>
      </c>
      <c r="AB290" s="44"/>
      <c r="AC290" s="44"/>
      <c r="AD290" s="44"/>
      <c r="AE290" s="44" t="str">
        <f t="shared" si="59"/>
        <v>-0.0238019215441205+0.015371487929816j</v>
      </c>
      <c r="AF290" s="44">
        <f t="shared" si="66"/>
        <v>-30.953850028991546</v>
      </c>
      <c r="AG290" s="44">
        <f t="shared" si="67"/>
        <v>147.14527416416408</v>
      </c>
      <c r="AH290" s="44">
        <f t="shared" si="60"/>
        <v>-32.854725835835929</v>
      </c>
      <c r="AI290" s="44">
        <f t="shared" si="68"/>
        <v>30.953850028991546</v>
      </c>
      <c r="AJ290" s="44"/>
      <c r="AK290" s="44"/>
      <c r="AL290" s="47"/>
    </row>
    <row r="291" spans="2:38" hidden="1" x14ac:dyDescent="0.25">
      <c r="B291" s="46">
        <v>182</v>
      </c>
      <c r="C291" s="44">
        <f t="shared" si="46"/>
        <v>436515.83224016632</v>
      </c>
      <c r="D291" s="44" t="str">
        <f t="shared" si="61"/>
        <v>2742709.86348268j</v>
      </c>
      <c r="E291" s="44">
        <f t="shared" si="47"/>
        <v>-2.7638730231372781</v>
      </c>
      <c r="F291" s="44" t="str">
        <f t="shared" si="48"/>
        <v>3.04745540386964j</v>
      </c>
      <c r="G291" s="44" t="str">
        <f t="shared" si="49"/>
        <v>-0.391900252331339-0.432110495578904j</v>
      </c>
      <c r="H291" s="44">
        <f t="shared" si="50"/>
        <v>-4.6813130214185703</v>
      </c>
      <c r="I291" s="44">
        <f t="shared" si="51"/>
        <v>-132.20628507365731</v>
      </c>
      <c r="J291" s="44"/>
      <c r="K291" s="44"/>
      <c r="L291" s="44"/>
      <c r="M291" s="44" t="str">
        <f t="shared" si="52"/>
        <v>1.65+0.226273563737321j</v>
      </c>
      <c r="N291" s="44" t="str">
        <f t="shared" si="53"/>
        <v>1+226.410699230495j</v>
      </c>
      <c r="O291" s="44" t="str">
        <f t="shared" si="62"/>
        <v>0.00103156189103869-0.00728308531228132j</v>
      </c>
      <c r="P291" s="44">
        <f t="shared" si="63"/>
        <v>-81.938362048975534</v>
      </c>
      <c r="Q291" s="44"/>
      <c r="R291" s="44"/>
      <c r="S291" s="44"/>
      <c r="T291" s="44" t="str">
        <f t="shared" si="54"/>
        <v>25-0.287088906226235j</v>
      </c>
      <c r="U291" s="44">
        <f t="shared" si="55"/>
        <v>27.959372848779303</v>
      </c>
      <c r="V291" s="44">
        <f t="shared" si="56"/>
        <v>-0.65793038700917594</v>
      </c>
      <c r="W291" s="44"/>
      <c r="X291" s="44" t="str">
        <f t="shared" si="57"/>
        <v>32968.7499999997-0.00298115688066678j</v>
      </c>
      <c r="Y291" s="44" t="str">
        <f t="shared" si="58"/>
        <v>0.232727272727273+1.61465369695355E-08j</v>
      </c>
      <c r="Z291" s="44">
        <f t="shared" si="64"/>
        <v>-12.663054396927478</v>
      </c>
      <c r="AA291" s="44">
        <f t="shared" si="65"/>
        <v>3.9751611887381628E-6</v>
      </c>
      <c r="AB291" s="44"/>
      <c r="AC291" s="44"/>
      <c r="AD291" s="44"/>
      <c r="AE291" s="44" t="str">
        <f t="shared" si="59"/>
        <v>-0.020501579983954+0.0142503350083073j</v>
      </c>
      <c r="AF291" s="44">
        <f t="shared" si="66"/>
        <v>-32.052423773150103</v>
      </c>
      <c r="AG291" s="44">
        <f t="shared" si="67"/>
        <v>145.19742646551924</v>
      </c>
      <c r="AH291" s="44">
        <f t="shared" si="60"/>
        <v>-34.802573534480757</v>
      </c>
      <c r="AI291" s="44">
        <f t="shared" si="68"/>
        <v>32.052423773150103</v>
      </c>
      <c r="AJ291" s="44"/>
      <c r="AK291" s="44"/>
      <c r="AL291" s="47"/>
    </row>
    <row r="292" spans="2:38" hidden="1" x14ac:dyDescent="0.25">
      <c r="B292" s="46">
        <v>183</v>
      </c>
      <c r="C292" s="44">
        <f t="shared" si="46"/>
        <v>457088.1896148753</v>
      </c>
      <c r="D292" s="44" t="str">
        <f t="shared" si="61"/>
        <v>2871969.7970735j</v>
      </c>
      <c r="E292" s="44">
        <f t="shared" si="47"/>
        <v>-3.1270047029215613</v>
      </c>
      <c r="F292" s="44" t="str">
        <f t="shared" si="48"/>
        <v>3.19107755230389j</v>
      </c>
      <c r="G292" s="44" t="str">
        <f t="shared" si="49"/>
        <v>-0.375971182440004-0.383674894852738j</v>
      </c>
      <c r="H292" s="44">
        <f t="shared" si="50"/>
        <v>-5.3976273443739657</v>
      </c>
      <c r="I292" s="44">
        <f t="shared" si="51"/>
        <v>-134.41897274195901</v>
      </c>
      <c r="J292" s="44"/>
      <c r="K292" s="44"/>
      <c r="L292" s="44"/>
      <c r="M292" s="44" t="str">
        <f t="shared" si="52"/>
        <v>1.65+0.236937508258564j</v>
      </c>
      <c r="N292" s="44" t="str">
        <f t="shared" si="53"/>
        <v>1+237.081106748417j</v>
      </c>
      <c r="O292" s="44" t="str">
        <f t="shared" si="62"/>
        <v>0.0010287315426289-0.00695530441490307j</v>
      </c>
      <c r="P292" s="44">
        <f t="shared" si="63"/>
        <v>-81.586605234849699</v>
      </c>
      <c r="Q292" s="44"/>
      <c r="R292" s="44"/>
      <c r="S292" s="44"/>
      <c r="T292" s="44" t="str">
        <f t="shared" si="54"/>
        <v>25-0.274167776975058j</v>
      </c>
      <c r="U292" s="44">
        <f t="shared" si="55"/>
        <v>27.959322462586762</v>
      </c>
      <c r="V292" s="44">
        <f t="shared" si="56"/>
        <v>-0.62832107164364293</v>
      </c>
      <c r="W292" s="44"/>
      <c r="X292" s="44" t="str">
        <f t="shared" si="57"/>
        <v>32968.7499999997-0.00312165447596456j</v>
      </c>
      <c r="Y292" s="44" t="str">
        <f t="shared" si="58"/>
        <v>0.232727272727273+1.69074998129599E-08j</v>
      </c>
      <c r="Z292" s="44">
        <f t="shared" si="64"/>
        <v>-12.663054396927473</v>
      </c>
      <c r="AA292" s="44">
        <f t="shared" si="65"/>
        <v>4.162504763831683E-6</v>
      </c>
      <c r="AB292" s="44"/>
      <c r="AC292" s="44"/>
      <c r="AD292" s="44"/>
      <c r="AE292" s="44" t="str">
        <f t="shared" si="59"/>
        <v>-0.0176349086742572+0.013113032548807j</v>
      </c>
      <c r="AF292" s="44">
        <f t="shared" si="66"/>
        <v>-33.161053594932383</v>
      </c>
      <c r="AG292" s="44">
        <f t="shared" si="67"/>
        <v>143.36610511405246</v>
      </c>
      <c r="AH292" s="44">
        <f t="shared" si="60"/>
        <v>-36.633894885947548</v>
      </c>
      <c r="AI292" s="44">
        <f t="shared" si="68"/>
        <v>33.161053594932383</v>
      </c>
      <c r="AJ292" s="44"/>
      <c r="AK292" s="44"/>
      <c r="AL292" s="47"/>
    </row>
    <row r="293" spans="2:38" hidden="1" x14ac:dyDescent="0.25">
      <c r="B293" s="46">
        <v>184</v>
      </c>
      <c r="C293" s="44">
        <f t="shared" si="46"/>
        <v>478630.09232263849</v>
      </c>
      <c r="D293" s="44" t="str">
        <f t="shared" si="61"/>
        <v>3007321.56365561j</v>
      </c>
      <c r="E293" s="44">
        <f t="shared" si="47"/>
        <v>-3.5251706721338714</v>
      </c>
      <c r="F293" s="44" t="str">
        <f t="shared" si="48"/>
        <v>3.34146840406179j</v>
      </c>
      <c r="G293" s="44" t="str">
        <f t="shared" si="49"/>
        <v>-0.358609858222451-0.33992212635482j</v>
      </c>
      <c r="H293" s="44">
        <f t="shared" si="50"/>
        <v>-6.1234668242392356</v>
      </c>
      <c r="I293" s="44">
        <f t="shared" si="51"/>
        <v>-136.53246072088197</v>
      </c>
      <c r="J293" s="44"/>
      <c r="K293" s="44"/>
      <c r="L293" s="44"/>
      <c r="M293" s="44" t="str">
        <f t="shared" si="52"/>
        <v>1.65+0.248104029001587j</v>
      </c>
      <c r="N293" s="44" t="str">
        <f t="shared" si="53"/>
        <v>1+248.254395079771j</v>
      </c>
      <c r="O293" s="44" t="str">
        <f t="shared" si="62"/>
        <v>0.00102615022572855-0.00664227454762447j</v>
      </c>
      <c r="P293" s="44">
        <f t="shared" si="63"/>
        <v>-81.217928929678024</v>
      </c>
      <c r="Q293" s="44"/>
      <c r="R293" s="44"/>
      <c r="S293" s="44"/>
      <c r="T293" s="44" t="str">
        <f t="shared" si="54"/>
        <v>25-0.261828194337159j</v>
      </c>
      <c r="U293" s="44">
        <f t="shared" si="55"/>
        <v>27.959276509323317</v>
      </c>
      <c r="V293" s="44">
        <f t="shared" si="56"/>
        <v>-0.60004408147089794</v>
      </c>
      <c r="W293" s="44"/>
      <c r="X293" s="44" t="str">
        <f t="shared" si="57"/>
        <v>32968.7499999997-0.00326877351893335j</v>
      </c>
      <c r="Y293" s="44" t="str">
        <f t="shared" si="58"/>
        <v>0.232727272727273+1.77043257303155E-08j</v>
      </c>
      <c r="Z293" s="44">
        <f t="shared" si="64"/>
        <v>-12.663054396927473</v>
      </c>
      <c r="AA293" s="44">
        <f t="shared" si="65"/>
        <v>4.3586775696060094E-6</v>
      </c>
      <c r="AB293" s="44"/>
      <c r="AC293" s="44"/>
      <c r="AD293" s="44"/>
      <c r="AE293" s="44" t="str">
        <f t="shared" si="59"/>
        <v>-0.0151537462751621+0.0119893792889842j</v>
      </c>
      <c r="AF293" s="44">
        <f t="shared" si="66"/>
        <v>-34.27847504118229</v>
      </c>
      <c r="AG293" s="44">
        <f t="shared" si="67"/>
        <v>141.64957062664683</v>
      </c>
      <c r="AH293" s="44">
        <f t="shared" si="60"/>
        <v>-38.35042937335318</v>
      </c>
      <c r="AI293" s="44">
        <f t="shared" si="68"/>
        <v>34.27847504118229</v>
      </c>
      <c r="AJ293" s="44"/>
      <c r="AK293" s="44"/>
      <c r="AL293" s="47"/>
    </row>
    <row r="294" spans="2:38" hidden="1" x14ac:dyDescent="0.25">
      <c r="B294" s="46">
        <v>185</v>
      </c>
      <c r="C294" s="44">
        <f t="shared" si="46"/>
        <v>501187.23362727324</v>
      </c>
      <c r="D294" s="44" t="str">
        <f t="shared" si="61"/>
        <v>3149052.26247287j</v>
      </c>
      <c r="E294" s="44">
        <f t="shared" si="47"/>
        <v>-3.9617509758214249</v>
      </c>
      <c r="F294" s="44" t="str">
        <f t="shared" si="48"/>
        <v>3.49894695830319j</v>
      </c>
      <c r="G294" s="44" t="str">
        <f t="shared" si="49"/>
        <v>-0.340331022291388-0.300574216433624j</v>
      </c>
      <c r="H294" s="44">
        <f t="shared" si="50"/>
        <v>-6.857743935872362</v>
      </c>
      <c r="I294" s="44">
        <f t="shared" si="51"/>
        <v>-138.54963883564221</v>
      </c>
      <c r="J294" s="44"/>
      <c r="K294" s="44"/>
      <c r="L294" s="44"/>
      <c r="M294" s="44" t="str">
        <f t="shared" si="52"/>
        <v>1.65+0.259796811654013j</v>
      </c>
      <c r="N294" s="44" t="str">
        <f t="shared" si="53"/>
        <v>1+259.954264267135j</v>
      </c>
      <c r="O294" s="44" t="str">
        <f t="shared" si="62"/>
        <v>0.00102379602968934-0.00634333200349345j</v>
      </c>
      <c r="P294" s="44">
        <f t="shared" si="63"/>
        <v>-80.831684644063941</v>
      </c>
      <c r="Q294" s="44"/>
      <c r="R294" s="44"/>
      <c r="S294" s="44"/>
      <c r="T294" s="44" t="str">
        <f t="shared" si="54"/>
        <v>25-0.250043984403366j</v>
      </c>
      <c r="U294" s="44">
        <f t="shared" si="55"/>
        <v>27.959234599025002</v>
      </c>
      <c r="V294" s="44">
        <f t="shared" si="56"/>
        <v>-0.57303949242932872</v>
      </c>
      <c r="W294" s="44"/>
      <c r="X294" s="44" t="str">
        <f t="shared" si="57"/>
        <v>32968.7499999996-0.0034228260687879j</v>
      </c>
      <c r="Y294" s="44" t="str">
        <f t="shared" si="58"/>
        <v>0.232727272727273+1.85387048962055E-08j</v>
      </c>
      <c r="Z294" s="44">
        <f t="shared" si="64"/>
        <v>-12.663054396927471</v>
      </c>
      <c r="AA294" s="44">
        <f t="shared" si="65"/>
        <v>4.5640957148835743E-6</v>
      </c>
      <c r="AB294" s="44"/>
      <c r="AC294" s="44"/>
      <c r="AD294" s="44"/>
      <c r="AE294" s="44" t="str">
        <f t="shared" si="59"/>
        <v>-0.0130126977665805+0.0109012973462606j</v>
      </c>
      <c r="AF294" s="44">
        <f t="shared" si="66"/>
        <v>-35.403533630010948</v>
      </c>
      <c r="AG294" s="44">
        <f t="shared" si="67"/>
        <v>140.04564159196019</v>
      </c>
      <c r="AH294" s="44">
        <f t="shared" si="60"/>
        <v>-39.954358408039802</v>
      </c>
      <c r="AI294" s="44">
        <f t="shared" si="68"/>
        <v>35.403533630010948</v>
      </c>
      <c r="AJ294" s="44"/>
      <c r="AK294" s="44"/>
      <c r="AL294" s="47"/>
    </row>
    <row r="295" spans="2:38" hidden="1" x14ac:dyDescent="0.25">
      <c r="B295" s="46">
        <v>186</v>
      </c>
      <c r="C295" s="44">
        <f t="shared" si="46"/>
        <v>524807.46024977358</v>
      </c>
      <c r="D295" s="44" t="str">
        <f t="shared" si="61"/>
        <v>3297462.52333961j</v>
      </c>
      <c r="E295" s="44">
        <f t="shared" si="47"/>
        <v>-4.4404517596803288</v>
      </c>
      <c r="F295" s="44" t="str">
        <f t="shared" si="48"/>
        <v>3.66384724815512j</v>
      </c>
      <c r="G295" s="44" t="str">
        <f t="shared" si="49"/>
        <v>-0.321564204442911-0.265324833894416j</v>
      </c>
      <c r="H295" s="44">
        <f t="shared" si="50"/>
        <v>-7.5994821619373898</v>
      </c>
      <c r="I295" s="44">
        <f t="shared" si="51"/>
        <v>-140.47372554929581</v>
      </c>
      <c r="J295" s="44"/>
      <c r="K295" s="44"/>
      <c r="L295" s="44"/>
      <c r="M295" s="44" t="str">
        <f t="shared" si="52"/>
        <v>1.65+0.272040658175517j</v>
      </c>
      <c r="N295" s="44" t="str">
        <f t="shared" si="53"/>
        <v>1+272.205531301685j</v>
      </c>
      <c r="O295" s="44" t="str">
        <f t="shared" si="62"/>
        <v>0.00102164897152272-0.00605784292164481j</v>
      </c>
      <c r="P295" s="44">
        <f t="shared" si="63"/>
        <v>-80.42720546953727</v>
      </c>
      <c r="Q295" s="44"/>
      <c r="R295" s="44"/>
      <c r="S295" s="44"/>
      <c r="T295" s="44" t="str">
        <f t="shared" si="54"/>
        <v>25-0.238790151284474j</v>
      </c>
      <c r="U295" s="44">
        <f t="shared" si="55"/>
        <v>27.959196376026032</v>
      </c>
      <c r="V295" s="44">
        <f t="shared" si="56"/>
        <v>-0.54725007226605704</v>
      </c>
      <c r="W295" s="44"/>
      <c r="X295" s="44" t="str">
        <f t="shared" si="57"/>
        <v>32968.7499999996-0.00358413889164066j</v>
      </c>
      <c r="Y295" s="44" t="str">
        <f t="shared" si="58"/>
        <v>0.232727272727273+1.94124071407079E-08j</v>
      </c>
      <c r="Z295" s="44">
        <f t="shared" si="64"/>
        <v>-12.663054396927468</v>
      </c>
      <c r="AA295" s="44">
        <f t="shared" si="65"/>
        <v>4.7791949190914023E-6</v>
      </c>
      <c r="AB295" s="44"/>
      <c r="AC295" s="44"/>
      <c r="AD295" s="44"/>
      <c r="AE295" s="44" t="str">
        <f t="shared" si="59"/>
        <v>-0.0111697733841643+0.00986418411149905j</v>
      </c>
      <c r="AF295" s="44">
        <f t="shared" si="66"/>
        <v>-36.535179973621133</v>
      </c>
      <c r="AG295" s="44">
        <f t="shared" si="67"/>
        <v>138.55182368809571</v>
      </c>
      <c r="AH295" s="44">
        <f t="shared" si="60"/>
        <v>-41.448176311904291</v>
      </c>
      <c r="AI295" s="44">
        <f t="shared" si="68"/>
        <v>36.535179973621133</v>
      </c>
      <c r="AJ295" s="44"/>
      <c r="AK295" s="44"/>
      <c r="AL295" s="47"/>
    </row>
    <row r="296" spans="2:38" hidden="1" x14ac:dyDescent="0.25">
      <c r="B296" s="46">
        <v>187</v>
      </c>
      <c r="C296" s="44">
        <f t="shared" si="46"/>
        <v>549540.87385762541</v>
      </c>
      <c r="D296" s="44" t="str">
        <f t="shared" si="61"/>
        <v>3452867.14431686j</v>
      </c>
      <c r="E296" s="44">
        <f t="shared" si="47"/>
        <v>-4.965336731658331</v>
      </c>
      <c r="F296" s="44" t="str">
        <f t="shared" si="48"/>
        <v>3.83651904924096j</v>
      </c>
      <c r="G296" s="44" t="str">
        <f t="shared" si="49"/>
        <v>-0.302661031254585-0.233854192499714j</v>
      </c>
      <c r="H296" s="44">
        <f t="shared" si="50"/>
        <v>-8.3478095693243048</v>
      </c>
      <c r="I296" s="44">
        <f t="shared" si="51"/>
        <v>-142.30815876662982</v>
      </c>
      <c r="J296" s="44"/>
      <c r="K296" s="44"/>
      <c r="L296" s="44"/>
      <c r="M296" s="44" t="str">
        <f t="shared" si="52"/>
        <v>1.65+0.284861539406141j</v>
      </c>
      <c r="N296" s="44" t="str">
        <f t="shared" si="53"/>
        <v>1+285.034182763357j</v>
      </c>
      <c r="O296" s="44" t="str">
        <f t="shared" si="62"/>
        <v>0.00101969082632716-0.00578520194731416j</v>
      </c>
      <c r="P296" s="44">
        <f t="shared" si="63"/>
        <v>-80.003807223072769</v>
      </c>
      <c r="Q296" s="44"/>
      <c r="R296" s="44"/>
      <c r="S296" s="44"/>
      <c r="T296" s="44" t="str">
        <f t="shared" si="54"/>
        <v>25-0.22804282409161j</v>
      </c>
      <c r="U296" s="44">
        <f t="shared" si="55"/>
        <v>27.959161515943343</v>
      </c>
      <c r="V296" s="44">
        <f t="shared" si="56"/>
        <v>-0.52262116005868953</v>
      </c>
      <c r="W296" s="44"/>
      <c r="X296" s="44" t="str">
        <f t="shared" si="57"/>
        <v>32968.7499999996-0.00375305415361641j</v>
      </c>
      <c r="Y296" s="44" t="str">
        <f t="shared" si="58"/>
        <v>0.232727272727273+2.03272857034221E-08j</v>
      </c>
      <c r="Z296" s="44">
        <f t="shared" si="64"/>
        <v>-12.663054396927464</v>
      </c>
      <c r="AA296" s="44">
        <f t="shared" si="65"/>
        <v>5.0044314364803456E-6</v>
      </c>
      <c r="AB296" s="44"/>
      <c r="AC296" s="44"/>
      <c r="AD296" s="44"/>
      <c r="AE296" s="44" t="str">
        <f t="shared" si="59"/>
        <v>-0.00958672281608683+0.00888815666145028j</v>
      </c>
      <c r="AF296" s="44">
        <f t="shared" si="66"/>
        <v>-37.672462905393267</v>
      </c>
      <c r="AG296" s="44">
        <f t="shared" si="67"/>
        <v>137.16541785467012</v>
      </c>
      <c r="AH296" s="44">
        <f t="shared" si="60"/>
        <v>-42.834582145329875</v>
      </c>
      <c r="AI296" s="44">
        <f t="shared" si="68"/>
        <v>37.672462905393267</v>
      </c>
      <c r="AJ296" s="44"/>
      <c r="AK296" s="44"/>
      <c r="AL296" s="47"/>
    </row>
    <row r="297" spans="2:38" hidden="1" x14ac:dyDescent="0.25">
      <c r="B297" s="46">
        <v>188</v>
      </c>
      <c r="C297" s="44">
        <f t="shared" si="46"/>
        <v>575439.93733715767</v>
      </c>
      <c r="D297" s="44" t="str">
        <f t="shared" si="61"/>
        <v>3615595.75944117j</v>
      </c>
      <c r="E297" s="44">
        <f t="shared" si="47"/>
        <v>-5.5408616589154089</v>
      </c>
      <c r="F297" s="44" t="str">
        <f t="shared" si="48"/>
        <v>4.0173286216013j</v>
      </c>
      <c r="G297" s="44" t="str">
        <f t="shared" si="49"/>
        <v>-0.283903630882078-0.205840580820846j</v>
      </c>
      <c r="H297" s="44">
        <f t="shared" si="50"/>
        <v>-9.1019511855341548</v>
      </c>
      <c r="I297" s="44">
        <f t="shared" si="51"/>
        <v>-144.05650600341431</v>
      </c>
      <c r="J297" s="44"/>
      <c r="K297" s="44"/>
      <c r="L297" s="44"/>
      <c r="M297" s="44" t="str">
        <f t="shared" si="52"/>
        <v>1.65+0.298286650153896j</v>
      </c>
      <c r="N297" s="44" t="str">
        <f t="shared" si="53"/>
        <v>1+298.467429941869j</v>
      </c>
      <c r="O297" s="44" t="str">
        <f t="shared" si="62"/>
        <v>0.00101790497262901-0.00552483095173411j</v>
      </c>
      <c r="P297" s="44">
        <f t="shared" si="63"/>
        <v>-79.560789877551585</v>
      </c>
      <c r="Q297" s="44"/>
      <c r="R297" s="44"/>
      <c r="S297" s="44"/>
      <c r="T297" s="44" t="str">
        <f t="shared" si="54"/>
        <v>25-0.217779206302878j</v>
      </c>
      <c r="U297" s="44">
        <f t="shared" si="55"/>
        <v>27.9591297229261</v>
      </c>
      <c r="V297" s="44">
        <f t="shared" si="56"/>
        <v>-0.49910055107268825</v>
      </c>
      <c r="W297" s="44"/>
      <c r="X297" s="44" t="str">
        <f t="shared" si="57"/>
        <v>32968.7499999995-0.00392993014663276j</v>
      </c>
      <c r="Y297" s="44" t="str">
        <f t="shared" si="58"/>
        <v>0.232727272727274+2.12852811644404E-08j</v>
      </c>
      <c r="Z297" s="44">
        <f t="shared" si="64"/>
        <v>-12.663054396927425</v>
      </c>
      <c r="AA297" s="44">
        <f t="shared" si="65"/>
        <v>5.2402830239019702E-6</v>
      </c>
      <c r="AB297" s="44"/>
      <c r="AC297" s="44"/>
      <c r="AD297" s="44"/>
      <c r="AE297" s="44" t="str">
        <f t="shared" si="59"/>
        <v>-0.00822913765696228+0.00797915543871041j</v>
      </c>
      <c r="AF297" s="44">
        <f t="shared" si="66"/>
        <v>-38.814521384410632</v>
      </c>
      <c r="AG297" s="44">
        <f t="shared" si="67"/>
        <v>135.88360880824445</v>
      </c>
      <c r="AH297" s="44">
        <f t="shared" si="60"/>
        <v>-44.116391191755532</v>
      </c>
      <c r="AI297" s="44">
        <f t="shared" si="68"/>
        <v>38.814521384410632</v>
      </c>
      <c r="AJ297" s="44"/>
      <c r="AK297" s="44"/>
      <c r="AL297" s="47"/>
    </row>
    <row r="298" spans="2:38" hidden="1" x14ac:dyDescent="0.25">
      <c r="B298" s="46">
        <v>189</v>
      </c>
      <c r="C298" s="44">
        <f t="shared" si="46"/>
        <v>602559.58607435855</v>
      </c>
      <c r="D298" s="44" t="str">
        <f t="shared" si="61"/>
        <v>3785993.53792262j</v>
      </c>
      <c r="E298" s="44">
        <f t="shared" si="47"/>
        <v>-6.1719121929896472</v>
      </c>
      <c r="F298" s="44" t="str">
        <f t="shared" si="48"/>
        <v>4.20665948658069j</v>
      </c>
      <c r="G298" s="44" t="str">
        <f t="shared" si="49"/>
        <v>-0.265513384846279-0.180968938677774j</v>
      </c>
      <c r="H298" s="44">
        <f t="shared" si="50"/>
        <v>-9.8612207779911305</v>
      </c>
      <c r="I298" s="44">
        <f t="shared" si="51"/>
        <v>-145.72239206498625</v>
      </c>
      <c r="J298" s="44"/>
      <c r="K298" s="44"/>
      <c r="L298" s="44"/>
      <c r="M298" s="44" t="str">
        <f t="shared" si="52"/>
        <v>1.65+0.312344466878616j</v>
      </c>
      <c r="N298" s="44" t="str">
        <f t="shared" si="53"/>
        <v>1+312.533766555512j</v>
      </c>
      <c r="O298" s="44" t="str">
        <f t="shared" si="62"/>
        <v>0.00101627625132619-0.00527617780927292j</v>
      </c>
      <c r="P298" s="44">
        <f t="shared" si="63"/>
        <v>-79.097439315662527</v>
      </c>
      <c r="Q298" s="44"/>
      <c r="R298" s="44"/>
      <c r="S298" s="44"/>
      <c r="T298" s="44" t="str">
        <f t="shared" si="54"/>
        <v>25-0.207977527408881j</v>
      </c>
      <c r="U298" s="44">
        <f t="shared" si="55"/>
        <v>27.959100727146829</v>
      </c>
      <c r="V298" s="44">
        <f t="shared" si="56"/>
        <v>-0.47663838672539682</v>
      </c>
      <c r="W298" s="44"/>
      <c r="X298" s="44" t="str">
        <f t="shared" si="57"/>
        <v>32968.7499999995-0.00411514204838501j</v>
      </c>
      <c r="Y298" s="44" t="str">
        <f t="shared" si="58"/>
        <v>0.232727272727273+2.22884255605755E-08j</v>
      </c>
      <c r="Z298" s="44">
        <f t="shared" si="64"/>
        <v>-12.663054396927457</v>
      </c>
      <c r="AA298" s="44">
        <f t="shared" si="65"/>
        <v>5.487249954194236E-6</v>
      </c>
      <c r="AB298" s="44"/>
      <c r="AC298" s="44"/>
      <c r="AD298" s="44"/>
      <c r="AE298" s="44" t="str">
        <f t="shared" si="59"/>
        <v>-0.00706638645597465+0.00713989435545031j</v>
      </c>
      <c r="AF298" s="44">
        <f t="shared" si="66"/>
        <v>-39.960575781930203</v>
      </c>
      <c r="AG298" s="44">
        <f t="shared" si="67"/>
        <v>134.70353571987579</v>
      </c>
      <c r="AH298" s="44">
        <f t="shared" si="60"/>
        <v>-45.296464280124219</v>
      </c>
      <c r="AI298" s="44">
        <f t="shared" si="68"/>
        <v>39.960575781930203</v>
      </c>
      <c r="AJ298" s="44"/>
      <c r="AK298" s="44"/>
      <c r="AL298" s="47"/>
    </row>
    <row r="299" spans="2:38" hidden="1" x14ac:dyDescent="0.25">
      <c r="B299" s="46">
        <v>190</v>
      </c>
      <c r="C299" s="44">
        <f t="shared" si="46"/>
        <v>630957.3444801938</v>
      </c>
      <c r="D299" s="44" t="str">
        <f t="shared" si="61"/>
        <v>3964421.916295j</v>
      </c>
      <c r="E299" s="44">
        <f t="shared" si="47"/>
        <v>-6.8638453442666068</v>
      </c>
      <c r="F299" s="44" t="str">
        <f t="shared" si="48"/>
        <v>4.40491324032778j</v>
      </c>
      <c r="G299" s="44" t="str">
        <f t="shared" si="49"/>
        <v>-0.24765950414026-0.158936947755049j</v>
      </c>
      <c r="H299" s="44">
        <f t="shared" si="50"/>
        <v>-10.625012486915766</v>
      </c>
      <c r="I299" s="44">
        <f t="shared" si="51"/>
        <v>-147.30944207709598</v>
      </c>
      <c r="J299" s="44"/>
      <c r="K299" s="44"/>
      <c r="L299" s="44"/>
      <c r="M299" s="44" t="str">
        <f t="shared" si="52"/>
        <v>1.65+0.327064808094337j</v>
      </c>
      <c r="N299" s="44" t="str">
        <f t="shared" si="53"/>
        <v>1+327.263029190152j</v>
      </c>
      <c r="O299" s="44" t="str">
        <f t="shared" si="62"/>
        <v>0.00101479083703848-0.00503871522928684j</v>
      </c>
      <c r="P299" s="44">
        <f t="shared" si="63"/>
        <v>-78.613029447552734</v>
      </c>
      <c r="Q299" s="44"/>
      <c r="R299" s="44"/>
      <c r="S299" s="44"/>
      <c r="T299" s="44" t="str">
        <f t="shared" si="54"/>
        <v>25-0.198616996734552j</v>
      </c>
      <c r="U299" s="44">
        <f t="shared" si="55"/>
        <v>27.95907428251305</v>
      </c>
      <c r="V299" s="44">
        <f t="shared" si="56"/>
        <v>-0.45518704943663646</v>
      </c>
      <c r="W299" s="44"/>
      <c r="X299" s="44" t="str">
        <f t="shared" si="57"/>
        <v>32968.7499999994-0.00430908271814861j</v>
      </c>
      <c r="Y299" s="44" t="str">
        <f t="shared" si="58"/>
        <v>0.232727272727274+2.33388466955861E-08j</v>
      </c>
      <c r="Z299" s="44">
        <f t="shared" si="64"/>
        <v>-12.663054396927418</v>
      </c>
      <c r="AA299" s="44">
        <f t="shared" si="65"/>
        <v>5.7458560773277782E-6</v>
      </c>
      <c r="AB299" s="44"/>
      <c r="AC299" s="44"/>
      <c r="AD299" s="44"/>
      <c r="AE299" s="44" t="str">
        <f t="shared" si="59"/>
        <v>-0.00607143593628474+0.00637065851081208j</v>
      </c>
      <c r="AF299" s="44">
        <f t="shared" si="66"/>
        <v>-41.109919002687398</v>
      </c>
      <c r="AG299" s="44">
        <f t="shared" si="67"/>
        <v>133.62234717177074</v>
      </c>
      <c r="AH299" s="44">
        <f t="shared" si="60"/>
        <v>-46.377652828229259</v>
      </c>
      <c r="AI299" s="44">
        <f t="shared" si="68"/>
        <v>41.109919002687398</v>
      </c>
      <c r="AJ299" s="44"/>
      <c r="AK299" s="44"/>
      <c r="AL299" s="47"/>
    </row>
    <row r="300" spans="2:38" hidden="1" x14ac:dyDescent="0.25">
      <c r="B300" s="46">
        <v>191</v>
      </c>
      <c r="C300" s="44">
        <f t="shared" si="46"/>
        <v>660693.44800759654</v>
      </c>
      <c r="D300" s="44" t="str">
        <f t="shared" si="61"/>
        <v>4151259.36507115j</v>
      </c>
      <c r="E300" s="44">
        <f t="shared" si="47"/>
        <v>-7.6225349578304389</v>
      </c>
      <c r="F300" s="44" t="str">
        <f t="shared" si="48"/>
        <v>4.61251040563461j</v>
      </c>
      <c r="G300" s="44" t="str">
        <f t="shared" si="49"/>
        <v>-0.230467090816359-0.139459098636834j</v>
      </c>
      <c r="H300" s="44">
        <f t="shared" si="50"/>
        <v>-11.392792632959367</v>
      </c>
      <c r="I300" s="44">
        <f t="shared" si="51"/>
        <v>-148.82123764560563</v>
      </c>
      <c r="J300" s="44"/>
      <c r="K300" s="44"/>
      <c r="L300" s="44"/>
      <c r="M300" s="44" t="str">
        <f t="shared" si="52"/>
        <v>1.65+0.342478897618369j</v>
      </c>
      <c r="N300" s="44" t="str">
        <f t="shared" si="53"/>
        <v>1+342.686460586623j</v>
      </c>
      <c r="O300" s="44" t="str">
        <f t="shared" si="62"/>
        <v>0.00101343612077387-0.00481193964026601j</v>
      </c>
      <c r="P300" s="44">
        <f t="shared" si="63"/>
        <v>-78.106824735128669</v>
      </c>
      <c r="Q300" s="44"/>
      <c r="R300" s="44"/>
      <c r="S300" s="44"/>
      <c r="T300" s="44" t="str">
        <f t="shared" si="54"/>
        <v>25-0.18967775933934j</v>
      </c>
      <c r="U300" s="44">
        <f t="shared" si="55"/>
        <v>27.959050164580006</v>
      </c>
      <c r="V300" s="44">
        <f t="shared" si="56"/>
        <v>-0.43470106215441795</v>
      </c>
      <c r="W300" s="44"/>
      <c r="X300" s="44" t="str">
        <f t="shared" si="57"/>
        <v>32968.7499999994-0.00451216353008615j</v>
      </c>
      <c r="Y300" s="44" t="str">
        <f t="shared" si="58"/>
        <v>0.232727272727273+2.44387726535315E-08j</v>
      </c>
      <c r="Z300" s="44">
        <f t="shared" si="64"/>
        <v>-12.66305439692745</v>
      </c>
      <c r="AA300" s="44">
        <f t="shared" si="65"/>
        <v>6.0166499315616719E-6</v>
      </c>
      <c r="AB300" s="44"/>
      <c r="AC300" s="44"/>
      <c r="AD300" s="44"/>
      <c r="AE300" s="44" t="str">
        <f t="shared" si="59"/>
        <v>-0.00522060097239805+0.00566995952923575j</v>
      </c>
      <c r="AF300" s="44">
        <f t="shared" si="66"/>
        <v>-42.261907765329994</v>
      </c>
      <c r="AG300" s="44">
        <f t="shared" si="67"/>
        <v>132.6372425737612</v>
      </c>
      <c r="AH300" s="44">
        <f t="shared" si="60"/>
        <v>-47.36275742623878</v>
      </c>
      <c r="AI300" s="44">
        <f t="shared" si="68"/>
        <v>42.261907765329994</v>
      </c>
      <c r="AJ300" s="44"/>
      <c r="AK300" s="44"/>
      <c r="AL300" s="47"/>
    </row>
    <row r="301" spans="2:38" hidden="1" x14ac:dyDescent="0.25">
      <c r="B301" s="46">
        <v>192</v>
      </c>
      <c r="C301" s="44">
        <f t="shared" ref="C301:C309" si="69">Fstart*10^(Step*B301)</f>
        <v>691830.97091893689</v>
      </c>
      <c r="D301" s="44" t="str">
        <f t="shared" si="61"/>
        <v>4346902.19152965j</v>
      </c>
      <c r="E301" s="44">
        <f t="shared" ref="E301:E309" si="70">(IMPRODUCT(D301,D301))/wn^2 + 1</f>
        <v>-8.4544215767434903</v>
      </c>
      <c r="F301" s="44" t="str">
        <f t="shared" ref="F301:F309" si="71">IMDIV(D301,wn*Qn)</f>
        <v>4.82989132392183j</v>
      </c>
      <c r="G301" s="44" t="str">
        <f t="shared" ref="G301:G309" si="72">IMDIV(1/Rcsa, IMSUM(E301,F301))</f>
        <v>-0.214024487955885-0.122269159173289j</v>
      </c>
      <c r="H301" s="44">
        <f t="shared" ref="H301:H309" si="73">20*LOG(IMABS(G301),10)</f>
        <v>-12.16409191568677</v>
      </c>
      <c r="I301" s="44">
        <f t="shared" ref="I301:I309" si="74">(IMARGUMENT(G301)*(180/PI()))</f>
        <v>-150.26128400915624</v>
      </c>
      <c r="J301" s="44"/>
      <c r="K301" s="44"/>
      <c r="L301" s="44"/>
      <c r="M301" s="44" t="str">
        <f t="shared" ref="M301:M309" si="75">IMPRODUCT(Ro, IMSUM(1, IMDIV(D301,wesr)))</f>
        <v>1.65+0.358619430801197j</v>
      </c>
      <c r="N301" s="44" t="str">
        <f t="shared" ref="N301:N309" si="76">IMSUM(1, IMDIV(D301,wz))</f>
        <v>1+358.836775910773j</v>
      </c>
      <c r="O301" s="44" t="str">
        <f t="shared" si="62"/>
        <v>0.00101220060291554-0.00459537012395607j</v>
      </c>
      <c r="P301" s="44">
        <f t="shared" si="63"/>
        <v>-77.578083168150158</v>
      </c>
      <c r="Q301" s="44"/>
      <c r="R301" s="44"/>
      <c r="S301" s="44"/>
      <c r="T301" s="44" t="str">
        <f t="shared" ref="T301:T309" si="77">IMPRODUCT(gm_EA*10^-6,IMSUM(RCOMP*10^6,IMDIV(1,IMPRODUCT(D301,CCOMP*10^-12))))</f>
        <v>25-0.181140853902228j</v>
      </c>
      <c r="U301" s="44">
        <f t="shared" ref="U301:U309" si="78">20*LOG(IMABS(T301),10)</f>
        <v>27.959028168646867</v>
      </c>
      <c r="V301" s="44">
        <f t="shared" ref="V301:V309" si="79">(IMARGUMENT(T301)*(180/PI()))</f>
        <v>-0.41513699235279816</v>
      </c>
      <c r="W301" s="44"/>
      <c r="X301" s="44" t="str">
        <f t="shared" ref="X301:X309" si="80">IMDIV(Rfb_upper*1000,IMSUM(IMPRODUCT(D301,Rfb_upper*1000,Cff*0.000000000001),1))</f>
        <v>32968.7499999993-0.00472481524582733j</v>
      </c>
      <c r="Y301" s="44" t="str">
        <f t="shared" ref="Y301:Y309" si="81">IMDIV(Rfb_lower*1000,IMSUM(X301,Rfb_lower*1000))</f>
        <v>0.232727272727274+2.55905365248385E-08j</v>
      </c>
      <c r="Z301" s="44">
        <f t="shared" si="64"/>
        <v>-12.663054396927409</v>
      </c>
      <c r="AA301" s="44">
        <f t="shared" si="65"/>
        <v>6.3002059069666953E-6</v>
      </c>
      <c r="AB301" s="44"/>
      <c r="AC301" s="44"/>
      <c r="AD301" s="44"/>
      <c r="AE301" s="44" t="str">
        <f t="shared" ref="AE301:AE309" si="82">IMPRODUCT(G301,O301,T301,Y301)</f>
        <v>-0.00449325579450912+0.00503506338088274j</v>
      </c>
      <c r="AF301" s="44">
        <f t="shared" si="66"/>
        <v>-43.415954262149434</v>
      </c>
      <c r="AG301" s="44">
        <f t="shared" si="67"/>
        <v>131.74550213054673</v>
      </c>
      <c r="AH301" s="44">
        <f t="shared" ref="AH301:AH309" si="83">(IMARGUMENT(IMPRODUCT(-1,AE301))*(180/PI()))</f>
        <v>-48.254497869453274</v>
      </c>
      <c r="AI301" s="44">
        <f t="shared" si="68"/>
        <v>43.415954262149434</v>
      </c>
      <c r="AJ301" s="44"/>
      <c r="AK301" s="44"/>
      <c r="AL301" s="47"/>
    </row>
    <row r="302" spans="2:38" hidden="1" x14ac:dyDescent="0.25">
      <c r="B302" s="46">
        <v>193</v>
      </c>
      <c r="C302" s="44">
        <f t="shared" si="69"/>
        <v>724435.96007499041</v>
      </c>
      <c r="D302" s="44" t="str">
        <f t="shared" ref="D302:D309" si="84">COMPLEX(0,2*PI()*C302,"j")</f>
        <v>4551765.38033572j</v>
      </c>
      <c r="E302" s="44">
        <f t="shared" si="70"/>
        <v>-9.3665671160449246</v>
      </c>
      <c r="F302" s="44" t="str">
        <f t="shared" si="71"/>
        <v>5.05751708926191j</v>
      </c>
      <c r="G302" s="44" t="str">
        <f t="shared" si="72"/>
        <v>-0.198389824848696-0.107121415677383j</v>
      </c>
      <c r="H302" s="44">
        <f t="shared" si="73"/>
        <v>-12.938498136885467</v>
      </c>
      <c r="I302" s="44">
        <f t="shared" si="74"/>
        <v>-151.63298622764816</v>
      </c>
      <c r="J302" s="44"/>
      <c r="K302" s="44"/>
      <c r="L302" s="44"/>
      <c r="M302" s="44" t="str">
        <f t="shared" si="75"/>
        <v>1.65+0.375520643877697j</v>
      </c>
      <c r="N302" s="44" t="str">
        <f t="shared" si="76"/>
        <v>1+375.748232146714j</v>
      </c>
      <c r="O302" s="44" t="str">
        <f t="shared" ref="O302:O309" si="85">IMDIV(M302,N302)</f>
        <v>0.00101107379562227-0.00438854739723836j</v>
      </c>
      <c r="P302" s="44">
        <f t="shared" ref="P302:P309" si="86">(IMARGUMENT(O302)*(180/PI()))</f>
        <v>-77.026059738952839</v>
      </c>
      <c r="Q302" s="44"/>
      <c r="R302" s="44"/>
      <c r="S302" s="44"/>
      <c r="T302" s="44" t="str">
        <f t="shared" si="77"/>
        <v>25-0.17298817250222j</v>
      </c>
      <c r="U302" s="44">
        <f t="shared" si="78"/>
        <v>27.959008108020292</v>
      </c>
      <c r="V302" s="44">
        <f t="shared" si="79"/>
        <v>-0.39645336030697464</v>
      </c>
      <c r="W302" s="44"/>
      <c r="X302" s="44" t="str">
        <f t="shared" si="80"/>
        <v>32968.7499999993-0.00494748892817192j</v>
      </c>
      <c r="Y302" s="44" t="str">
        <f t="shared" si="81"/>
        <v>0.232727272727273+2.67965813550976E-08j</v>
      </c>
      <c r="Z302" s="44">
        <f t="shared" ref="Z302:Z309" si="87">20*LOG(IMABS(Y302),10)</f>
        <v>-12.663054396927439</v>
      </c>
      <c r="AA302" s="44">
        <f t="shared" ref="AA302:AA309" si="88">(IMARGUMENT(Y302)*(180/PI()))</f>
        <v>6.5971254637837499E-6</v>
      </c>
      <c r="AB302" s="44"/>
      <c r="AC302" s="44"/>
      <c r="AD302" s="44"/>
      <c r="AE302" s="44" t="str">
        <f t="shared" si="82"/>
        <v>-0.00387153018496745+0.00446240758006358j</v>
      </c>
      <c r="AF302" s="44">
        <f t="shared" ref="AF302:AF309" si="89">20*LOG(IMABS(AE302),10)</f>
        <v>-44.571518337316306</v>
      </c>
      <c r="AG302" s="44">
        <f t="shared" ref="AG302:AG309" si="90">(IMARGUMENT(AE302)*(180/PI()))</f>
        <v>130.94450727021746</v>
      </c>
      <c r="AH302" s="44">
        <f t="shared" si="83"/>
        <v>-49.055492729782529</v>
      </c>
      <c r="AI302" s="44">
        <f t="shared" ref="AI302:AI309" si="91">0-AF302</f>
        <v>44.571518337316306</v>
      </c>
      <c r="AJ302" s="44"/>
      <c r="AK302" s="44"/>
      <c r="AL302" s="47"/>
    </row>
    <row r="303" spans="2:38" hidden="1" x14ac:dyDescent="0.25">
      <c r="B303" s="46">
        <v>194</v>
      </c>
      <c r="C303" s="44">
        <f t="shared" si="69"/>
        <v>758577.57502918388</v>
      </c>
      <c r="D303" s="44" t="str">
        <f t="shared" si="84"/>
        <v>4766283.47377929j</v>
      </c>
      <c r="E303" s="44">
        <f t="shared" si="70"/>
        <v>-10.366714811598188</v>
      </c>
      <c r="F303" s="44" t="str">
        <f t="shared" si="71"/>
        <v>5.29587052642143j</v>
      </c>
      <c r="G303" s="44" t="str">
        <f t="shared" si="72"/>
        <v>-0.183596736615919-0.0937909997392423j</v>
      </c>
      <c r="H303" s="44">
        <f t="shared" si="73"/>
        <v>-13.715649520810087</v>
      </c>
      <c r="I303" s="44">
        <f t="shared" si="74"/>
        <v>-152.93963267369617</v>
      </c>
      <c r="J303" s="44"/>
      <c r="K303" s="44"/>
      <c r="L303" s="44"/>
      <c r="M303" s="44" t="str">
        <f t="shared" si="75"/>
        <v>1.65+0.393218386586791j</v>
      </c>
      <c r="N303" s="44" t="str">
        <f t="shared" si="76"/>
        <v>1+393.45670076048j</v>
      </c>
      <c r="O303" s="44" t="str">
        <f t="shared" si="85"/>
        <v>0.00101004613381426-0.00419103283964662j</v>
      </c>
      <c r="P303" s="44">
        <f t="shared" si="86"/>
        <v>-76.450010463580782</v>
      </c>
      <c r="Q303" s="44"/>
      <c r="R303" s="44"/>
      <c r="S303" s="44"/>
      <c r="T303" s="44" t="str">
        <f t="shared" si="77"/>
        <v>25-0.165202422209017j</v>
      </c>
      <c r="U303" s="44">
        <f t="shared" si="78"/>
        <v>27.958989812430616</v>
      </c>
      <c r="V303" s="44">
        <f t="shared" si="79"/>
        <v>-0.37861055145879208</v>
      </c>
      <c r="W303" s="44"/>
      <c r="X303" s="44" t="str">
        <f t="shared" si="80"/>
        <v>32968.7499999992-0.00518065689785456j</v>
      </c>
      <c r="Y303" s="44" t="str">
        <f t="shared" si="81"/>
        <v>0.232727272727274+2.80594653270913E-08j</v>
      </c>
      <c r="Z303" s="44">
        <f t="shared" si="87"/>
        <v>-12.6630543969274</v>
      </c>
      <c r="AA303" s="44">
        <f t="shared" si="88"/>
        <v>6.9080384082014983E-6</v>
      </c>
      <c r="AB303" s="44"/>
      <c r="AC303" s="44"/>
      <c r="AD303" s="44"/>
      <c r="AE303" s="44" t="str">
        <f t="shared" si="82"/>
        <v>-0.00334000730921259+0.00394792481836983j</v>
      </c>
      <c r="AF303" s="44">
        <f t="shared" si="89"/>
        <v>-45.728100262266189</v>
      </c>
      <c r="AG303" s="44">
        <f t="shared" si="90"/>
        <v>130.23175321930262</v>
      </c>
      <c r="AH303" s="44">
        <f t="shared" si="83"/>
        <v>-49.768246780697353</v>
      </c>
      <c r="AI303" s="44">
        <f t="shared" si="91"/>
        <v>45.728100262266189</v>
      </c>
      <c r="AJ303" s="44"/>
      <c r="AK303" s="44"/>
      <c r="AL303" s="47"/>
    </row>
    <row r="304" spans="2:38" hidden="1" x14ac:dyDescent="0.25">
      <c r="B304" s="46">
        <v>195</v>
      </c>
      <c r="C304" s="44">
        <f t="shared" si="69"/>
        <v>794328.23472428159</v>
      </c>
      <c r="D304" s="44" t="str">
        <f t="shared" si="84"/>
        <v>4990911.4934975j</v>
      </c>
      <c r="E304" s="44">
        <f t="shared" si="70"/>
        <v>-11.463354952695138</v>
      </c>
      <c r="F304" s="44" t="str">
        <f t="shared" si="71"/>
        <v>5.54545721499722j</v>
      </c>
      <c r="G304" s="44" t="str">
        <f t="shared" si="72"/>
        <v>-0.169659285074147-0.0820735561611921j</v>
      </c>
      <c r="H304" s="44">
        <f t="shared" si="73"/>
        <v>-14.495228658514067</v>
      </c>
      <c r="I304" s="44">
        <f t="shared" si="74"/>
        <v>-154.18438433274883</v>
      </c>
      <c r="J304" s="44"/>
      <c r="K304" s="44"/>
      <c r="L304" s="44"/>
      <c r="M304" s="44" t="str">
        <f t="shared" si="75"/>
        <v>1.65+0.411750198213544j</v>
      </c>
      <c r="N304" s="44" t="str">
        <f t="shared" si="76"/>
        <v>1+411.999743788219j</v>
      </c>
      <c r="O304" s="44" t="str">
        <f t="shared" si="85"/>
        <v>0.00100910889398937-0.00400240756449024j</v>
      </c>
      <c r="P304" s="44">
        <f t="shared" si="86"/>
        <v>-75.849196997034426</v>
      </c>
      <c r="Q304" s="44"/>
      <c r="R304" s="44"/>
      <c r="S304" s="44"/>
      <c r="T304" s="44" t="str">
        <f t="shared" si="77"/>
        <v>25-0.157767088402395j</v>
      </c>
      <c r="U304" s="44">
        <f t="shared" si="78"/>
        <v>27.958973126587328</v>
      </c>
      <c r="V304" s="44">
        <f t="shared" si="79"/>
        <v>-0.36157073269341977</v>
      </c>
      <c r="W304" s="44"/>
      <c r="X304" s="44" t="str">
        <f t="shared" si="80"/>
        <v>32968.7499999991-0.00542481373540031j</v>
      </c>
      <c r="Y304" s="44" t="str">
        <f t="shared" si="81"/>
        <v>0.232727272727274+2.93818671870417E-08j</v>
      </c>
      <c r="Z304" s="44">
        <f t="shared" si="87"/>
        <v>-12.663054396927391</v>
      </c>
      <c r="AA304" s="44">
        <f t="shared" si="88"/>
        <v>7.233604228259886E-6</v>
      </c>
      <c r="AB304" s="44"/>
      <c r="AC304" s="44"/>
      <c r="AD304" s="44"/>
      <c r="AE304" s="44" t="str">
        <f t="shared" si="82"/>
        <v>-0.00288543422480566+0.00348728910222593j</v>
      </c>
      <c r="AF304" s="44">
        <f t="shared" si="89"/>
        <v>-46.885234143413506</v>
      </c>
      <c r="AG304" s="44">
        <f t="shared" si="90"/>
        <v>129.60485517112753</v>
      </c>
      <c r="AH304" s="44">
        <f t="shared" si="83"/>
        <v>-50.395144828872482</v>
      </c>
      <c r="AI304" s="44">
        <f t="shared" si="91"/>
        <v>46.885234143413506</v>
      </c>
      <c r="AJ304" s="44"/>
      <c r="AK304" s="44"/>
      <c r="AL304" s="47"/>
    </row>
    <row r="305" spans="2:58" hidden="1" x14ac:dyDescent="0.25">
      <c r="B305" s="46">
        <v>196</v>
      </c>
      <c r="C305" s="44">
        <f t="shared" si="69"/>
        <v>831763.77110267093</v>
      </c>
      <c r="D305" s="44" t="str">
        <f t="shared" si="84"/>
        <v>5226125.90563659j</v>
      </c>
      <c r="E305" s="44">
        <f t="shared" si="70"/>
        <v>-12.665796956423469</v>
      </c>
      <c r="F305" s="44" t="str">
        <f t="shared" si="71"/>
        <v>5.80680656181843j</v>
      </c>
      <c r="G305" s="44" t="str">
        <f t="shared" si="72"/>
        <v>-0.156576136510278-0.0717844554148605j</v>
      </c>
      <c r="H305" s="44">
        <f t="shared" si="73"/>
        <v>-15.276957072049594</v>
      </c>
      <c r="I305" s="44">
        <f t="shared" si="74"/>
        <v>-155.3702686502476</v>
      </c>
      <c r="J305" s="44"/>
      <c r="K305" s="44"/>
      <c r="L305" s="44"/>
      <c r="M305" s="44" t="str">
        <f t="shared" si="75"/>
        <v>1.65+0.43115538721502j</v>
      </c>
      <c r="N305" s="44" t="str">
        <f t="shared" si="76"/>
        <v>1+431.4166935103j</v>
      </c>
      <c r="O305" s="44" t="str">
        <f t="shared" si="85"/>
        <v>0.00100825412018109-0.00382227153164264j</v>
      </c>
      <c r="P305" s="44">
        <f t="shared" si="86"/>
        <v>-75.222891888946435</v>
      </c>
      <c r="Q305" s="44"/>
      <c r="R305" s="44"/>
      <c r="S305" s="44"/>
      <c r="T305" s="44" t="str">
        <f t="shared" si="77"/>
        <v>25-0.150666399742476j</v>
      </c>
      <c r="U305" s="44">
        <f t="shared" si="78"/>
        <v>27.958957908861485</v>
      </c>
      <c r="V305" s="44">
        <f t="shared" si="79"/>
        <v>-0.3452977723554157</v>
      </c>
      <c r="W305" s="44"/>
      <c r="X305" s="44" t="str">
        <f t="shared" si="80"/>
        <v>32968.749999999-0.00568047733019627j</v>
      </c>
      <c r="Y305" s="44" t="str">
        <f t="shared" si="81"/>
        <v>0.232727272727274+3.07665919265912E-08j</v>
      </c>
      <c r="Z305" s="44">
        <f t="shared" si="87"/>
        <v>-12.663054396927384</v>
      </c>
      <c r="AA305" s="44">
        <f t="shared" si="88"/>
        <v>7.5745134927125812E-6</v>
      </c>
      <c r="AB305" s="44"/>
      <c r="AC305" s="44"/>
      <c r="AD305" s="44"/>
      <c r="AE305" s="44" t="str">
        <f t="shared" si="82"/>
        <v>-0.00249645186373331+0.00307609885528028j</v>
      </c>
      <c r="AF305" s="44">
        <f t="shared" si="89"/>
        <v>-48.042481967651511</v>
      </c>
      <c r="AG305" s="44">
        <f t="shared" si="90"/>
        <v>129.06154926296404</v>
      </c>
      <c r="AH305" s="44">
        <f t="shared" si="83"/>
        <v>-50.938450737035957</v>
      </c>
      <c r="AI305" s="44">
        <f t="shared" si="91"/>
        <v>48.042481967651511</v>
      </c>
      <c r="AJ305" s="44"/>
      <c r="AK305" s="44"/>
      <c r="AL305" s="47"/>
    </row>
    <row r="306" spans="2:58" hidden="1" x14ac:dyDescent="0.25">
      <c r="B306" s="46">
        <v>197</v>
      </c>
      <c r="C306" s="44">
        <f t="shared" si="69"/>
        <v>870963.58995608194</v>
      </c>
      <c r="D306" s="44" t="str">
        <f t="shared" si="84"/>
        <v>5472425.63150044j</v>
      </c>
      <c r="E306" s="44">
        <f t="shared" si="70"/>
        <v>-13.98424839563825</v>
      </c>
      <c r="F306" s="44" t="str">
        <f t="shared" si="71"/>
        <v>6.08047292388938j</v>
      </c>
      <c r="G306" s="44" t="str">
        <f t="shared" si="72"/>
        <v>-0.14433406741841-0.0627577088237504j</v>
      </c>
      <c r="H306" s="44">
        <f t="shared" si="73"/>
        <v>-16.060590373491021</v>
      </c>
      <c r="I306" s="44">
        <f t="shared" si="74"/>
        <v>-156.50017687922491</v>
      </c>
      <c r="J306" s="44"/>
      <c r="K306" s="44"/>
      <c r="L306" s="44"/>
      <c r="M306" s="44" t="str">
        <f t="shared" si="75"/>
        <v>1.65+0.451475114598786j</v>
      </c>
      <c r="N306" s="44" t="str">
        <f t="shared" si="76"/>
        <v>1+451.748735880361j</v>
      </c>
      <c r="O306" s="44" t="str">
        <f t="shared" si="85"/>
        <v>0.0010074745564301-0.00365024270013736j</v>
      </c>
      <c r="P306" s="44">
        <f t="shared" si="86"/>
        <v>-74.570384522935328</v>
      </c>
      <c r="Q306" s="44"/>
      <c r="R306" s="44"/>
      <c r="S306" s="44"/>
      <c r="T306" s="44" t="str">
        <f t="shared" si="77"/>
        <v>25-0.143885294716606j</v>
      </c>
      <c r="U306" s="44">
        <f t="shared" si="78"/>
        <v>27.958944030084073</v>
      </c>
      <c r="V306" s="44">
        <f t="shared" si="79"/>
        <v>-0.32975716383962544</v>
      </c>
      <c r="W306" s="44"/>
      <c r="X306" s="44" t="str">
        <f t="shared" si="80"/>
        <v>32968.7499999989-0.00594818997900447j</v>
      </c>
      <c r="Y306" s="44" t="str">
        <f t="shared" si="81"/>
        <v>0.232727272727274+3.22165767325661E-08j</v>
      </c>
      <c r="Z306" s="44">
        <f t="shared" si="87"/>
        <v>-12.663054396927379</v>
      </c>
      <c r="AA306" s="44">
        <f t="shared" si="88"/>
        <v>7.9314893158161007E-6</v>
      </c>
      <c r="AB306" s="44"/>
      <c r="AC306" s="44"/>
      <c r="AD306" s="44"/>
      <c r="AE306" s="44" t="str">
        <f t="shared" si="82"/>
        <v>-0.00216334816520187+0.00271000957379859j</v>
      </c>
      <c r="AF306" s="44">
        <f t="shared" si="89"/>
        <v>-49.199428272093833</v>
      </c>
      <c r="AG306" s="44">
        <f t="shared" si="90"/>
        <v>128.5996893654895</v>
      </c>
      <c r="AH306" s="44">
        <f t="shared" si="83"/>
        <v>-51.40031063451049</v>
      </c>
      <c r="AI306" s="44">
        <f t="shared" si="91"/>
        <v>49.199428272093833</v>
      </c>
      <c r="AJ306" s="44"/>
      <c r="AK306" s="44"/>
      <c r="AL306" s="47"/>
    </row>
    <row r="307" spans="2:58" hidden="1" x14ac:dyDescent="0.25">
      <c r="B307" s="46">
        <v>198</v>
      </c>
      <c r="C307" s="44">
        <f t="shared" si="69"/>
        <v>912010.8393559109</v>
      </c>
      <c r="D307" s="44" t="str">
        <f t="shared" si="84"/>
        <v>5730333.10582958j</v>
      </c>
      <c r="E307" s="44">
        <f t="shared" si="70"/>
        <v>-15.42990165141083</v>
      </c>
      <c r="F307" s="44" t="str">
        <f t="shared" si="71"/>
        <v>6.36703678425509j</v>
      </c>
      <c r="G307" s="44" t="str">
        <f t="shared" si="72"/>
        <v>-0.132910875304709-0.0548447068044176j</v>
      </c>
      <c r="H307" s="44">
        <f t="shared" si="73"/>
        <v>-16.845913980869959</v>
      </c>
      <c r="I307" s="44">
        <f t="shared" si="74"/>
        <v>-157.57686407320003</v>
      </c>
      <c r="J307" s="44"/>
      <c r="K307" s="44"/>
      <c r="L307" s="44"/>
      <c r="M307" s="44" t="str">
        <f t="shared" si="75"/>
        <v>1.65+0.47275248123094j</v>
      </c>
      <c r="N307" s="44" t="str">
        <f t="shared" si="76"/>
        <v>1+473.038997886232j</v>
      </c>
      <c r="O307" s="44" t="str">
        <f t="shared" si="85"/>
        <v>0.00100676358519657-0.00348595621879656j</v>
      </c>
      <c r="P307" s="44">
        <f t="shared" si="86"/>
        <v>-73.89098777777761</v>
      </c>
      <c r="Q307" s="44"/>
      <c r="R307" s="44"/>
      <c r="S307" s="44"/>
      <c r="T307" s="44" t="str">
        <f t="shared" si="77"/>
        <v>25-0.137409389691868j</v>
      </c>
      <c r="U307" s="44">
        <f t="shared" si="78"/>
        <v>27.958931372449968</v>
      </c>
      <c r="V307" s="44">
        <f t="shared" si="79"/>
        <v>-0.31491595259922439</v>
      </c>
      <c r="W307" s="44"/>
      <c r="X307" s="44" t="str">
        <f t="shared" si="80"/>
        <v>32968.7499999988-0.00622851953624584j</v>
      </c>
      <c r="Y307" s="44" t="str">
        <f t="shared" si="81"/>
        <v>0.232727272727274+3.37348972171423E-08j</v>
      </c>
      <c r="Z307" s="44">
        <f t="shared" si="87"/>
        <v>-12.663054396927368</v>
      </c>
      <c r="AA307" s="44">
        <f t="shared" si="88"/>
        <v>8.3052888911517226E-6</v>
      </c>
      <c r="AB307" s="44"/>
      <c r="AC307" s="44"/>
      <c r="AD307" s="44"/>
      <c r="AE307" s="44" t="str">
        <f t="shared" si="82"/>
        <v>-0.00187783582564812+0.00238482671928336j</v>
      </c>
      <c r="AF307" s="44">
        <f t="shared" si="89"/>
        <v>-50.355675413604473</v>
      </c>
      <c r="AG307" s="44">
        <f t="shared" si="90"/>
        <v>128.21724050171198</v>
      </c>
      <c r="AH307" s="44">
        <f t="shared" si="83"/>
        <v>-51.782759498288016</v>
      </c>
      <c r="AI307" s="44">
        <f t="shared" si="91"/>
        <v>50.355675413604473</v>
      </c>
      <c r="AJ307" s="44"/>
      <c r="AK307" s="44"/>
      <c r="AL307" s="47"/>
    </row>
    <row r="308" spans="2:58" hidden="1" x14ac:dyDescent="0.25">
      <c r="B308" s="46">
        <v>199</v>
      </c>
      <c r="C308" s="44">
        <f t="shared" si="69"/>
        <v>954992.58602143696</v>
      </c>
      <c r="D308" s="44" t="str">
        <f t="shared" si="84"/>
        <v>6000395.38495533j</v>
      </c>
      <c r="E308" s="44">
        <f t="shared" si="70"/>
        <v>-17.015028925548865</v>
      </c>
      <c r="F308" s="44" t="str">
        <f t="shared" si="71"/>
        <v>6.6671059832837j</v>
      </c>
      <c r="G308" s="44" t="str">
        <f t="shared" si="72"/>
        <v>-0.122277771573978-0.0479128696195954j</v>
      </c>
      <c r="H308" s="44">
        <f t="shared" si="73"/>
        <v>-17.632739346054827</v>
      </c>
      <c r="I308" s="44">
        <f t="shared" si="74"/>
        <v>-158.60295103502443</v>
      </c>
      <c r="J308" s="44"/>
      <c r="K308" s="44"/>
      <c r="L308" s="44"/>
      <c r="M308" s="44" t="str">
        <f t="shared" si="75"/>
        <v>1.65+0.495032619258814j</v>
      </c>
      <c r="N308" s="44" t="str">
        <f t="shared" si="76"/>
        <v>1+495.332639028062j</v>
      </c>
      <c r="O308" s="44" t="str">
        <f t="shared" si="85"/>
        <v>0.00100611517119059-0.00332906365319365j</v>
      </c>
      <c r="P308" s="44">
        <f t="shared" si="86"/>
        <v>-73.184045440956183</v>
      </c>
      <c r="Q308" s="44"/>
      <c r="R308" s="44"/>
      <c r="S308" s="44"/>
      <c r="T308" s="44" t="str">
        <f t="shared" si="77"/>
        <v>25-0.131224948405465j</v>
      </c>
      <c r="U308" s="44">
        <f t="shared" si="78"/>
        <v>27.958919828518294</v>
      </c>
      <c r="V308" s="44">
        <f t="shared" si="79"/>
        <v>-0.30074266641992115</v>
      </c>
      <c r="W308" s="44"/>
      <c r="X308" s="44" t="str">
        <f t="shared" si="80"/>
        <v>32968.7499999987-0.00652206061849575j</v>
      </c>
      <c r="Y308" s="44" t="str">
        <f t="shared" si="81"/>
        <v>0.232727272727274+3.53247739416325E-08j</v>
      </c>
      <c r="Z308" s="44">
        <f t="shared" si="87"/>
        <v>-12.663054396927361</v>
      </c>
      <c r="AA308" s="44">
        <f t="shared" si="88"/>
        <v>8.6967050977349521E-6</v>
      </c>
      <c r="AB308" s="44"/>
      <c r="AC308" s="44"/>
      <c r="AD308" s="44"/>
      <c r="AE308" s="44" t="str">
        <f t="shared" si="82"/>
        <v>-0.00163285462631091+0.00209656773473j</v>
      </c>
      <c r="AF308" s="44">
        <f t="shared" si="89"/>
        <v>-51.510839408683545</v>
      </c>
      <c r="AG308" s="44">
        <f t="shared" si="90"/>
        <v>127.9122695543046</v>
      </c>
      <c r="AH308" s="44">
        <f t="shared" si="83"/>
        <v>-52.087730445695399</v>
      </c>
      <c r="AI308" s="44">
        <f t="shared" si="91"/>
        <v>51.510839408683545</v>
      </c>
      <c r="AJ308" s="44"/>
      <c r="AK308" s="44"/>
      <c r="AL308" s="47"/>
    </row>
    <row r="309" spans="2:58" hidden="1" x14ac:dyDescent="0.25">
      <c r="B309" s="46">
        <v>200</v>
      </c>
      <c r="C309" s="44">
        <f t="shared" si="69"/>
        <v>1000000</v>
      </c>
      <c r="D309" s="44" t="str">
        <f t="shared" si="84"/>
        <v>6283185.30717959j</v>
      </c>
      <c r="E309" s="44">
        <f t="shared" si="70"/>
        <v>-18.753086419753124</v>
      </c>
      <c r="F309" s="44" t="str">
        <f t="shared" si="71"/>
        <v>6.98131700797732j</v>
      </c>
      <c r="G309" s="44" t="str">
        <f t="shared" si="72"/>
        <v>-0.112401329613711-0.0418442754748312j</v>
      </c>
      <c r="H309" s="44">
        <f t="shared" si="73"/>
        <v>-18.42090064668648</v>
      </c>
      <c r="I309" s="44">
        <f t="shared" si="74"/>
        <v>-159.58092767292635</v>
      </c>
      <c r="J309" s="44"/>
      <c r="K309" s="44"/>
      <c r="L309" s="44"/>
      <c r="M309" s="44" t="str">
        <f t="shared" si="75"/>
        <v>1.65+0.518362787842315j</v>
      </c>
      <c r="N309" s="44" t="str">
        <f t="shared" si="76"/>
        <v>1+518.676947107675j</v>
      </c>
      <c r="O309" s="44" t="str">
        <f t="shared" si="85"/>
        <v>0.00100552381014414-0.00317923224732703j</v>
      </c>
      <c r="P309" s="44">
        <f t="shared" si="86"/>
        <v>-72.448940394658948</v>
      </c>
      <c r="Q309" s="44"/>
      <c r="R309" s="44"/>
      <c r="S309" s="44"/>
      <c r="T309" s="44" t="str">
        <f t="shared" si="77"/>
        <v>25-0.125318852828264j</v>
      </c>
      <c r="U309" s="44">
        <f t="shared" si="78"/>
        <v>27.958909300300732</v>
      </c>
      <c r="V309" s="44">
        <f t="shared" si="79"/>
        <v>-0.28720724881578519</v>
      </c>
      <c r="W309" s="44"/>
      <c r="X309" s="44" t="str">
        <f t="shared" si="80"/>
        <v>32968.7499999986-0.00682943586574537j</v>
      </c>
      <c r="Y309" s="44" t="str">
        <f t="shared" si="81"/>
        <v>0.232727272727274+3.69895792477278E-08j</v>
      </c>
      <c r="Z309" s="44">
        <f t="shared" si="87"/>
        <v>-12.66305439692735</v>
      </c>
      <c r="AA309" s="44">
        <f t="shared" si="88"/>
        <v>9.1065681818180253E-6</v>
      </c>
      <c r="AB309" s="44"/>
      <c r="AC309" s="44"/>
      <c r="AD309" s="44"/>
      <c r="AE309" s="44" t="str">
        <f t="shared" si="82"/>
        <v>-0.00142239732276741+0.00184150045214943j</v>
      </c>
      <c r="AF309" s="44">
        <f t="shared" si="89"/>
        <v>-52.664546313489431</v>
      </c>
      <c r="AG309" s="44">
        <f t="shared" si="90"/>
        <v>127.68293379016703</v>
      </c>
      <c r="AH309" s="44">
        <f t="shared" si="83"/>
        <v>-52.317066209832987</v>
      </c>
      <c r="AI309" s="44">
        <f t="shared" si="91"/>
        <v>52.664546313489431</v>
      </c>
      <c r="AJ309" s="44"/>
      <c r="AK309" s="44"/>
      <c r="AL309" s="47"/>
    </row>
    <row r="310" spans="2:58" hidden="1" x14ac:dyDescent="0.25">
      <c r="B310" s="46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7"/>
    </row>
    <row r="311" spans="2:58" hidden="1" x14ac:dyDescent="0.25">
      <c r="B311" s="46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7"/>
    </row>
    <row r="312" spans="2:58" hidden="1" x14ac:dyDescent="0.25">
      <c r="B312" s="46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7"/>
    </row>
    <row r="313" spans="2:58" hidden="1" x14ac:dyDescent="0.25">
      <c r="B313" s="58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60"/>
      <c r="AM313" s="11"/>
      <c r="BF313" s="10"/>
    </row>
    <row r="314" spans="2:58" hidden="1" x14ac:dyDescent="0.25"/>
    <row r="315" spans="2:58" hidden="1" x14ac:dyDescent="0.25"/>
    <row r="316" spans="2:58" hidden="1" x14ac:dyDescent="0.25"/>
    <row r="317" spans="2:58" hidden="1" x14ac:dyDescent="0.25"/>
    <row r="318" spans="2:58" hidden="1" x14ac:dyDescent="0.25"/>
    <row r="319" spans="2:58" hidden="1" x14ac:dyDescent="0.25"/>
    <row r="320" spans="2:58" hidden="1" x14ac:dyDescent="0.25"/>
    <row r="321" hidden="1" x14ac:dyDescent="0.25"/>
    <row r="322" hidden="1" x14ac:dyDescent="0.25"/>
  </sheetData>
  <sheetProtection algorithmName="SHA-512" hashValue="4TAb+Gbtv/HjSfqyoN+FfMcDzh7T7YqZplPBT/Se0AG9C6lSnH+rvtQPI4Ydiv3fZ3vvsLx2En2uttFPpwcMdA==" saltValue="XrQUbaV9WbnwvvVbrC0jbg==" spinCount="100000" sheet="1" objects="1" scenarios="1"/>
  <protectedRanges>
    <protectedRange sqref="D6:D14" name="Range1"/>
    <protectedRange sqref="J6:J12" name="Range2"/>
  </protectedRanges>
  <mergeCells count="14">
    <mergeCell ref="A1:E2"/>
    <mergeCell ref="I4:J4"/>
    <mergeCell ref="C5:D5"/>
    <mergeCell ref="F5:G5"/>
    <mergeCell ref="I5:J5"/>
    <mergeCell ref="AG104:AG105"/>
    <mergeCell ref="AH104:AI105"/>
    <mergeCell ref="M5:T5"/>
    <mergeCell ref="F9:F10"/>
    <mergeCell ref="G9:G10"/>
    <mergeCell ref="N104:N105"/>
    <mergeCell ref="U104:U105"/>
    <mergeCell ref="Y104:Y105"/>
    <mergeCell ref="K5:L2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41</vt:i4>
      </vt:variant>
    </vt:vector>
  </HeadingPairs>
  <TitlesOfParts>
    <vt:vector size="43" baseType="lpstr">
      <vt:lpstr>Sheet2</vt:lpstr>
      <vt:lpstr>Sheet1</vt:lpstr>
      <vt:lpstr>Sheet1!C_ESR</vt:lpstr>
      <vt:lpstr>Sheet1!C_min</vt:lpstr>
      <vt:lpstr>Sheet1!CCOMP</vt:lpstr>
      <vt:lpstr>Sheet1!Cff</vt:lpstr>
      <vt:lpstr>Sheet1!Cin_min</vt:lpstr>
      <vt:lpstr>Sheet1!Co</vt:lpstr>
      <vt:lpstr>Sheet1!D</vt:lpstr>
      <vt:lpstr>Sheet1!dI</vt:lpstr>
      <vt:lpstr>Sheet1!dI_p</vt:lpstr>
      <vt:lpstr>Sheet1!dV</vt:lpstr>
      <vt:lpstr>Sheet1!dV_p</vt:lpstr>
      <vt:lpstr>Sheet1!fc</vt:lpstr>
      <vt:lpstr>Sheet1!fc_to_fsw</vt:lpstr>
      <vt:lpstr>Sheet1!Fstart</vt:lpstr>
      <vt:lpstr>Sheet1!Fstep</vt:lpstr>
      <vt:lpstr>Sheet1!Fstop</vt:lpstr>
      <vt:lpstr>Sheet1!fsw</vt:lpstr>
      <vt:lpstr>Sheet1!gm_EA</vt:lpstr>
      <vt:lpstr>Sheet1!I_ripple</vt:lpstr>
      <vt:lpstr>Sheet1!I_ripple_max</vt:lpstr>
      <vt:lpstr>Sheet1!Iout</vt:lpstr>
      <vt:lpstr>Sheet1!Iout_Max</vt:lpstr>
      <vt:lpstr>Sheet1!L</vt:lpstr>
      <vt:lpstr>Sheet1!L_req</vt:lpstr>
      <vt:lpstr>Sheet1!PM</vt:lpstr>
      <vt:lpstr>Sheet1!Qn</vt:lpstr>
      <vt:lpstr>Sheet1!RCOMP</vt:lpstr>
      <vt:lpstr>Sheet1!Rcsa</vt:lpstr>
      <vt:lpstr>Sheet1!Rfb_lower</vt:lpstr>
      <vt:lpstr>Sheet1!Rfb_upper</vt:lpstr>
      <vt:lpstr>Sheet1!Ro</vt:lpstr>
      <vt:lpstr>Sheet1!Step</vt:lpstr>
      <vt:lpstr>Sheet1!Toff</vt:lpstr>
      <vt:lpstr>Sheet1!Ton</vt:lpstr>
      <vt:lpstr>Sheet1!Vin</vt:lpstr>
      <vt:lpstr>Sheet1!Vin_ripple_max</vt:lpstr>
      <vt:lpstr>Sheet1!Vout</vt:lpstr>
      <vt:lpstr>Sheet1!Vref</vt:lpstr>
      <vt:lpstr>Sheet1!wesr</vt:lpstr>
      <vt:lpstr>Sheet1!wn</vt:lpstr>
      <vt:lpstr>Sheet1!wz</vt:lpstr>
    </vt:vector>
  </TitlesOfParts>
  <Company>Renesas Electronics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Pratik Warke</dc:creator>
  <cp:lastModifiedBy>Pratik Warke</cp:lastModifiedBy>
  <dcterms:created xsi:type="dcterms:W3CDTF">2023-04-28T11:40:34Z</dcterms:created>
  <dcterms:modified xsi:type="dcterms:W3CDTF">2023-04-28T12:16:39Z</dcterms:modified>
</cp:coreProperties>
</file>