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RAA223021\excel\"/>
    </mc:Choice>
  </mc:AlternateContent>
  <xr:revisionPtr revIDLastSave="0" documentId="13_ncr:1_{18089365-DD9F-4087-8B6C-2CFCC9DE37A5}" xr6:coauthVersionLast="45" xr6:coauthVersionMax="45" xr10:uidLastSave="{00000000-0000-0000-0000-000000000000}"/>
  <workbookProtection workbookAlgorithmName="SHA-512" workbookHashValue="GlEaT3ZVNF/LNoXFuTFop0KeV9hWWFi3BzYx26lhKJWLvtsf61Ft12xmvlOm6HQOngtMYYhutTD3cs5hOSAKtQ==" workbookSaltValue="oXJZriNwhPutDIFrYSYU1A==" workbookSpinCount="100000" lockStructure="1"/>
  <bookViews>
    <workbookView xWindow="-120" yWindow="-120" windowWidth="20730" windowHeight="11160" xr2:uid="{5FD5B660-D543-44E9-B46D-7BDBF52048E2}"/>
  </bookViews>
  <sheets>
    <sheet name="Design tool" sheetId="1" r:id="rId1"/>
    <sheet name="Power parameter" sheetId="2" state="hidden" r:id="rId2"/>
    <sheet name="Table" sheetId="4" state="hidden" r:id="rId3"/>
    <sheet name="waves" sheetId="3" state="hidden" r:id="rId4"/>
    <sheet name="LOOP GAIN FOR BUCK" sheetId="5" state="hidden" r:id="rId5"/>
    <sheet name="LOOP GAIN FOR AMP" sheetId="6" state="hidden" r:id="rId6"/>
    <sheet name="LOOP GAIN FOR TOTAL" sheetId="7" state="hidden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7" i="1" l="1"/>
  <c r="F6" i="6" l="1"/>
  <c r="F8" i="6" l="1"/>
  <c r="P27" i="6" l="1"/>
  <c r="P31" i="6"/>
  <c r="P32" i="6"/>
  <c r="P35" i="6"/>
  <c r="P39" i="6"/>
  <c r="P40" i="6"/>
  <c r="P43" i="6"/>
  <c r="P47" i="6"/>
  <c r="P48" i="6"/>
  <c r="P51" i="6"/>
  <c r="P55" i="6"/>
  <c r="P56" i="6"/>
  <c r="P59" i="6"/>
  <c r="P63" i="6"/>
  <c r="P64" i="6"/>
  <c r="P67" i="6"/>
  <c r="P71" i="6"/>
  <c r="P72" i="6"/>
  <c r="P75" i="6"/>
  <c r="P79" i="6"/>
  <c r="P80" i="6"/>
  <c r="P83" i="6"/>
  <c r="P87" i="6"/>
  <c r="P88" i="6"/>
  <c r="P91" i="6"/>
  <c r="P95" i="6"/>
  <c r="P96" i="6"/>
  <c r="P99" i="6"/>
  <c r="P103" i="6"/>
  <c r="P104" i="6"/>
  <c r="P107" i="6"/>
  <c r="P111" i="6"/>
  <c r="P112" i="6"/>
  <c r="P115" i="6"/>
  <c r="P119" i="6"/>
  <c r="P120" i="6"/>
  <c r="P123" i="6"/>
  <c r="P127" i="6"/>
  <c r="P128" i="6"/>
  <c r="P131" i="6"/>
  <c r="P135" i="6"/>
  <c r="P136" i="6"/>
  <c r="P139" i="6"/>
  <c r="P143" i="6"/>
  <c r="P144" i="6"/>
  <c r="P147" i="6"/>
  <c r="P151" i="6"/>
  <c r="P152" i="6"/>
  <c r="P155" i="6"/>
  <c r="P159" i="6"/>
  <c r="P160" i="6"/>
  <c r="P163" i="6"/>
  <c r="P167" i="6"/>
  <c r="P168" i="6"/>
  <c r="P171" i="6"/>
  <c r="P175" i="6"/>
  <c r="P176" i="6"/>
  <c r="P179" i="6"/>
  <c r="P183" i="6"/>
  <c r="P184" i="6"/>
  <c r="P187" i="6"/>
  <c r="P191" i="6"/>
  <c r="P192" i="6"/>
  <c r="P195" i="6"/>
  <c r="P199" i="6"/>
  <c r="P200" i="6"/>
  <c r="P203" i="6"/>
  <c r="P207" i="6"/>
  <c r="P208" i="6"/>
  <c r="P211" i="6"/>
  <c r="P215" i="6"/>
  <c r="P216" i="6"/>
  <c r="P219" i="6"/>
  <c r="P223" i="6"/>
  <c r="P224" i="6"/>
  <c r="P227" i="6"/>
  <c r="P231" i="6"/>
  <c r="P232" i="6"/>
  <c r="P235" i="6"/>
  <c r="P239" i="6"/>
  <c r="P240" i="6"/>
  <c r="P243" i="6"/>
  <c r="P247" i="6"/>
  <c r="P248" i="6"/>
  <c r="P251" i="6"/>
  <c r="P255" i="6"/>
  <c r="P256" i="6"/>
  <c r="P259" i="6"/>
  <c r="P263" i="6"/>
  <c r="P264" i="6"/>
  <c r="P267" i="6"/>
  <c r="P271" i="6"/>
  <c r="P272" i="6"/>
  <c r="P275" i="6"/>
  <c r="P279" i="6"/>
  <c r="P280" i="6"/>
  <c r="P283" i="6"/>
  <c r="P287" i="6"/>
  <c r="P288" i="6"/>
  <c r="P291" i="6"/>
  <c r="P295" i="6"/>
  <c r="P296" i="6"/>
  <c r="P299" i="6"/>
  <c r="P14" i="6"/>
  <c r="P15" i="6"/>
  <c r="P24" i="6"/>
  <c r="P25" i="6"/>
  <c r="P26" i="6"/>
  <c r="P28" i="6"/>
  <c r="P29" i="6"/>
  <c r="P30" i="6"/>
  <c r="P33" i="6"/>
  <c r="P34" i="6"/>
  <c r="P36" i="6"/>
  <c r="P37" i="6"/>
  <c r="P38" i="6"/>
  <c r="P41" i="6"/>
  <c r="P42" i="6"/>
  <c r="P44" i="6"/>
  <c r="P45" i="6"/>
  <c r="P46" i="6"/>
  <c r="P49" i="6"/>
  <c r="P50" i="6"/>
  <c r="P52" i="6"/>
  <c r="P53" i="6"/>
  <c r="P54" i="6"/>
  <c r="P57" i="6"/>
  <c r="P58" i="6"/>
  <c r="P60" i="6"/>
  <c r="P61" i="6"/>
  <c r="P62" i="6"/>
  <c r="P65" i="6"/>
  <c r="P66" i="6"/>
  <c r="P68" i="6"/>
  <c r="P69" i="6"/>
  <c r="P70" i="6"/>
  <c r="P73" i="6"/>
  <c r="P74" i="6"/>
  <c r="P76" i="6"/>
  <c r="P77" i="6"/>
  <c r="P78" i="6"/>
  <c r="P81" i="6"/>
  <c r="P82" i="6"/>
  <c r="P84" i="6"/>
  <c r="P85" i="6"/>
  <c r="P86" i="6"/>
  <c r="P89" i="6"/>
  <c r="P90" i="6"/>
  <c r="P92" i="6"/>
  <c r="P93" i="6"/>
  <c r="P94" i="6"/>
  <c r="P97" i="6"/>
  <c r="P98" i="6"/>
  <c r="P100" i="6"/>
  <c r="P101" i="6"/>
  <c r="P102" i="6"/>
  <c r="P105" i="6"/>
  <c r="P106" i="6"/>
  <c r="P108" i="6"/>
  <c r="P109" i="6"/>
  <c r="P110" i="6"/>
  <c r="P113" i="6"/>
  <c r="P114" i="6"/>
  <c r="P116" i="6"/>
  <c r="P117" i="6"/>
  <c r="P118" i="6"/>
  <c r="P121" i="6"/>
  <c r="P122" i="6"/>
  <c r="P124" i="6"/>
  <c r="P125" i="6"/>
  <c r="P126" i="6"/>
  <c r="P129" i="6"/>
  <c r="P130" i="6"/>
  <c r="P132" i="6"/>
  <c r="P133" i="6"/>
  <c r="P134" i="6"/>
  <c r="P137" i="6"/>
  <c r="P138" i="6"/>
  <c r="P140" i="6"/>
  <c r="P141" i="6"/>
  <c r="P142" i="6"/>
  <c r="P145" i="6"/>
  <c r="P146" i="6"/>
  <c r="P148" i="6"/>
  <c r="P149" i="6"/>
  <c r="P150" i="6"/>
  <c r="P153" i="6"/>
  <c r="P154" i="6"/>
  <c r="P156" i="6"/>
  <c r="P157" i="6"/>
  <c r="P158" i="6"/>
  <c r="P161" i="6"/>
  <c r="P162" i="6"/>
  <c r="P164" i="6"/>
  <c r="P165" i="6"/>
  <c r="P166" i="6"/>
  <c r="P169" i="6"/>
  <c r="P170" i="6"/>
  <c r="P172" i="6"/>
  <c r="P173" i="6"/>
  <c r="P174" i="6"/>
  <c r="P177" i="6"/>
  <c r="P178" i="6"/>
  <c r="P180" i="6"/>
  <c r="P181" i="6"/>
  <c r="P182" i="6"/>
  <c r="P185" i="6"/>
  <c r="P186" i="6"/>
  <c r="P188" i="6"/>
  <c r="P189" i="6"/>
  <c r="P190" i="6"/>
  <c r="P193" i="6"/>
  <c r="P194" i="6"/>
  <c r="P196" i="6"/>
  <c r="P197" i="6"/>
  <c r="P198" i="6"/>
  <c r="P201" i="6"/>
  <c r="P202" i="6"/>
  <c r="P204" i="6"/>
  <c r="P205" i="6"/>
  <c r="P206" i="6"/>
  <c r="P209" i="6"/>
  <c r="P210" i="6"/>
  <c r="P212" i="6"/>
  <c r="P213" i="6"/>
  <c r="P214" i="6"/>
  <c r="P217" i="6"/>
  <c r="P218" i="6"/>
  <c r="P220" i="6"/>
  <c r="P221" i="6"/>
  <c r="P222" i="6"/>
  <c r="P225" i="6"/>
  <c r="P226" i="6"/>
  <c r="P228" i="6"/>
  <c r="P229" i="6"/>
  <c r="P230" i="6"/>
  <c r="P233" i="6"/>
  <c r="P234" i="6"/>
  <c r="P236" i="6"/>
  <c r="P237" i="6"/>
  <c r="P238" i="6"/>
  <c r="P241" i="6"/>
  <c r="P242" i="6"/>
  <c r="P244" i="6"/>
  <c r="P245" i="6"/>
  <c r="P246" i="6"/>
  <c r="P249" i="6"/>
  <c r="P250" i="6"/>
  <c r="P252" i="6"/>
  <c r="P253" i="6"/>
  <c r="P254" i="6"/>
  <c r="P257" i="6"/>
  <c r="P258" i="6"/>
  <c r="P260" i="6"/>
  <c r="P261" i="6"/>
  <c r="P262" i="6"/>
  <c r="P265" i="6"/>
  <c r="P266" i="6"/>
  <c r="P268" i="6"/>
  <c r="P269" i="6"/>
  <c r="P270" i="6"/>
  <c r="P273" i="6"/>
  <c r="P274" i="6"/>
  <c r="P276" i="6"/>
  <c r="P277" i="6"/>
  <c r="P278" i="6"/>
  <c r="P281" i="6"/>
  <c r="P282" i="6"/>
  <c r="P284" i="6"/>
  <c r="P285" i="6"/>
  <c r="P286" i="6"/>
  <c r="P289" i="6"/>
  <c r="P290" i="6"/>
  <c r="P292" i="6"/>
  <c r="P293" i="6"/>
  <c r="P294" i="6"/>
  <c r="P297" i="6"/>
  <c r="P298" i="6"/>
  <c r="P11" i="6"/>
  <c r="P12" i="6"/>
  <c r="P13" i="6"/>
  <c r="P16" i="6"/>
  <c r="P17" i="6"/>
  <c r="P18" i="6"/>
  <c r="P19" i="6"/>
  <c r="P20" i="6"/>
  <c r="P21" i="6"/>
  <c r="P22" i="6"/>
  <c r="P23" i="6"/>
  <c r="P3" i="6"/>
  <c r="P4" i="6"/>
  <c r="P5" i="6"/>
  <c r="P6" i="6"/>
  <c r="P7" i="6"/>
  <c r="P8" i="6"/>
  <c r="P9" i="6"/>
  <c r="P10" i="6"/>
  <c r="P2" i="6"/>
  <c r="K18" i="2" l="1"/>
  <c r="F5" i="5" s="1"/>
  <c r="B22" i="2"/>
  <c r="F8" i="5" l="1"/>
  <c r="F7" i="6" l="1"/>
  <c r="C14" i="5"/>
  <c r="Z298" i="6" l="1"/>
  <c r="Z296" i="6"/>
  <c r="Z294" i="6"/>
  <c r="Z292" i="6"/>
  <c r="Z290" i="6"/>
  <c r="Z288" i="6"/>
  <c r="Z286" i="6"/>
  <c r="Z284" i="6"/>
  <c r="Z282" i="6"/>
  <c r="Z280" i="6"/>
  <c r="Z278" i="6"/>
  <c r="Z276" i="6"/>
  <c r="Z274" i="6"/>
  <c r="Z272" i="6"/>
  <c r="Z270" i="6"/>
  <c r="Z268" i="6"/>
  <c r="Z266" i="6"/>
  <c r="Z299" i="6"/>
  <c r="Z297" i="6"/>
  <c r="Z295" i="6"/>
  <c r="Z293" i="6"/>
  <c r="Z291" i="6"/>
  <c r="Z289" i="6"/>
  <c r="Z287" i="6"/>
  <c r="Z285" i="6"/>
  <c r="Z283" i="6"/>
  <c r="Z281" i="6"/>
  <c r="Z279" i="6"/>
  <c r="Z277" i="6"/>
  <c r="Z275" i="6"/>
  <c r="Z273" i="6"/>
  <c r="Z271" i="6"/>
  <c r="Z269" i="6"/>
  <c r="Z267" i="6"/>
  <c r="Z262" i="6"/>
  <c r="Z260" i="6"/>
  <c r="Z258" i="6"/>
  <c r="Z256" i="6"/>
  <c r="Z254" i="6"/>
  <c r="Z252" i="6"/>
  <c r="Z250" i="6"/>
  <c r="Z248" i="6"/>
  <c r="Z265" i="6"/>
  <c r="Z264" i="6"/>
  <c r="Z261" i="6"/>
  <c r="Z259" i="6"/>
  <c r="Z257" i="6"/>
  <c r="Z255" i="6"/>
  <c r="Z253" i="6"/>
  <c r="Z251" i="6"/>
  <c r="Z249" i="6"/>
  <c r="Z247" i="6"/>
  <c r="Z245" i="6"/>
  <c r="Z244" i="6"/>
  <c r="Z263" i="6"/>
  <c r="Z246" i="6"/>
  <c r="Z243" i="6"/>
  <c r="Z240" i="6"/>
  <c r="Z239" i="6"/>
  <c r="Z242" i="6"/>
  <c r="Z241" i="6"/>
  <c r="Z238" i="6"/>
  <c r="Z233" i="6"/>
  <c r="Z230" i="6"/>
  <c r="Z201" i="6"/>
  <c r="Z199" i="6"/>
  <c r="Z197" i="6"/>
  <c r="Z195" i="6"/>
  <c r="Z193" i="6"/>
  <c r="Z191" i="6"/>
  <c r="Z189" i="6"/>
  <c r="Z236" i="6"/>
  <c r="Z227" i="6"/>
  <c r="Z224" i="6"/>
  <c r="Z223" i="6"/>
  <c r="Z222" i="6"/>
  <c r="Z221" i="6"/>
  <c r="Z220" i="6"/>
  <c r="Z219" i="6"/>
  <c r="Z218" i="6"/>
  <c r="Z217" i="6"/>
  <c r="Z216" i="6"/>
  <c r="Z215" i="6"/>
  <c r="Z214" i="6"/>
  <c r="Z213" i="6"/>
  <c r="Z212" i="6"/>
  <c r="Z211" i="6"/>
  <c r="Z210" i="6"/>
  <c r="Z209" i="6"/>
  <c r="Z208" i="6"/>
  <c r="Z207" i="6"/>
  <c r="Z206" i="6"/>
  <c r="Z205" i="6"/>
  <c r="Z204" i="6"/>
  <c r="Z203" i="6"/>
  <c r="Z234" i="6"/>
  <c r="Z231" i="6"/>
  <c r="Z228" i="6"/>
  <c r="Z225" i="6"/>
  <c r="Z202" i="6"/>
  <c r="Z235" i="6"/>
  <c r="Z232" i="6"/>
  <c r="Z184" i="6"/>
  <c r="Z194" i="6"/>
  <c r="Z226" i="6"/>
  <c r="Z183" i="6"/>
  <c r="Z181" i="6"/>
  <c r="Z179" i="6"/>
  <c r="Z186" i="6"/>
  <c r="Z229" i="6"/>
  <c r="Z198" i="6"/>
  <c r="Z190" i="6"/>
  <c r="Z187" i="6"/>
  <c r="Z196" i="6"/>
  <c r="Z159" i="6"/>
  <c r="Z157" i="6"/>
  <c r="Z155" i="6"/>
  <c r="Z153" i="6"/>
  <c r="Z151" i="6"/>
  <c r="Z149" i="6"/>
  <c r="Z182" i="6"/>
  <c r="Z237" i="6"/>
  <c r="Z178" i="6"/>
  <c r="Z177" i="6"/>
  <c r="Z176" i="6"/>
  <c r="Z175" i="6"/>
  <c r="Z174" i="6"/>
  <c r="Z173" i="6"/>
  <c r="Z172" i="6"/>
  <c r="Z171" i="6"/>
  <c r="Z170" i="6"/>
  <c r="Z169" i="6"/>
  <c r="Z168" i="6"/>
  <c r="Z167" i="6"/>
  <c r="Z166" i="6"/>
  <c r="Z165" i="6"/>
  <c r="Z164" i="6"/>
  <c r="Z163" i="6"/>
  <c r="Z162" i="6"/>
  <c r="Z161" i="6"/>
  <c r="Z180" i="6"/>
  <c r="Z200" i="6"/>
  <c r="Z188" i="6"/>
  <c r="Z185" i="6"/>
  <c r="Z154" i="6"/>
  <c r="Z147" i="6"/>
  <c r="Z148" i="6"/>
  <c r="Z140" i="6"/>
  <c r="Z133" i="6"/>
  <c r="Z125" i="6"/>
  <c r="Z117" i="6"/>
  <c r="Z158" i="6"/>
  <c r="Z192" i="6"/>
  <c r="Z146" i="6"/>
  <c r="Z135" i="6"/>
  <c r="Z127" i="6"/>
  <c r="Z119" i="6"/>
  <c r="Z160" i="6"/>
  <c r="Z141" i="6"/>
  <c r="Z136" i="6"/>
  <c r="Z128" i="6"/>
  <c r="Z120" i="6"/>
  <c r="Z112" i="6"/>
  <c r="Z110" i="6"/>
  <c r="Z108" i="6"/>
  <c r="Z106" i="6"/>
  <c r="Z152" i="6"/>
  <c r="Z144" i="6"/>
  <c r="Z137" i="6"/>
  <c r="Z129" i="6"/>
  <c r="Z121" i="6"/>
  <c r="Z138" i="6"/>
  <c r="Z130" i="6"/>
  <c r="Z122" i="6"/>
  <c r="Z142" i="6"/>
  <c r="Z139" i="6"/>
  <c r="Z132" i="6"/>
  <c r="Z131" i="6"/>
  <c r="Z124" i="6"/>
  <c r="Z143" i="6"/>
  <c r="Z150" i="6"/>
  <c r="Z109" i="6"/>
  <c r="Z104" i="6"/>
  <c r="Z102" i="6"/>
  <c r="Z100" i="6"/>
  <c r="Z98" i="6"/>
  <c r="Z96" i="6"/>
  <c r="Z94" i="6"/>
  <c r="Z92" i="6"/>
  <c r="Z90" i="6"/>
  <c r="Z88" i="6"/>
  <c r="Z86" i="6"/>
  <c r="Z84" i="6"/>
  <c r="Z82" i="6"/>
  <c r="Z80" i="6"/>
  <c r="Z78" i="6"/>
  <c r="Z76" i="6"/>
  <c r="Z74" i="6"/>
  <c r="Z72" i="6"/>
  <c r="Z70" i="6"/>
  <c r="Z68" i="6"/>
  <c r="Z66" i="6"/>
  <c r="Z64" i="6"/>
  <c r="Z62" i="6"/>
  <c r="Z60" i="6"/>
  <c r="Z58" i="6"/>
  <c r="Z56" i="6"/>
  <c r="Z54" i="6"/>
  <c r="Z113" i="6"/>
  <c r="Z91" i="6"/>
  <c r="Z126" i="6"/>
  <c r="Z115" i="6"/>
  <c r="Z101" i="6"/>
  <c r="Z145" i="6"/>
  <c r="Z134" i="6"/>
  <c r="Z118" i="6"/>
  <c r="Z116" i="6"/>
  <c r="Z95" i="6"/>
  <c r="Z73" i="6"/>
  <c r="Z57" i="6"/>
  <c r="Z105" i="6"/>
  <c r="Z99" i="6"/>
  <c r="Z77" i="6"/>
  <c r="Z93" i="6"/>
  <c r="Z79" i="6"/>
  <c r="Z63" i="6"/>
  <c r="Z156" i="6"/>
  <c r="Z123" i="6"/>
  <c r="Z111" i="6"/>
  <c r="Z103" i="6"/>
  <c r="Z87" i="6"/>
  <c r="Z81" i="6"/>
  <c r="Z65" i="6"/>
  <c r="Z97" i="6"/>
  <c r="Z114" i="6"/>
  <c r="Z59" i="6"/>
  <c r="Z35" i="6"/>
  <c r="Z33" i="6"/>
  <c r="Z31" i="6"/>
  <c r="Z29" i="6"/>
  <c r="Z27" i="6"/>
  <c r="Z25" i="6"/>
  <c r="Z23" i="6"/>
  <c r="Z89" i="6"/>
  <c r="Z83" i="6"/>
  <c r="Z53" i="6"/>
  <c r="Z52" i="6"/>
  <c r="Z51" i="6"/>
  <c r="Z50" i="6"/>
  <c r="Z49" i="6"/>
  <c r="Z48" i="6"/>
  <c r="Z47" i="6"/>
  <c r="Z46" i="6"/>
  <c r="Z45" i="6"/>
  <c r="Z44" i="6"/>
  <c r="Z43" i="6"/>
  <c r="Z42" i="6"/>
  <c r="Z41" i="6"/>
  <c r="Z40" i="6"/>
  <c r="Z39" i="6"/>
  <c r="Z38" i="6"/>
  <c r="Z37" i="6"/>
  <c r="Z75" i="6"/>
  <c r="Z69" i="6"/>
  <c r="Z61" i="6"/>
  <c r="Z107" i="6"/>
  <c r="Z85" i="6"/>
  <c r="Z36" i="6"/>
  <c r="Z34" i="6"/>
  <c r="Z32" i="6"/>
  <c r="Z28" i="6"/>
  <c r="Z22" i="6"/>
  <c r="Z4" i="6"/>
  <c r="Z12" i="6"/>
  <c r="Z8" i="6"/>
  <c r="Z71" i="6"/>
  <c r="Z67" i="6"/>
  <c r="Z11" i="6"/>
  <c r="Z14" i="6"/>
  <c r="Z55" i="6"/>
  <c r="Z30" i="6"/>
  <c r="Z16" i="6"/>
  <c r="Z13" i="6"/>
  <c r="Z5" i="6"/>
  <c r="Z18" i="6"/>
  <c r="Z17" i="6"/>
  <c r="Z15" i="6"/>
  <c r="Z9" i="6"/>
  <c r="Z6" i="6"/>
  <c r="Z24" i="6"/>
  <c r="Z20" i="6"/>
  <c r="Z19" i="6"/>
  <c r="Z7" i="6"/>
  <c r="Z21" i="6"/>
  <c r="Z3" i="6"/>
  <c r="Z26" i="6"/>
  <c r="Z10" i="6"/>
  <c r="Z2" i="6"/>
  <c r="C8" i="5" l="1"/>
  <c r="F2" i="5"/>
  <c r="R3" i="5"/>
  <c r="R4" i="5" s="1"/>
  <c r="R5" i="5" s="1"/>
  <c r="K3" i="5"/>
  <c r="S2" i="5"/>
  <c r="AJ2" i="5" s="1"/>
  <c r="AM2" i="5" s="1"/>
  <c r="Q2" i="5"/>
  <c r="R6" i="5" l="1"/>
  <c r="Q5" i="5"/>
  <c r="S3" i="5"/>
  <c r="AJ3" i="5" s="1"/>
  <c r="Q3" i="5"/>
  <c r="C15" i="5"/>
  <c r="R7" i="5"/>
  <c r="S6" i="5"/>
  <c r="Q6" i="5"/>
  <c r="S5" i="5"/>
  <c r="AK2" i="5"/>
  <c r="AL2" i="5" s="1"/>
  <c r="AM3" i="5"/>
  <c r="AK3" i="5"/>
  <c r="AL3" i="5" s="1"/>
  <c r="S4" i="5"/>
  <c r="Q4" i="5"/>
  <c r="AJ5" i="5" l="1"/>
  <c r="AJ6" i="5"/>
  <c r="AJ4" i="5"/>
  <c r="Q7" i="5"/>
  <c r="R8" i="5"/>
  <c r="S7" i="5"/>
  <c r="AM6" i="5" l="1"/>
  <c r="AK6" i="5"/>
  <c r="AL6" i="5" s="1"/>
  <c r="AK4" i="5"/>
  <c r="AL4" i="5" s="1"/>
  <c r="AM4" i="5"/>
  <c r="AJ7" i="5"/>
  <c r="AM5" i="5"/>
  <c r="AK5" i="5"/>
  <c r="AL5" i="5" s="1"/>
  <c r="Q8" i="5"/>
  <c r="R9" i="5"/>
  <c r="S8" i="5"/>
  <c r="AK7" i="5" l="1"/>
  <c r="AL7" i="5" s="1"/>
  <c r="AM7" i="5"/>
  <c r="AJ8" i="5"/>
  <c r="R10" i="5"/>
  <c r="S9" i="5"/>
  <c r="Q9" i="5"/>
  <c r="AM8" i="5" l="1"/>
  <c r="AK8" i="5"/>
  <c r="AL8" i="5" s="1"/>
  <c r="AJ9" i="5"/>
  <c r="S10" i="5"/>
  <c r="R11" i="5"/>
  <c r="Q10" i="5"/>
  <c r="R12" i="5" l="1"/>
  <c r="S11" i="5"/>
  <c r="Q11" i="5"/>
  <c r="AM9" i="5"/>
  <c r="AK9" i="5"/>
  <c r="AL9" i="5" s="1"/>
  <c r="AJ10" i="5"/>
  <c r="AM10" i="5" l="1"/>
  <c r="AK10" i="5"/>
  <c r="AL10" i="5" s="1"/>
  <c r="AJ11" i="5"/>
  <c r="S12" i="5"/>
  <c r="R13" i="5"/>
  <c r="Q12" i="5"/>
  <c r="AM11" i="5" l="1"/>
  <c r="AK11" i="5"/>
  <c r="AL11" i="5" s="1"/>
  <c r="AJ12" i="5"/>
  <c r="S13" i="5"/>
  <c r="R14" i="5"/>
  <c r="Q13" i="5"/>
  <c r="AJ13" i="5" l="1"/>
  <c r="AK12" i="5"/>
  <c r="AL12" i="5" s="1"/>
  <c r="AM12" i="5"/>
  <c r="S14" i="5"/>
  <c r="R15" i="5"/>
  <c r="Q14" i="5"/>
  <c r="S15" i="5" l="1"/>
  <c r="R16" i="5"/>
  <c r="Q15" i="5"/>
  <c r="AK13" i="5"/>
  <c r="AL13" i="5" s="1"/>
  <c r="AM13" i="5"/>
  <c r="AJ14" i="5"/>
  <c r="AK14" i="5" l="1"/>
  <c r="AL14" i="5" s="1"/>
  <c r="AM14" i="5"/>
  <c r="AJ15" i="5"/>
  <c r="S16" i="5"/>
  <c r="Q16" i="5"/>
  <c r="R17" i="5"/>
  <c r="R18" i="5" l="1"/>
  <c r="Q17" i="5"/>
  <c r="S17" i="5"/>
  <c r="AJ16" i="5"/>
  <c r="AK15" i="5"/>
  <c r="AL15" i="5" s="1"/>
  <c r="AM15" i="5"/>
  <c r="R19" i="5" l="1"/>
  <c r="S18" i="5"/>
  <c r="Q18" i="5"/>
  <c r="AJ17" i="5"/>
  <c r="AK16" i="5"/>
  <c r="AL16" i="5" s="1"/>
  <c r="AM16" i="5"/>
  <c r="AK17" i="5" l="1"/>
  <c r="AL17" i="5" s="1"/>
  <c r="AM17" i="5"/>
  <c r="AJ18" i="5"/>
  <c r="R20" i="5"/>
  <c r="R21" i="5" s="1"/>
  <c r="Q19" i="5"/>
  <c r="S19" i="5"/>
  <c r="R22" i="5" l="1"/>
  <c r="R23" i="5" s="1"/>
  <c r="R24" i="5" s="1"/>
  <c r="R25" i="5" s="1"/>
  <c r="R26" i="5" s="1"/>
  <c r="R27" i="5" s="1"/>
  <c r="R28" i="5" s="1"/>
  <c r="R29" i="5" s="1"/>
  <c r="R30" i="5" s="1"/>
  <c r="R31" i="5" s="1"/>
  <c r="R32" i="5" s="1"/>
  <c r="R33" i="5" s="1"/>
  <c r="R34" i="5" s="1"/>
  <c r="R35" i="5" s="1"/>
  <c r="R36" i="5" s="1"/>
  <c r="R37" i="5" s="1"/>
  <c r="R38" i="5" s="1"/>
  <c r="R39" i="5" s="1"/>
  <c r="R40" i="5" s="1"/>
  <c r="R41" i="5" s="1"/>
  <c r="R42" i="5" s="1"/>
  <c r="R43" i="5" s="1"/>
  <c r="R44" i="5" s="1"/>
  <c r="R45" i="5" s="1"/>
  <c r="R46" i="5" s="1"/>
  <c r="R47" i="5" s="1"/>
  <c r="R48" i="5" s="1"/>
  <c r="R49" i="5" s="1"/>
  <c r="R50" i="5" s="1"/>
  <c r="R51" i="5" s="1"/>
  <c r="R52" i="5" s="1"/>
  <c r="R53" i="5" s="1"/>
  <c r="R54" i="5" s="1"/>
  <c r="R55" i="5" s="1"/>
  <c r="R56" i="5" s="1"/>
  <c r="R57" i="5" s="1"/>
  <c r="R58" i="5" s="1"/>
  <c r="R59" i="5" s="1"/>
  <c r="R60" i="5" s="1"/>
  <c r="R61" i="5" s="1"/>
  <c r="R62" i="5" s="1"/>
  <c r="R63" i="5" s="1"/>
  <c r="R64" i="5" s="1"/>
  <c r="R65" i="5" s="1"/>
  <c r="R66" i="5" s="1"/>
  <c r="R67" i="5" s="1"/>
  <c r="R68" i="5" s="1"/>
  <c r="R69" i="5" s="1"/>
  <c r="R70" i="5" s="1"/>
  <c r="R71" i="5" s="1"/>
  <c r="R72" i="5" s="1"/>
  <c r="R73" i="5" s="1"/>
  <c r="R74" i="5" s="1"/>
  <c r="R75" i="5" s="1"/>
  <c r="R76" i="5" s="1"/>
  <c r="R77" i="5" s="1"/>
  <c r="R78" i="5" s="1"/>
  <c r="R79" i="5" s="1"/>
  <c r="R80" i="5" s="1"/>
  <c r="R81" i="5" s="1"/>
  <c r="R82" i="5" s="1"/>
  <c r="R83" i="5" s="1"/>
  <c r="R84" i="5" s="1"/>
  <c r="R85" i="5" s="1"/>
  <c r="R86" i="5" s="1"/>
  <c r="R87" i="5" s="1"/>
  <c r="R88" i="5" s="1"/>
  <c r="R89" i="5" s="1"/>
  <c r="R90" i="5" s="1"/>
  <c r="R91" i="5" s="1"/>
  <c r="R92" i="5" s="1"/>
  <c r="R93" i="5" s="1"/>
  <c r="R94" i="5" s="1"/>
  <c r="R95" i="5" s="1"/>
  <c r="R96" i="5" s="1"/>
  <c r="R97" i="5" s="1"/>
  <c r="R98" i="5" s="1"/>
  <c r="R99" i="5" s="1"/>
  <c r="R100" i="5" s="1"/>
  <c r="R101" i="5" s="1"/>
  <c r="R102" i="5" s="1"/>
  <c r="R103" i="5" s="1"/>
  <c r="R104" i="5" s="1"/>
  <c r="R105" i="5" s="1"/>
  <c r="R106" i="5" s="1"/>
  <c r="R107" i="5" s="1"/>
  <c r="R108" i="5" s="1"/>
  <c r="R109" i="5" s="1"/>
  <c r="R110" i="5" s="1"/>
  <c r="R111" i="5" s="1"/>
  <c r="R112" i="5" s="1"/>
  <c r="R113" i="5" s="1"/>
  <c r="R114" i="5" s="1"/>
  <c r="R115" i="5" s="1"/>
  <c r="R116" i="5" s="1"/>
  <c r="R117" i="5" s="1"/>
  <c r="R118" i="5" s="1"/>
  <c r="R119" i="5" s="1"/>
  <c r="R120" i="5" s="1"/>
  <c r="R121" i="5" s="1"/>
  <c r="R122" i="5" s="1"/>
  <c r="R123" i="5" s="1"/>
  <c r="R124" i="5" s="1"/>
  <c r="R125" i="5" s="1"/>
  <c r="R126" i="5" s="1"/>
  <c r="R127" i="5" s="1"/>
  <c r="R128" i="5" s="1"/>
  <c r="R129" i="5" s="1"/>
  <c r="R130" i="5" s="1"/>
  <c r="R131" i="5" s="1"/>
  <c r="R132" i="5" s="1"/>
  <c r="R133" i="5" s="1"/>
  <c r="R134" i="5" s="1"/>
  <c r="R135" i="5" s="1"/>
  <c r="R136" i="5" s="1"/>
  <c r="R137" i="5" s="1"/>
  <c r="R138" i="5" s="1"/>
  <c r="R139" i="5" s="1"/>
  <c r="R140" i="5" s="1"/>
  <c r="R141" i="5" s="1"/>
  <c r="R142" i="5" s="1"/>
  <c r="R143" i="5" s="1"/>
  <c r="R144" i="5" s="1"/>
  <c r="R145" i="5" s="1"/>
  <c r="R146" i="5" s="1"/>
  <c r="R147" i="5" s="1"/>
  <c r="R148" i="5" s="1"/>
  <c r="R149" i="5" s="1"/>
  <c r="R150" i="5" s="1"/>
  <c r="R151" i="5" s="1"/>
  <c r="R152" i="5" s="1"/>
  <c r="R153" i="5" s="1"/>
  <c r="R154" i="5" s="1"/>
  <c r="R155" i="5" s="1"/>
  <c r="R156" i="5" s="1"/>
  <c r="R157" i="5" s="1"/>
  <c r="R158" i="5" s="1"/>
  <c r="R159" i="5" s="1"/>
  <c r="R160" i="5" s="1"/>
  <c r="R161" i="5" s="1"/>
  <c r="R162" i="5" s="1"/>
  <c r="R163" i="5" s="1"/>
  <c r="R164" i="5" s="1"/>
  <c r="R165" i="5" s="1"/>
  <c r="R166" i="5" s="1"/>
  <c r="R167" i="5" s="1"/>
  <c r="R168" i="5" s="1"/>
  <c r="R169" i="5" s="1"/>
  <c r="R170" i="5" s="1"/>
  <c r="R171" i="5" s="1"/>
  <c r="R172" i="5" s="1"/>
  <c r="R173" i="5" s="1"/>
  <c r="R174" i="5" s="1"/>
  <c r="R175" i="5" s="1"/>
  <c r="R176" i="5" s="1"/>
  <c r="R177" i="5" s="1"/>
  <c r="R178" i="5" s="1"/>
  <c r="R179" i="5" s="1"/>
  <c r="R180" i="5" s="1"/>
  <c r="R181" i="5" s="1"/>
  <c r="R182" i="5" s="1"/>
  <c r="R183" i="5" s="1"/>
  <c r="R184" i="5" s="1"/>
  <c r="R185" i="5" s="1"/>
  <c r="R186" i="5" s="1"/>
  <c r="R187" i="5" s="1"/>
  <c r="R188" i="5" s="1"/>
  <c r="R189" i="5" s="1"/>
  <c r="R190" i="5" s="1"/>
  <c r="R191" i="5" s="1"/>
  <c r="R192" i="5" s="1"/>
  <c r="R193" i="5" s="1"/>
  <c r="R194" i="5" s="1"/>
  <c r="R195" i="5" s="1"/>
  <c r="R196" i="5" s="1"/>
  <c r="R197" i="5" s="1"/>
  <c r="R198" i="5" s="1"/>
  <c r="R199" i="5" s="1"/>
  <c r="R200" i="5" s="1"/>
  <c r="R201" i="5" s="1"/>
  <c r="R202" i="5" s="1"/>
  <c r="R203" i="5" s="1"/>
  <c r="R204" i="5" s="1"/>
  <c r="R205" i="5" s="1"/>
  <c r="R206" i="5" s="1"/>
  <c r="R207" i="5" s="1"/>
  <c r="R208" i="5" s="1"/>
  <c r="R209" i="5" s="1"/>
  <c r="R210" i="5" s="1"/>
  <c r="R211" i="5" s="1"/>
  <c r="R212" i="5" s="1"/>
  <c r="R213" i="5" s="1"/>
  <c r="R214" i="5" s="1"/>
  <c r="R215" i="5" s="1"/>
  <c r="R216" i="5" s="1"/>
  <c r="R217" i="5" s="1"/>
  <c r="R218" i="5" s="1"/>
  <c r="R219" i="5" s="1"/>
  <c r="R220" i="5" s="1"/>
  <c r="R221" i="5" s="1"/>
  <c r="R222" i="5" s="1"/>
  <c r="R223" i="5" s="1"/>
  <c r="R224" i="5" s="1"/>
  <c r="R225" i="5" s="1"/>
  <c r="R226" i="5" s="1"/>
  <c r="R227" i="5" s="1"/>
  <c r="R228" i="5" s="1"/>
  <c r="R229" i="5" s="1"/>
  <c r="R230" i="5" s="1"/>
  <c r="R231" i="5" s="1"/>
  <c r="R232" i="5" s="1"/>
  <c r="R233" i="5" s="1"/>
  <c r="R234" i="5" s="1"/>
  <c r="R235" i="5" s="1"/>
  <c r="R236" i="5" s="1"/>
  <c r="R237" i="5" s="1"/>
  <c r="R238" i="5" s="1"/>
  <c r="R239" i="5" s="1"/>
  <c r="R240" i="5" s="1"/>
  <c r="R241" i="5" s="1"/>
  <c r="R242" i="5" s="1"/>
  <c r="R243" i="5" s="1"/>
  <c r="R244" i="5" s="1"/>
  <c r="R245" i="5" s="1"/>
  <c r="R246" i="5" s="1"/>
  <c r="R247" i="5" s="1"/>
  <c r="R248" i="5" s="1"/>
  <c r="R249" i="5" s="1"/>
  <c r="R250" i="5" s="1"/>
  <c r="R251" i="5" s="1"/>
  <c r="R252" i="5" s="1"/>
  <c r="R253" i="5" s="1"/>
  <c r="R254" i="5" s="1"/>
  <c r="R255" i="5" s="1"/>
  <c r="R256" i="5" s="1"/>
  <c r="R257" i="5" s="1"/>
  <c r="R258" i="5" s="1"/>
  <c r="R259" i="5" s="1"/>
  <c r="R260" i="5" s="1"/>
  <c r="R261" i="5" s="1"/>
  <c r="R262" i="5" s="1"/>
  <c r="R263" i="5" s="1"/>
  <c r="R264" i="5" s="1"/>
  <c r="R265" i="5" s="1"/>
  <c r="R266" i="5" s="1"/>
  <c r="R267" i="5" s="1"/>
  <c r="R268" i="5" s="1"/>
  <c r="R269" i="5" s="1"/>
  <c r="R270" i="5" s="1"/>
  <c r="R271" i="5" s="1"/>
  <c r="R272" i="5" s="1"/>
  <c r="R273" i="5" s="1"/>
  <c r="R274" i="5" s="1"/>
  <c r="R275" i="5" s="1"/>
  <c r="R276" i="5" s="1"/>
  <c r="R277" i="5" s="1"/>
  <c r="R278" i="5" s="1"/>
  <c r="R279" i="5" s="1"/>
  <c r="R280" i="5" s="1"/>
  <c r="R281" i="5" s="1"/>
  <c r="R282" i="5" s="1"/>
  <c r="R283" i="5" s="1"/>
  <c r="R284" i="5" s="1"/>
  <c r="R285" i="5" s="1"/>
  <c r="R286" i="5" s="1"/>
  <c r="R287" i="5" s="1"/>
  <c r="R288" i="5" s="1"/>
  <c r="R289" i="5" s="1"/>
  <c r="R290" i="5" s="1"/>
  <c r="R291" i="5" s="1"/>
  <c r="R292" i="5" s="1"/>
  <c r="R293" i="5" s="1"/>
  <c r="R294" i="5" s="1"/>
  <c r="R295" i="5" s="1"/>
  <c r="R296" i="5" s="1"/>
  <c r="R297" i="5" s="1"/>
  <c r="R298" i="5" s="1"/>
  <c r="R299" i="5" s="1"/>
  <c r="Q21" i="5"/>
  <c r="AJ19" i="5"/>
  <c r="Q20" i="5"/>
  <c r="S20" i="5"/>
  <c r="AK18" i="5"/>
  <c r="AL18" i="5" s="1"/>
  <c r="AM18" i="5"/>
  <c r="AJ20" i="5" l="1"/>
  <c r="S21" i="5"/>
  <c r="Q22" i="5"/>
  <c r="AK19" i="5"/>
  <c r="AL19" i="5" s="1"/>
  <c r="AM19" i="5"/>
  <c r="AJ21" i="5" l="1"/>
  <c r="AK20" i="5"/>
  <c r="AL20" i="5" s="1"/>
  <c r="AM20" i="5"/>
  <c r="S22" i="5"/>
  <c r="Q23" i="5"/>
  <c r="S23" i="5" l="1"/>
  <c r="AK21" i="5"/>
  <c r="AL21" i="5" s="1"/>
  <c r="AM21" i="5"/>
  <c r="AJ22" i="5"/>
  <c r="AJ23" i="5" l="1"/>
  <c r="AM22" i="5"/>
  <c r="AK22" i="5"/>
  <c r="AL22" i="5" s="1"/>
  <c r="S24" i="5"/>
  <c r="Q24" i="5"/>
  <c r="S25" i="5" l="1"/>
  <c r="Q25" i="5"/>
  <c r="AJ24" i="5"/>
  <c r="AM23" i="5"/>
  <c r="AK23" i="5"/>
  <c r="AL23" i="5" s="1"/>
  <c r="AM24" i="5" l="1"/>
  <c r="AK24" i="5"/>
  <c r="AL24" i="5" s="1"/>
  <c r="S26" i="5"/>
  <c r="Q26" i="5"/>
  <c r="AJ25" i="5"/>
  <c r="S27" i="5" l="1"/>
  <c r="Q27" i="5"/>
  <c r="AJ26" i="5"/>
  <c r="AM25" i="5"/>
  <c r="AK25" i="5"/>
  <c r="AL25" i="5" s="1"/>
  <c r="S28" i="5" l="1"/>
  <c r="Q29" i="5"/>
  <c r="Q28" i="5"/>
  <c r="AJ27" i="5"/>
  <c r="AM26" i="5"/>
  <c r="AK26" i="5"/>
  <c r="AL26" i="5" s="1"/>
  <c r="AM27" i="5" l="1"/>
  <c r="AK27" i="5"/>
  <c r="AL27" i="5" s="1"/>
  <c r="S29" i="5"/>
  <c r="Q30" i="5"/>
  <c r="AJ28" i="5"/>
  <c r="AM28" i="5" l="1"/>
  <c r="AK28" i="5"/>
  <c r="AL28" i="5" s="1"/>
  <c r="S30" i="5"/>
  <c r="Q31" i="5"/>
  <c r="AJ29" i="5"/>
  <c r="AM29" i="5" l="1"/>
  <c r="AK29" i="5"/>
  <c r="AL29" i="5" s="1"/>
  <c r="S31" i="5"/>
  <c r="Q32" i="5"/>
  <c r="AJ30" i="5"/>
  <c r="S32" i="5" l="1"/>
  <c r="Q33" i="5"/>
  <c r="AM30" i="5"/>
  <c r="AK30" i="5"/>
  <c r="AL30" i="5" s="1"/>
  <c r="AJ31" i="5"/>
  <c r="AM31" i="5" l="1"/>
  <c r="AK31" i="5"/>
  <c r="AL31" i="5" s="1"/>
  <c r="S33" i="5"/>
  <c r="Q34" i="5"/>
  <c r="AJ32" i="5"/>
  <c r="S34" i="5" l="1"/>
  <c r="Q35" i="5"/>
  <c r="AM32" i="5"/>
  <c r="AK32" i="5"/>
  <c r="AL32" i="5" s="1"/>
  <c r="AJ33" i="5"/>
  <c r="AJ34" i="5" l="1"/>
  <c r="AM33" i="5"/>
  <c r="AK33" i="5"/>
  <c r="AL33" i="5" s="1"/>
  <c r="S35" i="5"/>
  <c r="Q36" i="5"/>
  <c r="Q37" i="5" l="1"/>
  <c r="S36" i="5"/>
  <c r="AM34" i="5"/>
  <c r="AK34" i="5"/>
  <c r="AL34" i="5" s="1"/>
  <c r="AJ35" i="5"/>
  <c r="Q38" i="5" l="1"/>
  <c r="S37" i="5"/>
  <c r="AM35" i="5"/>
  <c r="AK35" i="5"/>
  <c r="AL35" i="5" s="1"/>
  <c r="AJ36" i="5"/>
  <c r="AJ37" i="5" l="1"/>
  <c r="S38" i="5"/>
  <c r="Q39" i="5"/>
  <c r="AM36" i="5"/>
  <c r="AK36" i="5"/>
  <c r="AL36" i="5" s="1"/>
  <c r="AJ38" i="5" l="1"/>
  <c r="AK37" i="5"/>
  <c r="AL37" i="5" s="1"/>
  <c r="AM37" i="5"/>
  <c r="S39" i="5"/>
  <c r="Q40" i="5"/>
  <c r="AJ39" i="5" l="1"/>
  <c r="S40" i="5"/>
  <c r="Q41" i="5"/>
  <c r="AK38" i="5"/>
  <c r="AL38" i="5" s="1"/>
  <c r="AM38" i="5"/>
  <c r="S41" i="5" l="1"/>
  <c r="Q42" i="5"/>
  <c r="AJ40" i="5"/>
  <c r="AM39" i="5"/>
  <c r="AK39" i="5"/>
  <c r="AL39" i="5" s="1"/>
  <c r="AM40" i="5" l="1"/>
  <c r="AK40" i="5"/>
  <c r="AL40" i="5" s="1"/>
  <c r="S42" i="5"/>
  <c r="Q43" i="5"/>
  <c r="AJ41" i="5"/>
  <c r="AM41" i="5" l="1"/>
  <c r="AK41" i="5"/>
  <c r="AL41" i="5" s="1"/>
  <c r="AJ42" i="5"/>
  <c r="Q44" i="5"/>
  <c r="S43" i="5"/>
  <c r="Q45" i="5" l="1"/>
  <c r="S44" i="5"/>
  <c r="AJ43" i="5"/>
  <c r="AM42" i="5"/>
  <c r="AK42" i="5"/>
  <c r="AL42" i="5" s="1"/>
  <c r="AM43" i="5" l="1"/>
  <c r="AK43" i="5"/>
  <c r="AL43" i="5" s="1"/>
  <c r="AJ44" i="5"/>
  <c r="Q46" i="5"/>
  <c r="S45" i="5"/>
  <c r="AJ45" i="5" l="1"/>
  <c r="S46" i="5"/>
  <c r="Q47" i="5"/>
  <c r="AK44" i="5"/>
  <c r="AL44" i="5" s="1"/>
  <c r="AM44" i="5"/>
  <c r="Q48" i="5" l="1"/>
  <c r="S47" i="5"/>
  <c r="AJ46" i="5"/>
  <c r="AK45" i="5"/>
  <c r="AL45" i="5" s="1"/>
  <c r="AM45" i="5"/>
  <c r="AK46" i="5" l="1"/>
  <c r="AL46" i="5" s="1"/>
  <c r="AM46" i="5"/>
  <c r="AJ47" i="5"/>
  <c r="S48" i="5"/>
  <c r="Q49" i="5"/>
  <c r="Q50" i="5" l="1"/>
  <c r="S49" i="5"/>
  <c r="AK47" i="5"/>
  <c r="AL47" i="5" s="1"/>
  <c r="AM47" i="5"/>
  <c r="AJ48" i="5"/>
  <c r="AM48" i="5" l="1"/>
  <c r="AK48" i="5"/>
  <c r="AL48" i="5" s="1"/>
  <c r="AJ49" i="5"/>
  <c r="Q51" i="5"/>
  <c r="S50" i="5"/>
  <c r="AJ50" i="5" l="1"/>
  <c r="AM49" i="5"/>
  <c r="AK49" i="5"/>
  <c r="AL49" i="5" s="1"/>
  <c r="Q52" i="5"/>
  <c r="S51" i="5"/>
  <c r="AJ51" i="5" l="1"/>
  <c r="S52" i="5"/>
  <c r="Q53" i="5"/>
  <c r="AM50" i="5"/>
  <c r="AK50" i="5"/>
  <c r="AL50" i="5" s="1"/>
  <c r="AK51" i="5" l="1"/>
  <c r="AL51" i="5" s="1"/>
  <c r="AM51" i="5"/>
  <c r="S53" i="5"/>
  <c r="Q54" i="5"/>
  <c r="AJ52" i="5"/>
  <c r="AM52" i="5" l="1"/>
  <c r="AK52" i="5"/>
  <c r="AL52" i="5" s="1"/>
  <c r="AJ53" i="5"/>
  <c r="Q55" i="5"/>
  <c r="S54" i="5"/>
  <c r="AM53" i="5" l="1"/>
  <c r="AK53" i="5"/>
  <c r="AL53" i="5" s="1"/>
  <c r="AJ54" i="5"/>
  <c r="S55" i="5"/>
  <c r="Q56" i="5"/>
  <c r="AJ55" i="5" l="1"/>
  <c r="S56" i="5"/>
  <c r="Q57" i="5"/>
  <c r="AM54" i="5"/>
  <c r="AK54" i="5"/>
  <c r="AL54" i="5" s="1"/>
  <c r="AK55" i="5" l="1"/>
  <c r="AL55" i="5" s="1"/>
  <c r="AM55" i="5"/>
  <c r="S57" i="5"/>
  <c r="Q58" i="5"/>
  <c r="AJ56" i="5"/>
  <c r="AM56" i="5" l="1"/>
  <c r="AK56" i="5"/>
  <c r="AL56" i="5" s="1"/>
  <c r="Q59" i="5"/>
  <c r="S58" i="5"/>
  <c r="AJ57" i="5"/>
  <c r="S59" i="5" l="1"/>
  <c r="Q60" i="5"/>
  <c r="AM57" i="5"/>
  <c r="AK57" i="5"/>
  <c r="AL57" i="5" s="1"/>
  <c r="AJ58" i="5"/>
  <c r="S60" i="5" l="1"/>
  <c r="Q61" i="5"/>
  <c r="AK58" i="5"/>
  <c r="AL58" i="5" s="1"/>
  <c r="AM58" i="5"/>
  <c r="AJ59" i="5"/>
  <c r="AK59" i="5" l="1"/>
  <c r="AL59" i="5" s="1"/>
  <c r="AM59" i="5"/>
  <c r="Q62" i="5"/>
  <c r="S61" i="5"/>
  <c r="AJ60" i="5"/>
  <c r="AJ61" i="5" l="1"/>
  <c r="Q63" i="5"/>
  <c r="S62" i="5"/>
  <c r="AM60" i="5"/>
  <c r="AK60" i="5"/>
  <c r="AL60" i="5" s="1"/>
  <c r="AM61" i="5" l="1"/>
  <c r="AK61" i="5"/>
  <c r="AL61" i="5" s="1"/>
  <c r="AJ62" i="5"/>
  <c r="S63" i="5"/>
  <c r="Q64" i="5"/>
  <c r="AJ63" i="5" l="1"/>
  <c r="S64" i="5"/>
  <c r="Q65" i="5"/>
  <c r="AM62" i="5"/>
  <c r="AK62" i="5"/>
  <c r="AL62" i="5" s="1"/>
  <c r="S65" i="5" l="1"/>
  <c r="Q66" i="5"/>
  <c r="AJ64" i="5"/>
  <c r="AK63" i="5"/>
  <c r="AL63" i="5" s="1"/>
  <c r="AM63" i="5"/>
  <c r="AJ65" i="5" l="1"/>
  <c r="AK64" i="5"/>
  <c r="AL64" i="5" s="1"/>
  <c r="AM64" i="5"/>
  <c r="Q67" i="5"/>
  <c r="S66" i="5"/>
  <c r="AJ66" i="5" l="1"/>
  <c r="AM65" i="5"/>
  <c r="AK65" i="5"/>
  <c r="AL65" i="5" s="1"/>
  <c r="S67" i="5"/>
  <c r="Q68" i="5"/>
  <c r="AJ67" i="5" l="1"/>
  <c r="AM66" i="5"/>
  <c r="AK66" i="5"/>
  <c r="AL66" i="5" s="1"/>
  <c r="S68" i="5"/>
  <c r="Q69" i="5"/>
  <c r="Q70" i="5" l="1"/>
  <c r="S69" i="5"/>
  <c r="AJ68" i="5"/>
  <c r="AK67" i="5"/>
  <c r="AL67" i="5" s="1"/>
  <c r="AM67" i="5"/>
  <c r="AK68" i="5" l="1"/>
  <c r="AL68" i="5" s="1"/>
  <c r="AM68" i="5"/>
  <c r="AJ69" i="5"/>
  <c r="Q71" i="5"/>
  <c r="S70" i="5"/>
  <c r="AJ70" i="5" l="1"/>
  <c r="AM69" i="5"/>
  <c r="AK69" i="5"/>
  <c r="AL69" i="5" s="1"/>
  <c r="Q72" i="5"/>
  <c r="S71" i="5"/>
  <c r="AJ71" i="5" l="1"/>
  <c r="AM70" i="5"/>
  <c r="AK70" i="5"/>
  <c r="AL70" i="5" s="1"/>
  <c r="S72" i="5"/>
  <c r="Q73" i="5"/>
  <c r="Q74" i="5" l="1"/>
  <c r="S73" i="5"/>
  <c r="AK71" i="5"/>
  <c r="AL71" i="5" s="1"/>
  <c r="AM71" i="5"/>
  <c r="AJ72" i="5"/>
  <c r="AJ73" i="5" l="1"/>
  <c r="Q75" i="5"/>
  <c r="S74" i="5"/>
  <c r="AM72" i="5"/>
  <c r="AK72" i="5"/>
  <c r="AL72" i="5" s="1"/>
  <c r="AM73" i="5" l="1"/>
  <c r="AK73" i="5"/>
  <c r="AL73" i="5" s="1"/>
  <c r="AJ74" i="5"/>
  <c r="S75" i="5"/>
  <c r="Q76" i="5"/>
  <c r="S76" i="5" l="1"/>
  <c r="Q77" i="5"/>
  <c r="AJ75" i="5"/>
  <c r="AM74" i="5"/>
  <c r="AK74" i="5"/>
  <c r="AL74" i="5" s="1"/>
  <c r="S77" i="5" l="1"/>
  <c r="Q78" i="5"/>
  <c r="AK75" i="5"/>
  <c r="AL75" i="5" s="1"/>
  <c r="AM75" i="5"/>
  <c r="AJ76" i="5"/>
  <c r="AM76" i="5" l="1"/>
  <c r="AK76" i="5"/>
  <c r="AL76" i="5" s="1"/>
  <c r="Q79" i="5"/>
  <c r="S78" i="5"/>
  <c r="AJ77" i="5"/>
  <c r="S79" i="5" l="1"/>
  <c r="Q80" i="5"/>
  <c r="AM77" i="5"/>
  <c r="AK77" i="5"/>
  <c r="AL77" i="5" s="1"/>
  <c r="AJ78" i="5"/>
  <c r="S80" i="5" l="1"/>
  <c r="Q81" i="5"/>
  <c r="AJ79" i="5"/>
  <c r="AK78" i="5"/>
  <c r="AL78" i="5" s="1"/>
  <c r="AM78" i="5"/>
  <c r="AJ80" i="5" l="1"/>
  <c r="AK79" i="5"/>
  <c r="AL79" i="5" s="1"/>
  <c r="AM79" i="5"/>
  <c r="S81" i="5"/>
  <c r="Q82" i="5"/>
  <c r="AM80" i="5" l="1"/>
  <c r="AK80" i="5"/>
  <c r="AL80" i="5" s="1"/>
  <c r="Q83" i="5"/>
  <c r="S82" i="5"/>
  <c r="AJ81" i="5"/>
  <c r="Q84" i="5" l="1"/>
  <c r="S83" i="5"/>
  <c r="AJ82" i="5"/>
  <c r="AM81" i="5"/>
  <c r="AK81" i="5"/>
  <c r="AL81" i="5" s="1"/>
  <c r="AJ83" i="5" l="1"/>
  <c r="S84" i="5"/>
  <c r="Q85" i="5"/>
  <c r="AM82" i="5"/>
  <c r="AK82" i="5"/>
  <c r="AL82" i="5" s="1"/>
  <c r="S85" i="5" l="1"/>
  <c r="Q86" i="5"/>
  <c r="AJ84" i="5"/>
  <c r="AK83" i="5"/>
  <c r="AL83" i="5" s="1"/>
  <c r="AM83" i="5"/>
  <c r="Q87" i="5" l="1"/>
  <c r="S86" i="5"/>
  <c r="AM84" i="5"/>
  <c r="AK84" i="5"/>
  <c r="AL84" i="5" s="1"/>
  <c r="AJ85" i="5"/>
  <c r="AM85" i="5" l="1"/>
  <c r="AK85" i="5"/>
  <c r="AL85" i="5" s="1"/>
  <c r="AJ86" i="5"/>
  <c r="S87" i="5"/>
  <c r="Q88" i="5"/>
  <c r="AJ87" i="5" l="1"/>
  <c r="AM86" i="5"/>
  <c r="AK86" i="5"/>
  <c r="AL86" i="5" s="1"/>
  <c r="S88" i="5"/>
  <c r="Q89" i="5"/>
  <c r="AK87" i="5" l="1"/>
  <c r="AL87" i="5" s="1"/>
  <c r="AM87" i="5"/>
  <c r="S89" i="5"/>
  <c r="Q90" i="5"/>
  <c r="AJ88" i="5"/>
  <c r="AJ89" i="5" l="1"/>
  <c r="AM88" i="5"/>
  <c r="AK88" i="5"/>
  <c r="AL88" i="5" s="1"/>
  <c r="Q91" i="5"/>
  <c r="S90" i="5"/>
  <c r="AM89" i="5" l="1"/>
  <c r="AK89" i="5"/>
  <c r="AL89" i="5" s="1"/>
  <c r="AJ90" i="5"/>
  <c r="Q92" i="5"/>
  <c r="S91" i="5"/>
  <c r="AJ91" i="5" l="1"/>
  <c r="S92" i="5"/>
  <c r="Q93" i="5"/>
  <c r="AM90" i="5"/>
  <c r="AK90" i="5"/>
  <c r="AL90" i="5" s="1"/>
  <c r="S93" i="5" l="1"/>
  <c r="Q94" i="5"/>
  <c r="AJ92" i="5"/>
  <c r="AK91" i="5"/>
  <c r="AL91" i="5" s="1"/>
  <c r="AM91" i="5"/>
  <c r="AK92" i="5" l="1"/>
  <c r="AL92" i="5" s="1"/>
  <c r="AM92" i="5"/>
  <c r="Q95" i="5"/>
  <c r="S94" i="5"/>
  <c r="AJ93" i="5"/>
  <c r="AJ94" i="5" l="1"/>
  <c r="AM93" i="5"/>
  <c r="AK93" i="5"/>
  <c r="AL93" i="5" s="1"/>
  <c r="Q96" i="5"/>
  <c r="S95" i="5"/>
  <c r="S96" i="5" l="1"/>
  <c r="Q97" i="5"/>
  <c r="AM94" i="5"/>
  <c r="AK94" i="5"/>
  <c r="AL94" i="5" s="1"/>
  <c r="AJ95" i="5"/>
  <c r="AK95" i="5" l="1"/>
  <c r="AL95" i="5" s="1"/>
  <c r="AM95" i="5"/>
  <c r="Q98" i="5"/>
  <c r="S97" i="5"/>
  <c r="AJ96" i="5"/>
  <c r="AJ97" i="5" l="1"/>
  <c r="Q99" i="5"/>
  <c r="S98" i="5"/>
  <c r="AM96" i="5"/>
  <c r="AK96" i="5"/>
  <c r="AL96" i="5" s="1"/>
  <c r="AM97" i="5" l="1"/>
  <c r="AK97" i="5"/>
  <c r="AL97" i="5" s="1"/>
  <c r="AJ98" i="5"/>
  <c r="Q100" i="5"/>
  <c r="S99" i="5"/>
  <c r="AK98" i="5" l="1"/>
  <c r="AL98" i="5" s="1"/>
  <c r="AM98" i="5"/>
  <c r="S100" i="5"/>
  <c r="Q101" i="5"/>
  <c r="AJ99" i="5"/>
  <c r="S101" i="5" l="1"/>
  <c r="Q102" i="5"/>
  <c r="AJ100" i="5"/>
  <c r="AK99" i="5"/>
  <c r="AL99" i="5" s="1"/>
  <c r="AM99" i="5"/>
  <c r="AJ101" i="5" l="1"/>
  <c r="AK100" i="5"/>
  <c r="AL100" i="5" s="1"/>
  <c r="AM100" i="5"/>
  <c r="Q103" i="5"/>
  <c r="S102" i="5"/>
  <c r="AM101" i="5" l="1"/>
  <c r="AK101" i="5"/>
  <c r="AL101" i="5" s="1"/>
  <c r="AJ102" i="5"/>
  <c r="S103" i="5"/>
  <c r="Q104" i="5"/>
  <c r="AM102" i="5" l="1"/>
  <c r="AK102" i="5"/>
  <c r="AL102" i="5" s="1"/>
  <c r="AJ103" i="5"/>
  <c r="S104" i="5"/>
  <c r="Q105" i="5"/>
  <c r="AK103" i="5" l="1"/>
  <c r="AL103" i="5" s="1"/>
  <c r="AM103" i="5"/>
  <c r="Q106" i="5"/>
  <c r="S105" i="5"/>
  <c r="AJ104" i="5"/>
  <c r="AJ105" i="5" l="1"/>
  <c r="Q107" i="5"/>
  <c r="S106" i="5"/>
  <c r="AM104" i="5"/>
  <c r="AK104" i="5"/>
  <c r="AL104" i="5" s="1"/>
  <c r="AJ106" i="5" l="1"/>
  <c r="Q108" i="5"/>
  <c r="S107" i="5"/>
  <c r="AM105" i="5"/>
  <c r="AK105" i="5"/>
  <c r="AL105" i="5" s="1"/>
  <c r="AJ107" i="5" l="1"/>
  <c r="S108" i="5"/>
  <c r="Q109" i="5"/>
  <c r="AM106" i="5"/>
  <c r="AK106" i="5"/>
  <c r="AL106" i="5" s="1"/>
  <c r="S109" i="5" l="1"/>
  <c r="Q110" i="5"/>
  <c r="AJ108" i="5"/>
  <c r="AK107" i="5"/>
  <c r="AL107" i="5" s="1"/>
  <c r="AM107" i="5"/>
  <c r="S110" i="5" l="1"/>
  <c r="Q111" i="5"/>
  <c r="AJ109" i="5"/>
  <c r="AM108" i="5"/>
  <c r="AK108" i="5"/>
  <c r="AL108" i="5" s="1"/>
  <c r="AM109" i="5" l="1"/>
  <c r="AK109" i="5"/>
  <c r="AL109" i="5" s="1"/>
  <c r="S111" i="5"/>
  <c r="Q112" i="5"/>
  <c r="AJ110" i="5"/>
  <c r="AM110" i="5" l="1"/>
  <c r="AK110" i="5"/>
  <c r="AL110" i="5" s="1"/>
  <c r="S112" i="5"/>
  <c r="AJ111" i="5"/>
  <c r="Q113" i="5" l="1"/>
  <c r="S113" i="5"/>
  <c r="AM111" i="5"/>
  <c r="AK111" i="5"/>
  <c r="AL111" i="5" s="1"/>
  <c r="AJ112" i="5"/>
  <c r="S114" i="5" l="1"/>
  <c r="Q114" i="5"/>
  <c r="AM112" i="5"/>
  <c r="AK112" i="5"/>
  <c r="AL112" i="5" s="1"/>
  <c r="AJ113" i="5"/>
  <c r="S115" i="5" l="1"/>
  <c r="Q115" i="5"/>
  <c r="AJ114" i="5"/>
  <c r="AK113" i="5"/>
  <c r="AL113" i="5" s="1"/>
  <c r="AM113" i="5"/>
  <c r="AJ115" i="5" l="1"/>
  <c r="AK114" i="5"/>
  <c r="AL114" i="5" s="1"/>
  <c r="AM114" i="5"/>
  <c r="S116" i="5"/>
  <c r="Q116" i="5"/>
  <c r="AJ116" i="5" l="1"/>
  <c r="S117" i="5"/>
  <c r="Q117" i="5"/>
  <c r="AM115" i="5"/>
  <c r="AK115" i="5"/>
  <c r="AL115" i="5" s="1"/>
  <c r="AJ117" i="5" l="1"/>
  <c r="AM116" i="5"/>
  <c r="AK116" i="5"/>
  <c r="AL116" i="5" s="1"/>
  <c r="S118" i="5"/>
  <c r="Q118" i="5"/>
  <c r="S119" i="5" l="1"/>
  <c r="Q119" i="5"/>
  <c r="AM117" i="5"/>
  <c r="AK117" i="5"/>
  <c r="AL117" i="5" s="1"/>
  <c r="AJ118" i="5"/>
  <c r="AK118" i="5" l="1"/>
  <c r="AL118" i="5" s="1"/>
  <c r="AM118" i="5"/>
  <c r="S120" i="5"/>
  <c r="Q120" i="5"/>
  <c r="AJ119" i="5"/>
  <c r="AM119" i="5" l="1"/>
  <c r="AK119" i="5"/>
  <c r="AL119" i="5" s="1"/>
  <c r="Q121" i="5"/>
  <c r="S121" i="5"/>
  <c r="AJ120" i="5"/>
  <c r="S122" i="5" l="1"/>
  <c r="Q122" i="5"/>
  <c r="AM120" i="5"/>
  <c r="AK120" i="5"/>
  <c r="AL120" i="5" s="1"/>
  <c r="AJ121" i="5"/>
  <c r="S123" i="5" l="1"/>
  <c r="Q123" i="5"/>
  <c r="AK121" i="5"/>
  <c r="AL121" i="5" s="1"/>
  <c r="AM121" i="5"/>
  <c r="AJ122" i="5"/>
  <c r="AK122" i="5" l="1"/>
  <c r="AL122" i="5" s="1"/>
  <c r="AM122" i="5"/>
  <c r="S124" i="5"/>
  <c r="Q124" i="5"/>
  <c r="AJ123" i="5"/>
  <c r="Q125" i="5" l="1"/>
  <c r="S125" i="5"/>
  <c r="AJ124" i="5"/>
  <c r="AM123" i="5"/>
  <c r="AK123" i="5"/>
  <c r="AL123" i="5" s="1"/>
  <c r="S126" i="5" l="1"/>
  <c r="Q126" i="5"/>
  <c r="AM124" i="5"/>
  <c r="AK124" i="5"/>
  <c r="AL124" i="5" s="1"/>
  <c r="AJ125" i="5"/>
  <c r="S127" i="5" l="1"/>
  <c r="Q127" i="5"/>
  <c r="AJ126" i="5"/>
  <c r="AM125" i="5"/>
  <c r="AK125" i="5"/>
  <c r="AL125" i="5" s="1"/>
  <c r="S128" i="5" l="1"/>
  <c r="Q128" i="5"/>
  <c r="AK126" i="5"/>
  <c r="AL126" i="5" s="1"/>
  <c r="AM126" i="5"/>
  <c r="AJ127" i="5"/>
  <c r="Q129" i="5" l="1"/>
  <c r="S129" i="5"/>
  <c r="AJ128" i="5"/>
  <c r="AM127" i="5"/>
  <c r="AK127" i="5"/>
  <c r="AL127" i="5" s="1"/>
  <c r="AM128" i="5" l="1"/>
  <c r="AK128" i="5"/>
  <c r="AL128" i="5" s="1"/>
  <c r="Q130" i="5"/>
  <c r="S130" i="5"/>
  <c r="AJ129" i="5"/>
  <c r="AK129" i="5" l="1"/>
  <c r="AL129" i="5" s="1"/>
  <c r="AM129" i="5"/>
  <c r="S131" i="5"/>
  <c r="Q131" i="5"/>
  <c r="AJ130" i="5"/>
  <c r="S132" i="5" l="1"/>
  <c r="Q132" i="5"/>
  <c r="AJ131" i="5"/>
  <c r="AK130" i="5"/>
  <c r="AL130" i="5" s="1"/>
  <c r="AM130" i="5"/>
  <c r="AJ132" i="5" l="1"/>
  <c r="AK131" i="5"/>
  <c r="AL131" i="5" s="1"/>
  <c r="AM131" i="5"/>
  <c r="Q133" i="5"/>
  <c r="S133" i="5"/>
  <c r="AJ133" i="5" l="1"/>
  <c r="S134" i="5"/>
  <c r="Q134" i="5"/>
  <c r="AM132" i="5"/>
  <c r="AK132" i="5"/>
  <c r="AL132" i="5" s="1"/>
  <c r="AM133" i="5" l="1"/>
  <c r="AK133" i="5"/>
  <c r="AL133" i="5" s="1"/>
  <c r="S135" i="5"/>
  <c r="Q135" i="5"/>
  <c r="AJ134" i="5"/>
  <c r="S136" i="5" l="1"/>
  <c r="Q136" i="5"/>
  <c r="AK134" i="5"/>
  <c r="AL134" i="5" s="1"/>
  <c r="AM134" i="5"/>
  <c r="AJ135" i="5"/>
  <c r="AM135" i="5" l="1"/>
  <c r="AK135" i="5"/>
  <c r="AL135" i="5" s="1"/>
  <c r="AJ136" i="5"/>
  <c r="Q137" i="5"/>
  <c r="S137" i="5"/>
  <c r="AM136" i="5" l="1"/>
  <c r="AK136" i="5"/>
  <c r="AL136" i="5" s="1"/>
  <c r="AJ137" i="5"/>
  <c r="Q138" i="5"/>
  <c r="S138" i="5"/>
  <c r="AK137" i="5" l="1"/>
  <c r="AL137" i="5" s="1"/>
  <c r="AM137" i="5"/>
  <c r="S139" i="5"/>
  <c r="Q139" i="5"/>
  <c r="AJ138" i="5"/>
  <c r="AK138" i="5" l="1"/>
  <c r="AL138" i="5" s="1"/>
  <c r="AM138" i="5"/>
  <c r="S140" i="5"/>
  <c r="Q140" i="5"/>
  <c r="AJ139" i="5"/>
  <c r="Q141" i="5" l="1"/>
  <c r="S141" i="5"/>
  <c r="AJ140" i="5"/>
  <c r="AK139" i="5"/>
  <c r="AL139" i="5" s="1"/>
  <c r="AM139" i="5"/>
  <c r="AJ141" i="5" l="1"/>
  <c r="AM140" i="5"/>
  <c r="AK140" i="5"/>
  <c r="AL140" i="5" s="1"/>
  <c r="S142" i="5"/>
  <c r="Q142" i="5"/>
  <c r="S143" i="5" l="1"/>
  <c r="Q143" i="5"/>
  <c r="AM141" i="5"/>
  <c r="AK141" i="5"/>
  <c r="AL141" i="5" s="1"/>
  <c r="AJ142" i="5"/>
  <c r="AK142" i="5" l="1"/>
  <c r="AL142" i="5" s="1"/>
  <c r="AM142" i="5"/>
  <c r="Q144" i="5"/>
  <c r="S144" i="5"/>
  <c r="AJ143" i="5"/>
  <c r="AJ144" i="5" l="1"/>
  <c r="Q145" i="5"/>
  <c r="S145" i="5"/>
  <c r="AM143" i="5"/>
  <c r="AK143" i="5"/>
  <c r="AL143" i="5" s="1"/>
  <c r="AJ145" i="5" l="1"/>
  <c r="Q146" i="5"/>
  <c r="S146" i="5"/>
  <c r="AM144" i="5"/>
  <c r="AK144" i="5"/>
  <c r="AL144" i="5" s="1"/>
  <c r="AJ146" i="5" l="1"/>
  <c r="S147" i="5"/>
  <c r="Q147" i="5"/>
  <c r="AM145" i="5"/>
  <c r="AK145" i="5"/>
  <c r="AL145" i="5" s="1"/>
  <c r="AK146" i="5" l="1"/>
  <c r="AL146" i="5" s="1"/>
  <c r="AM146" i="5"/>
  <c r="S148" i="5"/>
  <c r="Q148" i="5"/>
  <c r="AJ147" i="5"/>
  <c r="AK147" i="5" l="1"/>
  <c r="AL147" i="5" s="1"/>
  <c r="AM147" i="5"/>
  <c r="Q149" i="5"/>
  <c r="S149" i="5"/>
  <c r="AJ148" i="5"/>
  <c r="AM148" i="5" l="1"/>
  <c r="AK148" i="5"/>
  <c r="AL148" i="5" s="1"/>
  <c r="AJ149" i="5"/>
  <c r="S150" i="5"/>
  <c r="Q150" i="5"/>
  <c r="AJ150" i="5" l="1"/>
  <c r="S151" i="5"/>
  <c r="Q151" i="5"/>
  <c r="AM149" i="5"/>
  <c r="AK149" i="5"/>
  <c r="AL149" i="5" s="1"/>
  <c r="AK150" i="5" l="1"/>
  <c r="AL150" i="5" s="1"/>
  <c r="AM150" i="5"/>
  <c r="AJ151" i="5"/>
  <c r="Q152" i="5"/>
  <c r="S152" i="5"/>
  <c r="AJ152" i="5" l="1"/>
  <c r="AM151" i="5"/>
  <c r="AK151" i="5"/>
  <c r="AL151" i="5" s="1"/>
  <c r="S153" i="5"/>
  <c r="Q153" i="5"/>
  <c r="S154" i="5" l="1"/>
  <c r="Q154" i="5"/>
  <c r="AK152" i="5"/>
  <c r="AL152" i="5" s="1"/>
  <c r="AM152" i="5"/>
  <c r="AJ153" i="5"/>
  <c r="Q155" i="5" l="1"/>
  <c r="S155" i="5"/>
  <c r="AJ154" i="5"/>
  <c r="AK153" i="5"/>
  <c r="AL153" i="5" s="1"/>
  <c r="AM153" i="5"/>
  <c r="AM154" i="5" l="1"/>
  <c r="AK154" i="5"/>
  <c r="AL154" i="5" s="1"/>
  <c r="AJ155" i="5"/>
  <c r="Q156" i="5"/>
  <c r="S156" i="5"/>
  <c r="Q157" i="5" l="1"/>
  <c r="S157" i="5"/>
  <c r="AJ156" i="5"/>
  <c r="AM155" i="5"/>
  <c r="AK155" i="5"/>
  <c r="AL155" i="5" s="1"/>
  <c r="AM156" i="5" l="1"/>
  <c r="AK156" i="5"/>
  <c r="AL156" i="5" s="1"/>
  <c r="S158" i="5"/>
  <c r="Q158" i="5"/>
  <c r="AJ157" i="5"/>
  <c r="S159" i="5" l="1"/>
  <c r="Q159" i="5"/>
  <c r="AJ158" i="5"/>
  <c r="AK157" i="5"/>
  <c r="AL157" i="5" s="1"/>
  <c r="AM157" i="5"/>
  <c r="AK158" i="5" l="1"/>
  <c r="AL158" i="5" s="1"/>
  <c r="AM158" i="5"/>
  <c r="Q160" i="5"/>
  <c r="S160" i="5"/>
  <c r="AJ159" i="5"/>
  <c r="AJ160" i="5" l="1"/>
  <c r="S161" i="5"/>
  <c r="Q161" i="5"/>
  <c r="AM159" i="5"/>
  <c r="AK159" i="5"/>
  <c r="AL159" i="5" s="1"/>
  <c r="S162" i="5" l="1"/>
  <c r="Q162" i="5"/>
  <c r="AK160" i="5"/>
  <c r="AL160" i="5" s="1"/>
  <c r="AM160" i="5"/>
  <c r="AJ161" i="5"/>
  <c r="AK161" i="5" l="1"/>
  <c r="AL161" i="5" s="1"/>
  <c r="AM161" i="5"/>
  <c r="Q163" i="5"/>
  <c r="S163" i="5"/>
  <c r="AJ162" i="5"/>
  <c r="Q164" i="5" l="1"/>
  <c r="S164" i="5"/>
  <c r="AM162" i="5"/>
  <c r="AK162" i="5"/>
  <c r="AL162" i="5" s="1"/>
  <c r="AJ163" i="5"/>
  <c r="Q165" i="5" l="1"/>
  <c r="S165" i="5"/>
  <c r="AJ164" i="5"/>
  <c r="AM163" i="5"/>
  <c r="AK163" i="5"/>
  <c r="AL163" i="5" s="1"/>
  <c r="AJ165" i="5" l="1"/>
  <c r="S166" i="5"/>
  <c r="Q166" i="5"/>
  <c r="AK164" i="5"/>
  <c r="AL164" i="5" s="1"/>
  <c r="AM164" i="5"/>
  <c r="S167" i="5" l="1"/>
  <c r="Q167" i="5"/>
  <c r="AJ166" i="5"/>
  <c r="AK165" i="5"/>
  <c r="AL165" i="5" s="1"/>
  <c r="AM165" i="5"/>
  <c r="AK166" i="5" l="1"/>
  <c r="AL166" i="5" s="1"/>
  <c r="AM166" i="5"/>
  <c r="Q168" i="5"/>
  <c r="S168" i="5"/>
  <c r="AJ167" i="5"/>
  <c r="AJ168" i="5" l="1"/>
  <c r="Q169" i="5"/>
  <c r="S169" i="5"/>
  <c r="AM167" i="5"/>
  <c r="AK167" i="5"/>
  <c r="AL167" i="5" s="1"/>
  <c r="AJ169" i="5" l="1"/>
  <c r="AM168" i="5"/>
  <c r="AK168" i="5"/>
  <c r="AL168" i="5" s="1"/>
  <c r="S170" i="5"/>
  <c r="Q170" i="5"/>
  <c r="Q171" i="5" l="1"/>
  <c r="S171" i="5"/>
  <c r="AJ170" i="5"/>
  <c r="AK169" i="5"/>
  <c r="AL169" i="5" s="1"/>
  <c r="AM169" i="5"/>
  <c r="AJ171" i="5" l="1"/>
  <c r="Q172" i="5"/>
  <c r="S172" i="5"/>
  <c r="AK170" i="5"/>
  <c r="AL170" i="5" s="1"/>
  <c r="AM170" i="5"/>
  <c r="AJ172" i="5" l="1"/>
  <c r="AM171" i="5"/>
  <c r="AK171" i="5"/>
  <c r="AL171" i="5" s="1"/>
  <c r="Q173" i="5"/>
  <c r="S173" i="5"/>
  <c r="AM172" i="5" l="1"/>
  <c r="AK172" i="5"/>
  <c r="AL172" i="5" s="1"/>
  <c r="S174" i="5"/>
  <c r="Q174" i="5"/>
  <c r="AJ173" i="5"/>
  <c r="AK173" i="5" l="1"/>
  <c r="AL173" i="5" s="1"/>
  <c r="AM173" i="5"/>
  <c r="S175" i="5"/>
  <c r="Q175" i="5"/>
  <c r="AJ174" i="5"/>
  <c r="Q176" i="5" l="1"/>
  <c r="S176" i="5"/>
  <c r="AJ175" i="5"/>
  <c r="AK174" i="5"/>
  <c r="AL174" i="5" s="1"/>
  <c r="AM174" i="5"/>
  <c r="AJ176" i="5" l="1"/>
  <c r="AM175" i="5"/>
  <c r="AK175" i="5"/>
  <c r="AL175" i="5" s="1"/>
  <c r="Q177" i="5"/>
  <c r="S177" i="5"/>
  <c r="S178" i="5" l="1"/>
  <c r="Q178" i="5"/>
  <c r="AM176" i="5"/>
  <c r="AK176" i="5"/>
  <c r="AL176" i="5" s="1"/>
  <c r="AJ177" i="5"/>
  <c r="S179" i="5" l="1"/>
  <c r="Q179" i="5"/>
  <c r="AK177" i="5"/>
  <c r="AL177" i="5" s="1"/>
  <c r="AM177" i="5"/>
  <c r="AJ178" i="5"/>
  <c r="AM178" i="5" l="1"/>
  <c r="AK178" i="5"/>
  <c r="AL178" i="5" s="1"/>
  <c r="Q180" i="5"/>
  <c r="S180" i="5"/>
  <c r="AJ179" i="5"/>
  <c r="AJ180" i="5" l="1"/>
  <c r="AM179" i="5"/>
  <c r="AK179" i="5"/>
  <c r="AL179" i="5" s="1"/>
  <c r="Q181" i="5"/>
  <c r="S181" i="5"/>
  <c r="AK180" i="5" l="1"/>
  <c r="AL180" i="5" s="1"/>
  <c r="AM180" i="5"/>
  <c r="AJ181" i="5"/>
  <c r="S182" i="5"/>
  <c r="Q182" i="5"/>
  <c r="AJ182" i="5" l="1"/>
  <c r="AK181" i="5"/>
  <c r="AL181" i="5" s="1"/>
  <c r="AM181" i="5"/>
  <c r="S183" i="5"/>
  <c r="Q183" i="5"/>
  <c r="AK182" i="5" l="1"/>
  <c r="AL182" i="5" s="1"/>
  <c r="AM182" i="5"/>
  <c r="Q184" i="5"/>
  <c r="S184" i="5"/>
  <c r="AJ183" i="5"/>
  <c r="AJ184" i="5" l="1"/>
  <c r="Q185" i="5"/>
  <c r="S185" i="5"/>
  <c r="AM183" i="5"/>
  <c r="AK183" i="5"/>
  <c r="AL183" i="5" s="1"/>
  <c r="AM184" i="5" l="1"/>
  <c r="AK184" i="5"/>
  <c r="AL184" i="5" s="1"/>
  <c r="AJ185" i="5"/>
  <c r="S186" i="5"/>
  <c r="Q186" i="5"/>
  <c r="AJ186" i="5" l="1"/>
  <c r="AK185" i="5"/>
  <c r="AL185" i="5" s="1"/>
  <c r="AM185" i="5"/>
  <c r="S187" i="5"/>
  <c r="Q187" i="5"/>
  <c r="Q188" i="5" l="1"/>
  <c r="S188" i="5"/>
  <c r="AJ187" i="5"/>
  <c r="AK186" i="5"/>
  <c r="AL186" i="5" s="1"/>
  <c r="AM186" i="5"/>
  <c r="AM187" i="5" l="1"/>
  <c r="AK187" i="5"/>
  <c r="AL187" i="5" s="1"/>
  <c r="AJ188" i="5"/>
  <c r="S189" i="5"/>
  <c r="Q189" i="5"/>
  <c r="AJ189" i="5" l="1"/>
  <c r="S190" i="5"/>
  <c r="Q190" i="5"/>
  <c r="AM188" i="5"/>
  <c r="AK188" i="5"/>
  <c r="AL188" i="5" s="1"/>
  <c r="Q191" i="5" l="1"/>
  <c r="S191" i="5"/>
  <c r="AJ190" i="5"/>
  <c r="AK189" i="5"/>
  <c r="AL189" i="5" s="1"/>
  <c r="AM189" i="5"/>
  <c r="AJ191" i="5" l="1"/>
  <c r="Q192" i="5"/>
  <c r="S192" i="5"/>
  <c r="AM190" i="5"/>
  <c r="AK190" i="5"/>
  <c r="AL190" i="5" s="1"/>
  <c r="S193" i="5" l="1"/>
  <c r="Q193" i="5"/>
  <c r="AM191" i="5"/>
  <c r="AK191" i="5"/>
  <c r="AL191" i="5" s="1"/>
  <c r="AJ192" i="5"/>
  <c r="AJ193" i="5" l="1"/>
  <c r="S194" i="5"/>
  <c r="Q194" i="5"/>
  <c r="AK192" i="5"/>
  <c r="AL192" i="5" s="1"/>
  <c r="AM192" i="5"/>
  <c r="S195" i="5" l="1"/>
  <c r="Q195" i="5"/>
  <c r="AJ194" i="5"/>
  <c r="AK193" i="5"/>
  <c r="AL193" i="5" s="1"/>
  <c r="AM193" i="5"/>
  <c r="Q196" i="5" l="1"/>
  <c r="S196" i="5"/>
  <c r="AK194" i="5"/>
  <c r="AL194" i="5" s="1"/>
  <c r="AM194" i="5"/>
  <c r="AJ195" i="5"/>
  <c r="Q197" i="5" l="1"/>
  <c r="S197" i="5"/>
  <c r="AM195" i="5"/>
  <c r="AK195" i="5"/>
  <c r="AL195" i="5" s="1"/>
  <c r="AJ196" i="5"/>
  <c r="AM196" i="5" l="1"/>
  <c r="AK196" i="5"/>
  <c r="AL196" i="5" s="1"/>
  <c r="AJ197" i="5"/>
  <c r="S198" i="5"/>
  <c r="Q198" i="5"/>
  <c r="S199" i="5" l="1"/>
  <c r="Q199" i="5"/>
  <c r="AJ198" i="5"/>
  <c r="AK197" i="5"/>
  <c r="AL197" i="5" s="1"/>
  <c r="AM197" i="5"/>
  <c r="AM198" i="5" l="1"/>
  <c r="AK198" i="5"/>
  <c r="AL198" i="5" s="1"/>
  <c r="AJ199" i="5"/>
  <c r="Q200" i="5"/>
  <c r="S200" i="5"/>
  <c r="AJ200" i="5" l="1"/>
  <c r="S201" i="5"/>
  <c r="Q201" i="5"/>
  <c r="AM199" i="5"/>
  <c r="AK199" i="5"/>
  <c r="AL199" i="5" s="1"/>
  <c r="S202" i="5" l="1"/>
  <c r="Q202" i="5"/>
  <c r="AJ201" i="5"/>
  <c r="AK200" i="5"/>
  <c r="AL200" i="5" s="1"/>
  <c r="AM200" i="5"/>
  <c r="AJ202" i="5" l="1"/>
  <c r="AK201" i="5"/>
  <c r="AL201" i="5" s="1"/>
  <c r="AM201" i="5"/>
  <c r="Q203" i="5"/>
  <c r="S203" i="5"/>
  <c r="AJ203" i="5" l="1"/>
  <c r="Q204" i="5"/>
  <c r="S204" i="5"/>
  <c r="AM202" i="5"/>
  <c r="AK202" i="5"/>
  <c r="AL202" i="5" s="1"/>
  <c r="AJ204" i="5" l="1"/>
  <c r="S205" i="5"/>
  <c r="Q205" i="5"/>
  <c r="AM203" i="5"/>
  <c r="AK203" i="5"/>
  <c r="AL203" i="5" s="1"/>
  <c r="AJ205" i="5" l="1"/>
  <c r="AK204" i="5"/>
  <c r="AL204" i="5" s="1"/>
  <c r="AM204" i="5"/>
  <c r="Q206" i="5"/>
  <c r="S206" i="5"/>
  <c r="AJ206" i="5" l="1"/>
  <c r="Q207" i="5"/>
  <c r="S207" i="5"/>
  <c r="AM205" i="5"/>
  <c r="AK205" i="5"/>
  <c r="AL205" i="5" s="1"/>
  <c r="AJ207" i="5" l="1"/>
  <c r="S208" i="5"/>
  <c r="Q208" i="5"/>
  <c r="AM206" i="5"/>
  <c r="AK206" i="5"/>
  <c r="AL206" i="5" s="1"/>
  <c r="AJ208" i="5" l="1"/>
  <c r="AK207" i="5"/>
  <c r="AL207" i="5" s="1"/>
  <c r="AM207" i="5"/>
  <c r="S209" i="5"/>
  <c r="Q209" i="5"/>
  <c r="S210" i="5" l="1"/>
  <c r="Q210" i="5"/>
  <c r="AJ209" i="5"/>
  <c r="AK208" i="5"/>
  <c r="AL208" i="5" s="1"/>
  <c r="AM208" i="5"/>
  <c r="Q211" i="5" l="1"/>
  <c r="S211" i="5"/>
  <c r="AM209" i="5"/>
  <c r="AK209" i="5"/>
  <c r="AL209" i="5" s="1"/>
  <c r="AJ210" i="5"/>
  <c r="AM210" i="5" l="1"/>
  <c r="AK210" i="5"/>
  <c r="AL210" i="5" s="1"/>
  <c r="AJ211" i="5"/>
  <c r="Q212" i="5"/>
  <c r="S212" i="5"/>
  <c r="AK211" i="5" l="1"/>
  <c r="AL211" i="5" s="1"/>
  <c r="AM211" i="5"/>
  <c r="AJ212" i="5"/>
  <c r="S213" i="5"/>
  <c r="Q213" i="5"/>
  <c r="S214" i="5" l="1"/>
  <c r="Q214" i="5"/>
  <c r="AJ213" i="5"/>
  <c r="AK212" i="5"/>
  <c r="AL212" i="5" s="1"/>
  <c r="AM212" i="5"/>
  <c r="AK213" i="5" l="1"/>
  <c r="AL213" i="5" s="1"/>
  <c r="AM213" i="5"/>
  <c r="Q215" i="5"/>
  <c r="S215" i="5"/>
  <c r="AJ214" i="5"/>
  <c r="AM214" i="5" l="1"/>
  <c r="AK214" i="5"/>
  <c r="AL214" i="5" s="1"/>
  <c r="AJ215" i="5"/>
  <c r="S216" i="5"/>
  <c r="Q216" i="5"/>
  <c r="S217" i="5" l="1"/>
  <c r="Q217" i="5"/>
  <c r="AM215" i="5"/>
  <c r="AK215" i="5"/>
  <c r="AL215" i="5" s="1"/>
  <c r="AJ216" i="5"/>
  <c r="S218" i="5" l="1"/>
  <c r="Q218" i="5"/>
  <c r="AJ217" i="5"/>
  <c r="AK216" i="5"/>
  <c r="AL216" i="5" s="1"/>
  <c r="AM216" i="5"/>
  <c r="Q219" i="5" l="1"/>
  <c r="S219" i="5"/>
  <c r="AM217" i="5"/>
  <c r="AK217" i="5"/>
  <c r="AL217" i="5" s="1"/>
  <c r="AJ218" i="5"/>
  <c r="Q220" i="5" l="1"/>
  <c r="S220" i="5"/>
  <c r="AM218" i="5"/>
  <c r="AK218" i="5"/>
  <c r="AL218" i="5" s="1"/>
  <c r="AJ219" i="5"/>
  <c r="AM219" i="5" l="1"/>
  <c r="AK219" i="5"/>
  <c r="AL219" i="5" s="1"/>
  <c r="AJ220" i="5"/>
  <c r="S221" i="5"/>
  <c r="Q221" i="5"/>
  <c r="S222" i="5" l="1"/>
  <c r="Q222" i="5"/>
  <c r="AJ221" i="5"/>
  <c r="AK220" i="5"/>
  <c r="AL220" i="5" s="1"/>
  <c r="AM220" i="5"/>
  <c r="AK221" i="5" l="1"/>
  <c r="AL221" i="5" s="1"/>
  <c r="AM221" i="5"/>
  <c r="S223" i="5"/>
  <c r="Q223" i="5"/>
  <c r="AJ222" i="5"/>
  <c r="AM222" i="5" l="1"/>
  <c r="AK222" i="5"/>
  <c r="AL222" i="5" s="1"/>
  <c r="S224" i="5"/>
  <c r="Q224" i="5"/>
  <c r="AJ223" i="5"/>
  <c r="Q225" i="5" l="1"/>
  <c r="S225" i="5"/>
  <c r="AJ224" i="5"/>
  <c r="AK223" i="5"/>
  <c r="AL223" i="5" s="1"/>
  <c r="AM223" i="5"/>
  <c r="AM224" i="5" l="1"/>
  <c r="AK224" i="5"/>
  <c r="AL224" i="5" s="1"/>
  <c r="AJ225" i="5"/>
  <c r="S226" i="5"/>
  <c r="Q226" i="5"/>
  <c r="S227" i="5" l="1"/>
  <c r="Q227" i="5"/>
  <c r="AJ226" i="5"/>
  <c r="AM225" i="5"/>
  <c r="AK225" i="5"/>
  <c r="AL225" i="5" s="1"/>
  <c r="AK226" i="5" l="1"/>
  <c r="AL226" i="5" s="1"/>
  <c r="AM226" i="5"/>
  <c r="Q228" i="5"/>
  <c r="S228" i="5"/>
  <c r="AJ227" i="5"/>
  <c r="AJ228" i="5" l="1"/>
  <c r="Q229" i="5"/>
  <c r="S229" i="5"/>
  <c r="AK227" i="5"/>
  <c r="AL227" i="5" s="1"/>
  <c r="AM227" i="5"/>
  <c r="AM228" i="5" l="1"/>
  <c r="AK228" i="5"/>
  <c r="AL228" i="5" s="1"/>
  <c r="S230" i="5"/>
  <c r="Q230" i="5"/>
  <c r="AJ229" i="5"/>
  <c r="S231" i="5" l="1"/>
  <c r="Q231" i="5"/>
  <c r="AM229" i="5"/>
  <c r="AK229" i="5"/>
  <c r="AL229" i="5" s="1"/>
  <c r="AJ230" i="5"/>
  <c r="Q232" i="5" l="1"/>
  <c r="S232" i="5"/>
  <c r="AJ231" i="5"/>
  <c r="AK230" i="5"/>
  <c r="AL230" i="5" s="1"/>
  <c r="AM230" i="5"/>
  <c r="AK231" i="5" l="1"/>
  <c r="AL231" i="5" s="1"/>
  <c r="AM231" i="5"/>
  <c r="Q233" i="5"/>
  <c r="S233" i="5"/>
  <c r="AJ232" i="5"/>
  <c r="AM232" i="5" l="1"/>
  <c r="AK232" i="5"/>
  <c r="AL232" i="5" s="1"/>
  <c r="AJ233" i="5"/>
  <c r="Q234" i="5"/>
  <c r="S234" i="5"/>
  <c r="AJ234" i="5" l="1"/>
  <c r="S235" i="5"/>
  <c r="Q235" i="5"/>
  <c r="AK233" i="5"/>
  <c r="AL233" i="5" s="1"/>
  <c r="AM233" i="5"/>
  <c r="S236" i="5" l="1"/>
  <c r="Q236" i="5"/>
  <c r="AJ235" i="5"/>
  <c r="AK234" i="5"/>
  <c r="AL234" i="5" s="1"/>
  <c r="AM234" i="5"/>
  <c r="AK235" i="5" l="1"/>
  <c r="AL235" i="5" s="1"/>
  <c r="AM235" i="5"/>
  <c r="Q237" i="5"/>
  <c r="S237" i="5"/>
  <c r="AJ236" i="5"/>
  <c r="AM236" i="5" l="1"/>
  <c r="AK236" i="5"/>
  <c r="AL236" i="5" s="1"/>
  <c r="AJ237" i="5"/>
  <c r="S238" i="5"/>
  <c r="Q238" i="5"/>
  <c r="S239" i="5" l="1"/>
  <c r="Q239" i="5"/>
  <c r="AM237" i="5"/>
  <c r="AK237" i="5"/>
  <c r="AL237" i="5" s="1"/>
  <c r="AJ238" i="5"/>
  <c r="AK238" i="5" l="1"/>
  <c r="AL238" i="5" s="1"/>
  <c r="AM238" i="5"/>
  <c r="S240" i="5"/>
  <c r="Q240" i="5"/>
  <c r="AJ239" i="5"/>
  <c r="AJ240" i="5" l="1"/>
  <c r="S241" i="5"/>
  <c r="Q241" i="5"/>
  <c r="AK239" i="5"/>
  <c r="AL239" i="5" s="1"/>
  <c r="AM239" i="5"/>
  <c r="S242" i="5" l="1"/>
  <c r="Q242" i="5"/>
  <c r="AK240" i="5"/>
  <c r="AL240" i="5" s="1"/>
  <c r="AM240" i="5"/>
  <c r="AJ241" i="5"/>
  <c r="AM241" i="5" l="1"/>
  <c r="AK241" i="5"/>
  <c r="AL241" i="5" s="1"/>
  <c r="Q243" i="5"/>
  <c r="S243" i="5"/>
  <c r="AJ242" i="5"/>
  <c r="AJ243" i="5" l="1"/>
  <c r="AM242" i="5"/>
  <c r="AK242" i="5"/>
  <c r="AL242" i="5" s="1"/>
  <c r="Q244" i="5"/>
  <c r="S244" i="5"/>
  <c r="AK243" i="5" l="1"/>
  <c r="AL243" i="5" s="1"/>
  <c r="AM243" i="5"/>
  <c r="AJ244" i="5"/>
  <c r="S245" i="5"/>
  <c r="Q245" i="5"/>
  <c r="S246" i="5" l="1"/>
  <c r="Q246" i="5"/>
  <c r="AJ245" i="5"/>
  <c r="AK244" i="5"/>
  <c r="AL244" i="5" s="1"/>
  <c r="AM244" i="5"/>
  <c r="AK245" i="5" l="1"/>
  <c r="AL245" i="5" s="1"/>
  <c r="AM245" i="5"/>
  <c r="Q247" i="5"/>
  <c r="S247" i="5"/>
  <c r="AJ246" i="5"/>
  <c r="AJ247" i="5" l="1"/>
  <c r="AM246" i="5"/>
  <c r="AK246" i="5"/>
  <c r="AL246" i="5" s="1"/>
  <c r="S248" i="5"/>
  <c r="Q248" i="5"/>
  <c r="AJ248" i="5" l="1"/>
  <c r="AM247" i="5"/>
  <c r="AK247" i="5"/>
  <c r="AL247" i="5" s="1"/>
  <c r="S249" i="5"/>
  <c r="Q249" i="5"/>
  <c r="AK248" i="5" l="1"/>
  <c r="AL248" i="5" s="1"/>
  <c r="AM248" i="5"/>
  <c r="Q250" i="5"/>
  <c r="S250" i="5"/>
  <c r="AJ249" i="5"/>
  <c r="AM249" i="5" l="1"/>
  <c r="AK249" i="5"/>
  <c r="AL249" i="5" s="1"/>
  <c r="AJ250" i="5"/>
  <c r="Q251" i="5"/>
  <c r="S251" i="5"/>
  <c r="AJ251" i="5" l="1"/>
  <c r="AM250" i="5"/>
  <c r="AK250" i="5"/>
  <c r="AL250" i="5" s="1"/>
  <c r="S252" i="5"/>
  <c r="Q252" i="5"/>
  <c r="S253" i="5" l="1"/>
  <c r="Q253" i="5"/>
  <c r="AK251" i="5"/>
  <c r="AL251" i="5" s="1"/>
  <c r="AM251" i="5"/>
  <c r="AJ252" i="5"/>
  <c r="AK252" i="5" l="1"/>
  <c r="AL252" i="5" s="1"/>
  <c r="AM252" i="5"/>
  <c r="S254" i="5"/>
  <c r="Q254" i="5"/>
  <c r="AJ253" i="5"/>
  <c r="S255" i="5" l="1"/>
  <c r="Q255" i="5"/>
  <c r="AJ254" i="5"/>
  <c r="AK253" i="5"/>
  <c r="AL253" i="5" s="1"/>
  <c r="AM253" i="5"/>
  <c r="S256" i="5" l="1"/>
  <c r="Q256" i="5"/>
  <c r="AJ255" i="5"/>
  <c r="AM254" i="5"/>
  <c r="AK254" i="5"/>
  <c r="AL254" i="5" s="1"/>
  <c r="AJ256" i="5" l="1"/>
  <c r="AM255" i="5"/>
  <c r="AK255" i="5"/>
  <c r="AL255" i="5" s="1"/>
  <c r="S257" i="5"/>
  <c r="Q257" i="5"/>
  <c r="Q258" i="5" l="1"/>
  <c r="S258" i="5"/>
  <c r="AM256" i="5"/>
  <c r="AK256" i="5"/>
  <c r="AL256" i="5" s="1"/>
  <c r="AJ257" i="5"/>
  <c r="AM257" i="5" l="1"/>
  <c r="AK257" i="5"/>
  <c r="AL257" i="5" s="1"/>
  <c r="Q259" i="5"/>
  <c r="S259" i="5"/>
  <c r="AJ258" i="5"/>
  <c r="AM258" i="5" l="1"/>
  <c r="AK258" i="5"/>
  <c r="AL258" i="5" s="1"/>
  <c r="AJ259" i="5"/>
  <c r="Q260" i="5"/>
  <c r="S260" i="5"/>
  <c r="S261" i="5" l="1"/>
  <c r="Q261" i="5"/>
  <c r="AK259" i="5"/>
  <c r="AL259" i="5" s="1"/>
  <c r="AM259" i="5"/>
  <c r="AJ260" i="5"/>
  <c r="AK260" i="5" l="1"/>
  <c r="AL260" i="5" s="1"/>
  <c r="AM260" i="5"/>
  <c r="S262" i="5"/>
  <c r="Q262" i="5"/>
  <c r="AJ261" i="5"/>
  <c r="S263" i="5" l="1"/>
  <c r="Q263" i="5"/>
  <c r="AJ262" i="5"/>
  <c r="AK261" i="5"/>
  <c r="AL261" i="5" s="1"/>
  <c r="AM261" i="5"/>
  <c r="S264" i="5" l="1"/>
  <c r="Q264" i="5"/>
  <c r="AM262" i="5"/>
  <c r="AK262" i="5"/>
  <c r="AL262" i="5" s="1"/>
  <c r="AJ263" i="5"/>
  <c r="AM263" i="5" l="1"/>
  <c r="AK263" i="5"/>
  <c r="AL263" i="5" s="1"/>
  <c r="AJ264" i="5"/>
  <c r="S265" i="5"/>
  <c r="Q265" i="5"/>
  <c r="AM264" i="5" l="1"/>
  <c r="AK264" i="5"/>
  <c r="AL264" i="5" s="1"/>
  <c r="S266" i="5"/>
  <c r="Q266" i="5"/>
  <c r="AJ265" i="5"/>
  <c r="AK265" i="5" l="1"/>
  <c r="AL265" i="5" s="1"/>
  <c r="AM265" i="5"/>
  <c r="Q267" i="5"/>
  <c r="S267" i="5"/>
  <c r="AJ266" i="5"/>
  <c r="Q268" i="5" l="1"/>
  <c r="S268" i="5"/>
  <c r="AM266" i="5"/>
  <c r="AK266" i="5"/>
  <c r="AL266" i="5" s="1"/>
  <c r="AJ267" i="5"/>
  <c r="AJ268" i="5" l="1"/>
  <c r="AM267" i="5"/>
  <c r="AK267" i="5"/>
  <c r="AL267" i="5" s="1"/>
  <c r="S269" i="5"/>
  <c r="Q269" i="5"/>
  <c r="S270" i="5" l="1"/>
  <c r="Q270" i="5"/>
  <c r="AJ269" i="5"/>
  <c r="AK268" i="5"/>
  <c r="AL268" i="5" s="1"/>
  <c r="AM268" i="5"/>
  <c r="S271" i="5" l="1"/>
  <c r="Q271" i="5"/>
  <c r="AJ270" i="5"/>
  <c r="AK269" i="5"/>
  <c r="AL269" i="5" s="1"/>
  <c r="AM269" i="5"/>
  <c r="AM270" i="5" l="1"/>
  <c r="AK270" i="5"/>
  <c r="AL270" i="5" s="1"/>
  <c r="Q272" i="5"/>
  <c r="S272" i="5"/>
  <c r="AJ271" i="5"/>
  <c r="S273" i="5" l="1"/>
  <c r="Q273" i="5"/>
  <c r="AM271" i="5"/>
  <c r="AK271" i="5"/>
  <c r="AL271" i="5" s="1"/>
  <c r="AJ272" i="5"/>
  <c r="S274" i="5" l="1"/>
  <c r="Q274" i="5"/>
  <c r="AM272" i="5"/>
  <c r="AK272" i="5"/>
  <c r="AL272" i="5" s="1"/>
  <c r="AJ273" i="5"/>
  <c r="AK273" i="5" l="1"/>
  <c r="AL273" i="5" s="1"/>
  <c r="AM273" i="5"/>
  <c r="Q275" i="5"/>
  <c r="S275" i="5"/>
  <c r="AJ274" i="5"/>
  <c r="AM274" i="5" l="1"/>
  <c r="AK274" i="5"/>
  <c r="AL274" i="5" s="1"/>
  <c r="AJ275" i="5"/>
  <c r="Q276" i="5"/>
  <c r="S276" i="5"/>
  <c r="AJ276" i="5" l="1"/>
  <c r="S277" i="5"/>
  <c r="Q277" i="5"/>
  <c r="AM275" i="5"/>
  <c r="AK275" i="5"/>
  <c r="AL275" i="5" s="1"/>
  <c r="S278" i="5" l="1"/>
  <c r="Q278" i="5"/>
  <c r="AJ277" i="5"/>
  <c r="AK276" i="5"/>
  <c r="AL276" i="5" s="1"/>
  <c r="AM276" i="5"/>
  <c r="AJ278" i="5" l="1"/>
  <c r="S279" i="5"/>
  <c r="Q279" i="5"/>
  <c r="AK277" i="5"/>
  <c r="AL277" i="5" s="1"/>
  <c r="AM277" i="5"/>
  <c r="AK278" i="5" l="1"/>
  <c r="AL278" i="5" s="1"/>
  <c r="AM278" i="5"/>
  <c r="Q280" i="5"/>
  <c r="S280" i="5"/>
  <c r="AJ279" i="5"/>
  <c r="AJ280" i="5" l="1"/>
  <c r="S281" i="5"/>
  <c r="Q281" i="5"/>
  <c r="AK279" i="5"/>
  <c r="AL279" i="5" s="1"/>
  <c r="AM279" i="5"/>
  <c r="AJ281" i="5" l="1"/>
  <c r="S282" i="5"/>
  <c r="Q282" i="5"/>
  <c r="AM280" i="5"/>
  <c r="AK280" i="5"/>
  <c r="AL280" i="5" s="1"/>
  <c r="AK281" i="5" l="1"/>
  <c r="AL281" i="5" s="1"/>
  <c r="AM281" i="5"/>
  <c r="S283" i="5"/>
  <c r="Q283" i="5"/>
  <c r="AJ282" i="5"/>
  <c r="AM282" i="5" l="1"/>
  <c r="AK282" i="5"/>
  <c r="AL282" i="5" s="1"/>
  <c r="Q284" i="5"/>
  <c r="S284" i="5"/>
  <c r="AJ283" i="5"/>
  <c r="AM283" i="5" l="1"/>
  <c r="AK283" i="5"/>
  <c r="AL283" i="5" s="1"/>
  <c r="AJ284" i="5"/>
  <c r="Q285" i="5"/>
  <c r="S285" i="5"/>
  <c r="AJ285" i="5" l="1"/>
  <c r="S286" i="5"/>
  <c r="Q286" i="5"/>
  <c r="AM284" i="5"/>
  <c r="AK284" i="5"/>
  <c r="AL284" i="5" s="1"/>
  <c r="S287" i="5" l="1"/>
  <c r="Q287" i="5"/>
  <c r="AJ286" i="5"/>
  <c r="AM285" i="5"/>
  <c r="AK285" i="5"/>
  <c r="AL285" i="5" s="1"/>
  <c r="AK286" i="5" l="1"/>
  <c r="AL286" i="5" s="1"/>
  <c r="AM286" i="5"/>
  <c r="Q288" i="5"/>
  <c r="S288" i="5"/>
  <c r="AJ287" i="5"/>
  <c r="S289" i="5" l="1"/>
  <c r="Q289" i="5"/>
  <c r="AM287" i="5"/>
  <c r="AK287" i="5"/>
  <c r="AL287" i="5" s="1"/>
  <c r="AJ288" i="5"/>
  <c r="S290" i="5" l="1"/>
  <c r="Q290" i="5"/>
  <c r="AJ289" i="5"/>
  <c r="AM288" i="5"/>
  <c r="AK288" i="5"/>
  <c r="AL288" i="5" s="1"/>
  <c r="S291" i="5" l="1"/>
  <c r="Q291" i="5"/>
  <c r="AJ290" i="5"/>
  <c r="AK289" i="5"/>
  <c r="AL289" i="5" s="1"/>
  <c r="AM289" i="5"/>
  <c r="AM290" i="5" l="1"/>
  <c r="AK290" i="5"/>
  <c r="AL290" i="5" s="1"/>
  <c r="S292" i="5"/>
  <c r="Q292" i="5"/>
  <c r="AJ291" i="5"/>
  <c r="AM291" i="5" l="1"/>
  <c r="AK291" i="5"/>
  <c r="AL291" i="5" s="1"/>
  <c r="Q293" i="5"/>
  <c r="S293" i="5"/>
  <c r="AJ292" i="5"/>
  <c r="AM292" i="5" l="1"/>
  <c r="AK292" i="5"/>
  <c r="AL292" i="5" s="1"/>
  <c r="AJ293" i="5"/>
  <c r="Q294" i="5"/>
  <c r="S294" i="5"/>
  <c r="AJ294" i="5" l="1"/>
  <c r="S295" i="5"/>
  <c r="Q295" i="5"/>
  <c r="AM293" i="5"/>
  <c r="AK293" i="5"/>
  <c r="AL293" i="5" s="1"/>
  <c r="AJ295" i="5" l="1"/>
  <c r="AK294" i="5"/>
  <c r="AL294" i="5" s="1"/>
  <c r="AM294" i="5"/>
  <c r="Q296" i="5"/>
  <c r="S296" i="5"/>
  <c r="AJ296" i="5" l="1"/>
  <c r="S297" i="5"/>
  <c r="Q297" i="5"/>
  <c r="AM295" i="5"/>
  <c r="AK295" i="5"/>
  <c r="AL295" i="5" s="1"/>
  <c r="S298" i="5" l="1"/>
  <c r="Q298" i="5"/>
  <c r="AM296" i="5"/>
  <c r="AK296" i="5"/>
  <c r="AL296" i="5" s="1"/>
  <c r="AJ297" i="5"/>
  <c r="AK297" i="5" l="1"/>
  <c r="AL297" i="5" s="1"/>
  <c r="AM297" i="5"/>
  <c r="S299" i="5"/>
  <c r="Q299" i="5"/>
  <c r="AJ298" i="5"/>
  <c r="AM298" i="5" l="1"/>
  <c r="AK298" i="5"/>
  <c r="AL298" i="5" s="1"/>
  <c r="AJ299" i="5"/>
  <c r="AM299" i="5" l="1"/>
  <c r="AK299" i="5"/>
  <c r="AL299" i="5" s="1"/>
  <c r="B21" i="2" l="1"/>
  <c r="C12" i="5" s="1"/>
  <c r="B32" i="2"/>
  <c r="B31" i="2"/>
  <c r="B7" i="2"/>
  <c r="B6" i="2"/>
  <c r="B5" i="2"/>
  <c r="B4" i="2"/>
  <c r="B3" i="2"/>
  <c r="B2" i="2"/>
  <c r="B8" i="4" s="1"/>
  <c r="C8" i="4" s="1"/>
  <c r="E34" i="1" s="1"/>
  <c r="B24" i="2"/>
  <c r="E15" i="2"/>
  <c r="E16" i="2"/>
  <c r="E20" i="2"/>
  <c r="E5" i="2"/>
  <c r="F3" i="6" s="1"/>
  <c r="E4" i="2"/>
  <c r="F2" i="6" s="1"/>
  <c r="E64" i="1"/>
  <c r="E13" i="2"/>
  <c r="E12" i="2"/>
  <c r="B14" i="2" l="1"/>
  <c r="B15" i="2" s="1"/>
  <c r="B14" i="4" s="1"/>
  <c r="B46" i="2"/>
  <c r="B2" i="4" s="1"/>
  <c r="C2" i="4" s="1"/>
  <c r="E42" i="1" s="1"/>
  <c r="I3" i="6"/>
  <c r="Q2" i="6" s="1"/>
  <c r="I2" i="6"/>
  <c r="I4" i="6"/>
  <c r="C7" i="5"/>
  <c r="E28" i="1"/>
  <c r="B11" i="4"/>
  <c r="C11" i="4" s="1"/>
  <c r="E35" i="1" s="1"/>
  <c r="B10" i="2"/>
  <c r="E65" i="1" s="1"/>
  <c r="C13" i="5"/>
  <c r="I7" i="5" s="1"/>
  <c r="C16" i="5"/>
  <c r="I6" i="5"/>
  <c r="B33" i="2"/>
  <c r="B34" i="2" s="1"/>
  <c r="B8" i="2"/>
  <c r="B25" i="2" s="1"/>
  <c r="H12" i="2" l="1"/>
  <c r="B13" i="2"/>
  <c r="B19" i="2" s="1"/>
  <c r="B20" i="2" s="1"/>
  <c r="E68" i="1" s="1"/>
  <c r="W3" i="6"/>
  <c r="X6" i="6"/>
  <c r="Y6" i="6" s="1"/>
  <c r="X9" i="6"/>
  <c r="Y9" i="6" s="1"/>
  <c r="X12" i="6"/>
  <c r="Y12" i="6" s="1"/>
  <c r="X15" i="6"/>
  <c r="Y15" i="6" s="1"/>
  <c r="X18" i="6"/>
  <c r="Y18" i="6" s="1"/>
  <c r="X24" i="6"/>
  <c r="Y24" i="6" s="1"/>
  <c r="W37" i="6"/>
  <c r="W43" i="6"/>
  <c r="W46" i="6"/>
  <c r="W49" i="6"/>
  <c r="W52" i="6"/>
  <c r="W55" i="6"/>
  <c r="W58" i="6"/>
  <c r="X61" i="6"/>
  <c r="Y61" i="6" s="1"/>
  <c r="W64" i="6"/>
  <c r="X67" i="6"/>
  <c r="Y67" i="6" s="1"/>
  <c r="W70" i="6"/>
  <c r="W73" i="6"/>
  <c r="X76" i="6"/>
  <c r="Y76" i="6" s="1"/>
  <c r="X79" i="6"/>
  <c r="Y79" i="6" s="1"/>
  <c r="X82" i="6"/>
  <c r="Y82" i="6" s="1"/>
  <c r="W86" i="6"/>
  <c r="W89" i="6"/>
  <c r="X92" i="6"/>
  <c r="Y92" i="6" s="1"/>
  <c r="X95" i="6"/>
  <c r="Y95" i="6" s="1"/>
  <c r="X98" i="6"/>
  <c r="Y98" i="6" s="1"/>
  <c r="W102" i="6"/>
  <c r="W105" i="6"/>
  <c r="X108" i="6"/>
  <c r="Y108" i="6" s="1"/>
  <c r="X111" i="6"/>
  <c r="Y111" i="6" s="1"/>
  <c r="X114" i="6"/>
  <c r="Y114" i="6" s="1"/>
  <c r="W118" i="6"/>
  <c r="W121" i="6"/>
  <c r="X124" i="6"/>
  <c r="Y124" i="6" s="1"/>
  <c r="X127" i="6"/>
  <c r="Y127" i="6" s="1"/>
  <c r="X130" i="6"/>
  <c r="Y130" i="6" s="1"/>
  <c r="W134" i="6"/>
  <c r="W137" i="6"/>
  <c r="X140" i="6"/>
  <c r="Y140" i="6" s="1"/>
  <c r="X143" i="6"/>
  <c r="Y143" i="6" s="1"/>
  <c r="X146" i="6"/>
  <c r="Y146" i="6" s="1"/>
  <c r="W150" i="6"/>
  <c r="W153" i="6"/>
  <c r="X156" i="6"/>
  <c r="Y156" i="6" s="1"/>
  <c r="X159" i="6"/>
  <c r="Y159" i="6" s="1"/>
  <c r="X162" i="6"/>
  <c r="Y162" i="6" s="1"/>
  <c r="W166" i="6"/>
  <c r="W169" i="6"/>
  <c r="X172" i="6"/>
  <c r="Y172" i="6" s="1"/>
  <c r="X175" i="6"/>
  <c r="Y175" i="6" s="1"/>
  <c r="X178" i="6"/>
  <c r="Y178" i="6" s="1"/>
  <c r="W182" i="6"/>
  <c r="W185" i="6"/>
  <c r="X188" i="6"/>
  <c r="Y188" i="6" s="1"/>
  <c r="X191" i="6"/>
  <c r="Y191" i="6" s="1"/>
  <c r="X194" i="6"/>
  <c r="Y194" i="6" s="1"/>
  <c r="W198" i="6"/>
  <c r="W201" i="6"/>
  <c r="X204" i="6"/>
  <c r="Y204" i="6" s="1"/>
  <c r="X207" i="6"/>
  <c r="Y207" i="6" s="1"/>
  <c r="X210" i="6"/>
  <c r="Y210" i="6" s="1"/>
  <c r="X3" i="6"/>
  <c r="Y3" i="6" s="1"/>
  <c r="W13" i="6"/>
  <c r="W19" i="6"/>
  <c r="W22" i="6"/>
  <c r="W25" i="6"/>
  <c r="W28" i="6"/>
  <c r="W31" i="6"/>
  <c r="W34" i="6"/>
  <c r="X37" i="6"/>
  <c r="Y37" i="6" s="1"/>
  <c r="W40" i="6"/>
  <c r="X43" i="6"/>
  <c r="Y43" i="6" s="1"/>
  <c r="X46" i="6"/>
  <c r="Y46" i="6" s="1"/>
  <c r="X49" i="6"/>
  <c r="Y49" i="6" s="1"/>
  <c r="X52" i="6"/>
  <c r="Y52" i="6" s="1"/>
  <c r="X55" i="6"/>
  <c r="Y55" i="6" s="1"/>
  <c r="X58" i="6"/>
  <c r="Y58" i="6" s="1"/>
  <c r="X64" i="6"/>
  <c r="Y64" i="6" s="1"/>
  <c r="X70" i="6"/>
  <c r="Y70" i="6" s="1"/>
  <c r="X73" i="6"/>
  <c r="Y73" i="6" s="1"/>
  <c r="W83" i="6"/>
  <c r="X86" i="6"/>
  <c r="Y86" i="6" s="1"/>
  <c r="X89" i="6"/>
  <c r="Y89" i="6" s="1"/>
  <c r="W99" i="6"/>
  <c r="X102" i="6"/>
  <c r="Y102" i="6" s="1"/>
  <c r="X105" i="6"/>
  <c r="Y105" i="6" s="1"/>
  <c r="W115" i="6"/>
  <c r="X118" i="6"/>
  <c r="Y118" i="6" s="1"/>
  <c r="X121" i="6"/>
  <c r="Y121" i="6" s="1"/>
  <c r="W4" i="6"/>
  <c r="W7" i="6"/>
  <c r="W10" i="6"/>
  <c r="X13" i="6"/>
  <c r="Y13" i="6" s="1"/>
  <c r="W16" i="6"/>
  <c r="X19" i="6"/>
  <c r="Y19" i="6" s="1"/>
  <c r="X22" i="6"/>
  <c r="Y22" i="6" s="1"/>
  <c r="X25" i="6"/>
  <c r="Y25" i="6" s="1"/>
  <c r="X28" i="6"/>
  <c r="Y28" i="6" s="1"/>
  <c r="X31" i="6"/>
  <c r="Y31" i="6" s="1"/>
  <c r="X34" i="6"/>
  <c r="Y34" i="6" s="1"/>
  <c r="X40" i="6"/>
  <c r="Y40" i="6" s="1"/>
  <c r="W53" i="6"/>
  <c r="W59" i="6"/>
  <c r="W62" i="6"/>
  <c r="W65" i="6"/>
  <c r="W68" i="6"/>
  <c r="W77" i="6"/>
  <c r="W80" i="6"/>
  <c r="X83" i="6"/>
  <c r="Y83" i="6" s="1"/>
  <c r="W93" i="6"/>
  <c r="W96" i="6"/>
  <c r="X99" i="6"/>
  <c r="Y99" i="6" s="1"/>
  <c r="W109" i="6"/>
  <c r="W112" i="6"/>
  <c r="X115" i="6"/>
  <c r="Y115" i="6" s="1"/>
  <c r="W125" i="6"/>
  <c r="W128" i="6"/>
  <c r="X131" i="6"/>
  <c r="Y131" i="6" s="1"/>
  <c r="W141" i="6"/>
  <c r="W144" i="6"/>
  <c r="X147" i="6"/>
  <c r="Y147" i="6" s="1"/>
  <c r="W157" i="6"/>
  <c r="W160" i="6"/>
  <c r="X163" i="6"/>
  <c r="Y163" i="6" s="1"/>
  <c r="W173" i="6"/>
  <c r="W176" i="6"/>
  <c r="X179" i="6"/>
  <c r="Y179" i="6" s="1"/>
  <c r="W189" i="6"/>
  <c r="W192" i="6"/>
  <c r="X195" i="6"/>
  <c r="Y195" i="6" s="1"/>
  <c r="W205" i="6"/>
  <c r="W208" i="6"/>
  <c r="X211" i="6"/>
  <c r="Y211" i="6" s="1"/>
  <c r="W221" i="6"/>
  <c r="W224" i="6"/>
  <c r="X227" i="6"/>
  <c r="Y227" i="6" s="1"/>
  <c r="W237" i="6"/>
  <c r="W240" i="6"/>
  <c r="X243" i="6"/>
  <c r="Y243" i="6" s="1"/>
  <c r="X4" i="6"/>
  <c r="Y4" i="6" s="1"/>
  <c r="X7" i="6"/>
  <c r="Y7" i="6" s="1"/>
  <c r="X10" i="6"/>
  <c r="Y10" i="6" s="1"/>
  <c r="X16" i="6"/>
  <c r="Y16" i="6" s="1"/>
  <c r="W29" i="6"/>
  <c r="W35" i="6"/>
  <c r="W38" i="6"/>
  <c r="W41" i="6"/>
  <c r="W44" i="6"/>
  <c r="W47" i="6"/>
  <c r="W50" i="6"/>
  <c r="X53" i="6"/>
  <c r="Y53" i="6" s="1"/>
  <c r="W56" i="6"/>
  <c r="X59" i="6"/>
  <c r="Y59" i="6" s="1"/>
  <c r="X62" i="6"/>
  <c r="Y62" i="6" s="1"/>
  <c r="X65" i="6"/>
  <c r="Y65" i="6" s="1"/>
  <c r="X68" i="6"/>
  <c r="Y68" i="6" s="1"/>
  <c r="W71" i="6"/>
  <c r="W74" i="6"/>
  <c r="X77" i="6"/>
  <c r="Y77" i="6" s="1"/>
  <c r="X80" i="6"/>
  <c r="Y80" i="6" s="1"/>
  <c r="W84" i="6"/>
  <c r="W87" i="6"/>
  <c r="W90" i="6"/>
  <c r="X93" i="6"/>
  <c r="Y93" i="6" s="1"/>
  <c r="X96" i="6"/>
  <c r="Y96" i="6" s="1"/>
  <c r="W100" i="6"/>
  <c r="W103" i="6"/>
  <c r="W106" i="6"/>
  <c r="X109" i="6"/>
  <c r="Y109" i="6" s="1"/>
  <c r="X112" i="6"/>
  <c r="Y112" i="6" s="1"/>
  <c r="W116" i="6"/>
  <c r="W119" i="6"/>
  <c r="W122" i="6"/>
  <c r="X125" i="6"/>
  <c r="Y125" i="6" s="1"/>
  <c r="X128" i="6"/>
  <c r="Y128" i="6" s="1"/>
  <c r="W5" i="6"/>
  <c r="W11" i="6"/>
  <c r="W14" i="6"/>
  <c r="W17" i="6"/>
  <c r="W20" i="6"/>
  <c r="W23" i="6"/>
  <c r="W26" i="6"/>
  <c r="X29" i="6"/>
  <c r="Y29" i="6" s="1"/>
  <c r="W32" i="6"/>
  <c r="X35" i="6"/>
  <c r="Y35" i="6" s="1"/>
  <c r="X38" i="6"/>
  <c r="Y38" i="6" s="1"/>
  <c r="X41" i="6"/>
  <c r="Y41" i="6" s="1"/>
  <c r="X44" i="6"/>
  <c r="Y44" i="6" s="1"/>
  <c r="X47" i="6"/>
  <c r="Y47" i="6" s="1"/>
  <c r="X50" i="6"/>
  <c r="Y50" i="6" s="1"/>
  <c r="X56" i="6"/>
  <c r="Y56" i="6" s="1"/>
  <c r="X71" i="6"/>
  <c r="Y71" i="6" s="1"/>
  <c r="X74" i="6"/>
  <c r="Y74" i="6" s="1"/>
  <c r="W78" i="6"/>
  <c r="W81" i="6"/>
  <c r="X84" i="6"/>
  <c r="Y84" i="6" s="1"/>
  <c r="X87" i="6"/>
  <c r="Y87" i="6" s="1"/>
  <c r="X90" i="6"/>
  <c r="Y90" i="6" s="1"/>
  <c r="W94" i="6"/>
  <c r="W97" i="6"/>
  <c r="X100" i="6"/>
  <c r="Y100" i="6" s="1"/>
  <c r="X103" i="6"/>
  <c r="Y103" i="6" s="1"/>
  <c r="X106" i="6"/>
  <c r="Y106" i="6" s="1"/>
  <c r="W110" i="6"/>
  <c r="W113" i="6"/>
  <c r="X116" i="6"/>
  <c r="Y116" i="6" s="1"/>
  <c r="X119" i="6"/>
  <c r="Y119" i="6" s="1"/>
  <c r="X122" i="6"/>
  <c r="Y122" i="6" s="1"/>
  <c r="W126" i="6"/>
  <c r="W129" i="6"/>
  <c r="X132" i="6"/>
  <c r="Y132" i="6" s="1"/>
  <c r="X135" i="6"/>
  <c r="Y135" i="6" s="1"/>
  <c r="X138" i="6"/>
  <c r="Y138" i="6" s="1"/>
  <c r="W142" i="6"/>
  <c r="W145" i="6"/>
  <c r="X148" i="6"/>
  <c r="Y148" i="6" s="1"/>
  <c r="X151" i="6"/>
  <c r="Y151" i="6" s="1"/>
  <c r="X154" i="6"/>
  <c r="Y154" i="6" s="1"/>
  <c r="W158" i="6"/>
  <c r="W161" i="6"/>
  <c r="X164" i="6"/>
  <c r="Y164" i="6" s="1"/>
  <c r="X167" i="6"/>
  <c r="Y167" i="6" s="1"/>
  <c r="X170" i="6"/>
  <c r="Y170" i="6" s="1"/>
  <c r="W174" i="6"/>
  <c r="W177" i="6"/>
  <c r="X180" i="6"/>
  <c r="Y180" i="6" s="1"/>
  <c r="X183" i="6"/>
  <c r="Y183" i="6" s="1"/>
  <c r="X186" i="6"/>
  <c r="Y186" i="6" s="1"/>
  <c r="W190" i="6"/>
  <c r="W193" i="6"/>
  <c r="X196" i="6"/>
  <c r="Y196" i="6" s="1"/>
  <c r="X199" i="6"/>
  <c r="Y199" i="6" s="1"/>
  <c r="X202" i="6"/>
  <c r="Y202" i="6" s="1"/>
  <c r="W206" i="6"/>
  <c r="W209" i="6"/>
  <c r="X212" i="6"/>
  <c r="Y212" i="6" s="1"/>
  <c r="X5" i="6"/>
  <c r="Y5" i="6" s="1"/>
  <c r="W8" i="6"/>
  <c r="X11" i="6"/>
  <c r="Y11" i="6" s="1"/>
  <c r="X14" i="6"/>
  <c r="Y14" i="6" s="1"/>
  <c r="X17" i="6"/>
  <c r="Y17" i="6" s="1"/>
  <c r="X20" i="6"/>
  <c r="Y20" i="6" s="1"/>
  <c r="X23" i="6"/>
  <c r="Y23" i="6" s="1"/>
  <c r="X26" i="6"/>
  <c r="Y26" i="6" s="1"/>
  <c r="X32" i="6"/>
  <c r="Y32" i="6" s="1"/>
  <c r="W45" i="6"/>
  <c r="W51" i="6"/>
  <c r="W54" i="6"/>
  <c r="W57" i="6"/>
  <c r="W60" i="6"/>
  <c r="W63" i="6"/>
  <c r="W66" i="6"/>
  <c r="W69" i="6"/>
  <c r="W75" i="6"/>
  <c r="X78" i="6"/>
  <c r="Y78" i="6" s="1"/>
  <c r="X81" i="6"/>
  <c r="Y81" i="6" s="1"/>
  <c r="W91" i="6"/>
  <c r="X94" i="6"/>
  <c r="Y94" i="6" s="1"/>
  <c r="X97" i="6"/>
  <c r="Y97" i="6" s="1"/>
  <c r="W107" i="6"/>
  <c r="X110" i="6"/>
  <c r="Y110" i="6" s="1"/>
  <c r="X113" i="6"/>
  <c r="Y113" i="6" s="1"/>
  <c r="W123" i="6"/>
  <c r="X126" i="6"/>
  <c r="Y126" i="6" s="1"/>
  <c r="X129" i="6"/>
  <c r="Y129" i="6" s="1"/>
  <c r="W139" i="6"/>
  <c r="X142" i="6"/>
  <c r="Y142" i="6" s="1"/>
  <c r="X145" i="6"/>
  <c r="Y145" i="6" s="1"/>
  <c r="W155" i="6"/>
  <c r="X158" i="6"/>
  <c r="Y158" i="6" s="1"/>
  <c r="X161" i="6"/>
  <c r="Y161" i="6" s="1"/>
  <c r="W171" i="6"/>
  <c r="X174" i="6"/>
  <c r="Y174" i="6" s="1"/>
  <c r="X177" i="6"/>
  <c r="Y177" i="6" s="1"/>
  <c r="W187" i="6"/>
  <c r="X190" i="6"/>
  <c r="Y190" i="6" s="1"/>
  <c r="X193" i="6"/>
  <c r="Y193" i="6" s="1"/>
  <c r="W203" i="6"/>
  <c r="X206" i="6"/>
  <c r="Y206" i="6" s="1"/>
  <c r="X209" i="6"/>
  <c r="Y209" i="6" s="1"/>
  <c r="W219" i="6"/>
  <c r="X222" i="6"/>
  <c r="Y222" i="6" s="1"/>
  <c r="X225" i="6"/>
  <c r="Y225" i="6" s="1"/>
  <c r="W235" i="6"/>
  <c r="X238" i="6"/>
  <c r="Y238" i="6" s="1"/>
  <c r="X241" i="6"/>
  <c r="Y241" i="6" s="1"/>
  <c r="W251" i="6"/>
  <c r="X254" i="6"/>
  <c r="Y254" i="6" s="1"/>
  <c r="X257" i="6"/>
  <c r="Y257" i="6" s="1"/>
  <c r="W267" i="6"/>
  <c r="X270" i="6"/>
  <c r="Y270" i="6" s="1"/>
  <c r="X8" i="6"/>
  <c r="Y8" i="6" s="1"/>
  <c r="W21" i="6"/>
  <c r="W27" i="6"/>
  <c r="W30" i="6"/>
  <c r="W33" i="6"/>
  <c r="W36" i="6"/>
  <c r="W39" i="6"/>
  <c r="W42" i="6"/>
  <c r="X45" i="6"/>
  <c r="Y45" i="6" s="1"/>
  <c r="W48" i="6"/>
  <c r="X51" i="6"/>
  <c r="Y51" i="6" s="1"/>
  <c r="X54" i="6"/>
  <c r="Y54" i="6" s="1"/>
  <c r="X57" i="6"/>
  <c r="Y57" i="6" s="1"/>
  <c r="X60" i="6"/>
  <c r="Y60" i="6" s="1"/>
  <c r="X63" i="6"/>
  <c r="Y63" i="6" s="1"/>
  <c r="X66" i="6"/>
  <c r="Y66" i="6" s="1"/>
  <c r="X69" i="6"/>
  <c r="Y69" i="6" s="1"/>
  <c r="W72" i="6"/>
  <c r="X75" i="6"/>
  <c r="Y75" i="6" s="1"/>
  <c r="W85" i="6"/>
  <c r="W88" i="6"/>
  <c r="X91" i="6"/>
  <c r="Y91" i="6" s="1"/>
  <c r="W101" i="6"/>
  <c r="W104" i="6"/>
  <c r="X107" i="6"/>
  <c r="Y107" i="6" s="1"/>
  <c r="W117" i="6"/>
  <c r="W120" i="6"/>
  <c r="X123" i="6"/>
  <c r="Y123" i="6" s="1"/>
  <c r="W133" i="6"/>
  <c r="W136" i="6"/>
  <c r="X139" i="6"/>
  <c r="Y139" i="6" s="1"/>
  <c r="W149" i="6"/>
  <c r="W152" i="6"/>
  <c r="X155" i="6"/>
  <c r="Y155" i="6" s="1"/>
  <c r="W165" i="6"/>
  <c r="W168" i="6"/>
  <c r="X171" i="6"/>
  <c r="Y171" i="6" s="1"/>
  <c r="W181" i="6"/>
  <c r="W184" i="6"/>
  <c r="X187" i="6"/>
  <c r="Y187" i="6" s="1"/>
  <c r="W197" i="6"/>
  <c r="W200" i="6"/>
  <c r="X203" i="6"/>
  <c r="Y203" i="6" s="1"/>
  <c r="W213" i="6"/>
  <c r="W216" i="6"/>
  <c r="X219" i="6"/>
  <c r="Y219" i="6" s="1"/>
  <c r="W229" i="6"/>
  <c r="W232" i="6"/>
  <c r="X235" i="6"/>
  <c r="Y235" i="6" s="1"/>
  <c r="W245" i="6"/>
  <c r="W248" i="6"/>
  <c r="X251" i="6"/>
  <c r="Y251" i="6" s="1"/>
  <c r="W261" i="6"/>
  <c r="W264" i="6"/>
  <c r="X267" i="6"/>
  <c r="Y267" i="6" s="1"/>
  <c r="X30" i="6"/>
  <c r="Y30" i="6" s="1"/>
  <c r="X218" i="6"/>
  <c r="Y218" i="6" s="1"/>
  <c r="W234" i="6"/>
  <c r="X249" i="6"/>
  <c r="Y249" i="6" s="1"/>
  <c r="W258" i="6"/>
  <c r="W266" i="6"/>
  <c r="W274" i="6"/>
  <c r="X280" i="6"/>
  <c r="Y280" i="6" s="1"/>
  <c r="W287" i="6"/>
  <c r="X293" i="6"/>
  <c r="Y293" i="6" s="1"/>
  <c r="X2" i="6"/>
  <c r="Y2" i="6" s="1"/>
  <c r="W82" i="6"/>
  <c r="X189" i="6"/>
  <c r="Y189" i="6" s="1"/>
  <c r="X214" i="6"/>
  <c r="Y214" i="6" s="1"/>
  <c r="W230" i="6"/>
  <c r="X245" i="6"/>
  <c r="Y245" i="6" s="1"/>
  <c r="W254" i="6"/>
  <c r="X274" i="6"/>
  <c r="Y274" i="6" s="1"/>
  <c r="X284" i="6"/>
  <c r="Y284" i="6" s="1"/>
  <c r="W294" i="6"/>
  <c r="W124" i="6"/>
  <c r="X169" i="6"/>
  <c r="Y169" i="6" s="1"/>
  <c r="W212" i="6"/>
  <c r="W243" i="6"/>
  <c r="W9" i="6"/>
  <c r="W108" i="6"/>
  <c r="W130" i="6"/>
  <c r="W138" i="6"/>
  <c r="W147" i="6"/>
  <c r="W156" i="6"/>
  <c r="X198" i="6"/>
  <c r="Y198" i="6" s="1"/>
  <c r="W220" i="6"/>
  <c r="X266" i="6"/>
  <c r="Y266" i="6" s="1"/>
  <c r="W281" i="6"/>
  <c r="X290" i="6"/>
  <c r="Y290" i="6" s="1"/>
  <c r="W2" i="6"/>
  <c r="W238" i="6"/>
  <c r="W283" i="6"/>
  <c r="W12" i="6"/>
  <c r="X36" i="6"/>
  <c r="Y36" i="6" s="1"/>
  <c r="W61" i="6"/>
  <c r="X85" i="6"/>
  <c r="Y85" i="6" s="1"/>
  <c r="W111" i="6"/>
  <c r="W131" i="6"/>
  <c r="W140" i="6"/>
  <c r="W148" i="6"/>
  <c r="X165" i="6"/>
  <c r="Y165" i="6" s="1"/>
  <c r="X173" i="6"/>
  <c r="Y173" i="6" s="1"/>
  <c r="X182" i="6"/>
  <c r="Y182" i="6" s="1"/>
  <c r="W191" i="6"/>
  <c r="W199" i="6"/>
  <c r="W215" i="6"/>
  <c r="X220" i="6"/>
  <c r="Y220" i="6" s="1"/>
  <c r="W225" i="6"/>
  <c r="X230" i="6"/>
  <c r="Y230" i="6" s="1"/>
  <c r="W236" i="6"/>
  <c r="X240" i="6"/>
  <c r="Y240" i="6" s="1"/>
  <c r="W246" i="6"/>
  <c r="W250" i="6"/>
  <c r="W255" i="6"/>
  <c r="W259" i="6"/>
  <c r="W263" i="6"/>
  <c r="W268" i="6"/>
  <c r="W275" i="6"/>
  <c r="X278" i="6"/>
  <c r="Y278" i="6" s="1"/>
  <c r="X281" i="6"/>
  <c r="Y281" i="6" s="1"/>
  <c r="W291" i="6"/>
  <c r="X294" i="6"/>
  <c r="Y294" i="6" s="1"/>
  <c r="X297" i="6"/>
  <c r="Y297" i="6" s="1"/>
  <c r="W67" i="6"/>
  <c r="X226" i="6"/>
  <c r="Y226" i="6" s="1"/>
  <c r="X272" i="6"/>
  <c r="Y272" i="6" s="1"/>
  <c r="X288" i="6"/>
  <c r="Y288" i="6" s="1"/>
  <c r="W298" i="6"/>
  <c r="W202" i="6"/>
  <c r="X237" i="6"/>
  <c r="Y237" i="6" s="1"/>
  <c r="W265" i="6"/>
  <c r="W286" i="6"/>
  <c r="X72" i="6"/>
  <c r="Y72" i="6" s="1"/>
  <c r="W178" i="6"/>
  <c r="W228" i="6"/>
  <c r="X269" i="6"/>
  <c r="Y269" i="6" s="1"/>
  <c r="W299" i="6"/>
  <c r="W15" i="6"/>
  <c r="X39" i="6"/>
  <c r="Y39" i="6" s="1"/>
  <c r="X88" i="6"/>
  <c r="Y88" i="6" s="1"/>
  <c r="W114" i="6"/>
  <c r="W132" i="6"/>
  <c r="X149" i="6"/>
  <c r="Y149" i="6" s="1"/>
  <c r="X157" i="6"/>
  <c r="Y157" i="6" s="1"/>
  <c r="X166" i="6"/>
  <c r="Y166" i="6" s="1"/>
  <c r="W175" i="6"/>
  <c r="W183" i="6"/>
  <c r="X200" i="6"/>
  <c r="Y200" i="6" s="1"/>
  <c r="X208" i="6"/>
  <c r="Y208" i="6" s="1"/>
  <c r="X215" i="6"/>
  <c r="Y215" i="6" s="1"/>
  <c r="W226" i="6"/>
  <c r="W231" i="6"/>
  <c r="X236" i="6"/>
  <c r="Y236" i="6" s="1"/>
  <c r="W241" i="6"/>
  <c r="X246" i="6"/>
  <c r="Y246" i="6" s="1"/>
  <c r="X250" i="6"/>
  <c r="Y250" i="6" s="1"/>
  <c r="X255" i="6"/>
  <c r="Y255" i="6" s="1"/>
  <c r="X259" i="6"/>
  <c r="Y259" i="6" s="1"/>
  <c r="X263" i="6"/>
  <c r="Y263" i="6" s="1"/>
  <c r="X268" i="6"/>
  <c r="Y268" i="6" s="1"/>
  <c r="W272" i="6"/>
  <c r="X275" i="6"/>
  <c r="Y275" i="6" s="1"/>
  <c r="W285" i="6"/>
  <c r="W288" i="6"/>
  <c r="X291" i="6"/>
  <c r="Y291" i="6" s="1"/>
  <c r="X42" i="6"/>
  <c r="Y42" i="6" s="1"/>
  <c r="W92" i="6"/>
  <c r="X133" i="6"/>
  <c r="Y133" i="6" s="1"/>
  <c r="X141" i="6"/>
  <c r="Y141" i="6" s="1"/>
  <c r="X150" i="6"/>
  <c r="Y150" i="6" s="1"/>
  <c r="W159" i="6"/>
  <c r="X184" i="6"/>
  <c r="Y184" i="6" s="1"/>
  <c r="X192" i="6"/>
  <c r="Y192" i="6" s="1"/>
  <c r="W210" i="6"/>
  <c r="X216" i="6"/>
  <c r="Y216" i="6" s="1"/>
  <c r="X231" i="6"/>
  <c r="Y231" i="6" s="1"/>
  <c r="W247" i="6"/>
  <c r="W260" i="6"/>
  <c r="W279" i="6"/>
  <c r="W282" i="6"/>
  <c r="W292" i="6"/>
  <c r="X168" i="6"/>
  <c r="Y168" i="6" s="1"/>
  <c r="W194" i="6"/>
  <c r="W217" i="6"/>
  <c r="W227" i="6"/>
  <c r="X247" i="6"/>
  <c r="Y247" i="6" s="1"/>
  <c r="W269" i="6"/>
  <c r="X279" i="6"/>
  <c r="Y279" i="6" s="1"/>
  <c r="W289" i="6"/>
  <c r="X48" i="6"/>
  <c r="Y48" i="6" s="1"/>
  <c r="X152" i="6"/>
  <c r="Y152" i="6" s="1"/>
  <c r="W186" i="6"/>
  <c r="W223" i="6"/>
  <c r="X248" i="6"/>
  <c r="Y248" i="6" s="1"/>
  <c r="X265" i="6"/>
  <c r="Y265" i="6" s="1"/>
  <c r="W18" i="6"/>
  <c r="X117" i="6"/>
  <c r="Y117" i="6" s="1"/>
  <c r="W167" i="6"/>
  <c r="X201" i="6"/>
  <c r="Y201" i="6" s="1"/>
  <c r="X221" i="6"/>
  <c r="Y221" i="6" s="1"/>
  <c r="W242" i="6"/>
  <c r="W252" i="6"/>
  <c r="X264" i="6"/>
  <c r="Y264" i="6" s="1"/>
  <c r="W276" i="6"/>
  <c r="X285" i="6"/>
  <c r="Y285" i="6" s="1"/>
  <c r="W295" i="6"/>
  <c r="W95" i="6"/>
  <c r="X185" i="6"/>
  <c r="Y185" i="6" s="1"/>
  <c r="W222" i="6"/>
  <c r="X242" i="6"/>
  <c r="Y242" i="6" s="1"/>
  <c r="X252" i="6"/>
  <c r="Y252" i="6" s="1"/>
  <c r="X260" i="6"/>
  <c r="Y260" i="6" s="1"/>
  <c r="W273" i="6"/>
  <c r="X282" i="6"/>
  <c r="Y282" i="6" s="1"/>
  <c r="X295" i="6"/>
  <c r="Y295" i="6" s="1"/>
  <c r="W24" i="6"/>
  <c r="W204" i="6"/>
  <c r="X286" i="6"/>
  <c r="Y286" i="6" s="1"/>
  <c r="X21" i="6"/>
  <c r="Y21" i="6" s="1"/>
  <c r="X120" i="6"/>
  <c r="Y120" i="6" s="1"/>
  <c r="X134" i="6"/>
  <c r="Y134" i="6" s="1"/>
  <c r="W143" i="6"/>
  <c r="W151" i="6"/>
  <c r="X176" i="6"/>
  <c r="Y176" i="6" s="1"/>
  <c r="W211" i="6"/>
  <c r="X232" i="6"/>
  <c r="Y232" i="6" s="1"/>
  <c r="W256" i="6"/>
  <c r="X276" i="6"/>
  <c r="Y276" i="6" s="1"/>
  <c r="X292" i="6"/>
  <c r="Y292" i="6" s="1"/>
  <c r="X298" i="6"/>
  <c r="Y298" i="6" s="1"/>
  <c r="W98" i="6"/>
  <c r="X160" i="6"/>
  <c r="Y160" i="6" s="1"/>
  <c r="X217" i="6"/>
  <c r="Y217" i="6" s="1"/>
  <c r="X261" i="6"/>
  <c r="Y261" i="6" s="1"/>
  <c r="X289" i="6"/>
  <c r="Y289" i="6" s="1"/>
  <c r="X27" i="6"/>
  <c r="Y27" i="6" s="1"/>
  <c r="W76" i="6"/>
  <c r="X101" i="6"/>
  <c r="Y101" i="6" s="1"/>
  <c r="W127" i="6"/>
  <c r="X136" i="6"/>
  <c r="Y136" i="6" s="1"/>
  <c r="X144" i="6"/>
  <c r="Y144" i="6" s="1"/>
  <c r="X153" i="6"/>
  <c r="Y153" i="6" s="1"/>
  <c r="W162" i="6"/>
  <c r="W170" i="6"/>
  <c r="W179" i="6"/>
  <c r="W188" i="6"/>
  <c r="W196" i="6"/>
  <c r="X213" i="6"/>
  <c r="Y213" i="6" s="1"/>
  <c r="W218" i="6"/>
  <c r="X223" i="6"/>
  <c r="Y223" i="6" s="1"/>
  <c r="X228" i="6"/>
  <c r="Y228" i="6" s="1"/>
  <c r="X233" i="6"/>
  <c r="Y233" i="6" s="1"/>
  <c r="W239" i="6"/>
  <c r="W244" i="6"/>
  <c r="W249" i="6"/>
  <c r="W253" i="6"/>
  <c r="W257" i="6"/>
  <c r="W262" i="6"/>
  <c r="W270" i="6"/>
  <c r="W277" i="6"/>
  <c r="W280" i="6"/>
  <c r="X283" i="6"/>
  <c r="Y283" i="6" s="1"/>
  <c r="W293" i="6"/>
  <c r="W296" i="6"/>
  <c r="X299" i="6"/>
  <c r="Y299" i="6" s="1"/>
  <c r="W6" i="6"/>
  <c r="W79" i="6"/>
  <c r="X104" i="6"/>
  <c r="Y104" i="6" s="1"/>
  <c r="X137" i="6"/>
  <c r="Y137" i="6" s="1"/>
  <c r="W146" i="6"/>
  <c r="W154" i="6"/>
  <c r="W163" i="6"/>
  <c r="W172" i="6"/>
  <c r="W180" i="6"/>
  <c r="X197" i="6"/>
  <c r="Y197" i="6" s="1"/>
  <c r="X205" i="6"/>
  <c r="Y205" i="6" s="1"/>
  <c r="W214" i="6"/>
  <c r="X229" i="6"/>
  <c r="Y229" i="6" s="1"/>
  <c r="X239" i="6"/>
  <c r="Y239" i="6" s="1"/>
  <c r="X244" i="6"/>
  <c r="Y244" i="6" s="1"/>
  <c r="X253" i="6"/>
  <c r="Y253" i="6" s="1"/>
  <c r="X262" i="6"/>
  <c r="Y262" i="6" s="1"/>
  <c r="W271" i="6"/>
  <c r="X277" i="6"/>
  <c r="Y277" i="6" s="1"/>
  <c r="W284" i="6"/>
  <c r="W290" i="6"/>
  <c r="X296" i="6"/>
  <c r="Y296" i="6" s="1"/>
  <c r="X33" i="6"/>
  <c r="Y33" i="6" s="1"/>
  <c r="W164" i="6"/>
  <c r="X181" i="6"/>
  <c r="Y181" i="6" s="1"/>
  <c r="W207" i="6"/>
  <c r="X224" i="6"/>
  <c r="Y224" i="6" s="1"/>
  <c r="X234" i="6"/>
  <c r="Y234" i="6" s="1"/>
  <c r="X258" i="6"/>
  <c r="Y258" i="6" s="1"/>
  <c r="X271" i="6"/>
  <c r="Y271" i="6" s="1"/>
  <c r="W278" i="6"/>
  <c r="X287" i="6"/>
  <c r="Y287" i="6" s="1"/>
  <c r="W297" i="6"/>
  <c r="W135" i="6"/>
  <c r="W195" i="6"/>
  <c r="W233" i="6"/>
  <c r="X256" i="6"/>
  <c r="Y256" i="6" s="1"/>
  <c r="X273" i="6"/>
  <c r="Y273" i="6" s="1"/>
  <c r="C14" i="4"/>
  <c r="E26" i="1" s="1"/>
  <c r="J4" i="6"/>
  <c r="H5" i="2"/>
  <c r="B70" i="1"/>
  <c r="H2" i="2"/>
  <c r="K21" i="2"/>
  <c r="K16" i="2"/>
  <c r="N15" i="2"/>
  <c r="Q299" i="6"/>
  <c r="Q283" i="6"/>
  <c r="Q267" i="6"/>
  <c r="R284" i="6"/>
  <c r="S284" i="6" s="1"/>
  <c r="R268" i="6"/>
  <c r="S268" i="6" s="1"/>
  <c r="Q284" i="6"/>
  <c r="Q268" i="6"/>
  <c r="R287" i="6"/>
  <c r="S287" i="6" s="1"/>
  <c r="R271" i="6"/>
  <c r="S271" i="6" s="1"/>
  <c r="R254" i="6"/>
  <c r="S254" i="6" s="1"/>
  <c r="Q256" i="6"/>
  <c r="Q240" i="6"/>
  <c r="R255" i="6"/>
  <c r="S255" i="6" s="1"/>
  <c r="R242" i="6"/>
  <c r="S242" i="6" s="1"/>
  <c r="Q263" i="6"/>
  <c r="Q233" i="6"/>
  <c r="R237" i="6"/>
  <c r="S237" i="6" s="1"/>
  <c r="R218" i="6"/>
  <c r="S218" i="6" s="1"/>
  <c r="Q220" i="6"/>
  <c r="Q212" i="6"/>
  <c r="Q204" i="6"/>
  <c r="R189" i="6"/>
  <c r="S189" i="6" s="1"/>
  <c r="Q193" i="6"/>
  <c r="Q232" i="6"/>
  <c r="R233" i="6"/>
  <c r="S233" i="6" s="1"/>
  <c r="Q190" i="6"/>
  <c r="R215" i="6"/>
  <c r="S215" i="6" s="1"/>
  <c r="Q230" i="6"/>
  <c r="R181" i="6"/>
  <c r="S181" i="6" s="1"/>
  <c r="R178" i="6"/>
  <c r="S178" i="6" s="1"/>
  <c r="R170" i="6"/>
  <c r="S170" i="6" s="1"/>
  <c r="R162" i="6"/>
  <c r="S162" i="6" s="1"/>
  <c r="Q185" i="6"/>
  <c r="Q173" i="6"/>
  <c r="Q165" i="6"/>
  <c r="Q153" i="6"/>
  <c r="Q137" i="6"/>
  <c r="Q121" i="6"/>
  <c r="Q156" i="6"/>
  <c r="Q140" i="6"/>
  <c r="Q124" i="6"/>
  <c r="R160" i="6"/>
  <c r="S160" i="6" s="1"/>
  <c r="Q113" i="6"/>
  <c r="R137" i="6"/>
  <c r="S137" i="6" s="1"/>
  <c r="R114" i="6"/>
  <c r="S114" i="6" s="1"/>
  <c r="R123" i="6"/>
  <c r="S123" i="6" s="1"/>
  <c r="R146" i="6"/>
  <c r="S146" i="6" s="1"/>
  <c r="R117" i="6"/>
  <c r="S117" i="6" s="1"/>
  <c r="Q93" i="6"/>
  <c r="Q77" i="6"/>
  <c r="Q61" i="6"/>
  <c r="R113" i="6"/>
  <c r="S113" i="6" s="1"/>
  <c r="R90" i="6"/>
  <c r="S90" i="6" s="1"/>
  <c r="R74" i="6"/>
  <c r="S74" i="6" s="1"/>
  <c r="R58" i="6"/>
  <c r="S58" i="6" s="1"/>
  <c r="R107" i="6"/>
  <c r="S107" i="6" s="1"/>
  <c r="Q60" i="6"/>
  <c r="Q94" i="6"/>
  <c r="Q88" i="6"/>
  <c r="R63" i="6"/>
  <c r="S63" i="6" s="1"/>
  <c r="R48" i="6"/>
  <c r="S48" i="6" s="1"/>
  <c r="R40" i="6"/>
  <c r="S40" i="6" s="1"/>
  <c r="Q51" i="6"/>
  <c r="Q43" i="6"/>
  <c r="R33" i="6"/>
  <c r="S33" i="6" s="1"/>
  <c r="Q37" i="6"/>
  <c r="Q21" i="6"/>
  <c r="Q78" i="6"/>
  <c r="Q36" i="6"/>
  <c r="R16" i="6"/>
  <c r="S16" i="6" s="1"/>
  <c r="Q4" i="6"/>
  <c r="R19" i="6"/>
  <c r="S19" i="6" s="1"/>
  <c r="Q11" i="6"/>
  <c r="Q6" i="6"/>
  <c r="R32" i="6"/>
  <c r="S32" i="6" s="1"/>
  <c r="Q297" i="6"/>
  <c r="Q281" i="6"/>
  <c r="R298" i="6"/>
  <c r="S298" i="6" s="1"/>
  <c r="R282" i="6"/>
  <c r="S282" i="6" s="1"/>
  <c r="Q298" i="6"/>
  <c r="Q282" i="6"/>
  <c r="Q266" i="6"/>
  <c r="R285" i="6"/>
  <c r="S285" i="6" s="1"/>
  <c r="R269" i="6"/>
  <c r="S269" i="6" s="1"/>
  <c r="R252" i="6"/>
  <c r="S252" i="6" s="1"/>
  <c r="Q254" i="6"/>
  <c r="Q238" i="6"/>
  <c r="R253" i="6"/>
  <c r="S253" i="6" s="1"/>
  <c r="Q249" i="6"/>
  <c r="Q239" i="6"/>
  <c r="Q231" i="6"/>
  <c r="R234" i="6"/>
  <c r="S234" i="6" s="1"/>
  <c r="Q234" i="6"/>
  <c r="Q219" i="6"/>
  <c r="Q211" i="6"/>
  <c r="R203" i="6"/>
  <c r="S203" i="6" s="1"/>
  <c r="Q228" i="6"/>
  <c r="Q191" i="6"/>
  <c r="R229" i="6"/>
  <c r="S229" i="6" s="1"/>
  <c r="R230" i="6"/>
  <c r="S230" i="6" s="1"/>
  <c r="Q188" i="6"/>
  <c r="R214" i="6"/>
  <c r="S214" i="6" s="1"/>
  <c r="R207" i="6"/>
  <c r="S207" i="6" s="1"/>
  <c r="R179" i="6"/>
  <c r="S179" i="6" s="1"/>
  <c r="R177" i="6"/>
  <c r="S177" i="6" s="1"/>
  <c r="R169" i="6"/>
  <c r="S169" i="6" s="1"/>
  <c r="R161" i="6"/>
  <c r="S161" i="6" s="1"/>
  <c r="Q183" i="6"/>
  <c r="Q172" i="6"/>
  <c r="Q164" i="6"/>
  <c r="Q151" i="6"/>
  <c r="Q135" i="6"/>
  <c r="Q119" i="6"/>
  <c r="Q154" i="6"/>
  <c r="Q138" i="6"/>
  <c r="Q122" i="6"/>
  <c r="R148" i="6"/>
  <c r="S148" i="6" s="1"/>
  <c r="Q111" i="6"/>
  <c r="R129" i="6"/>
  <c r="S129" i="6" s="1"/>
  <c r="R112" i="6"/>
  <c r="S112" i="6" s="1"/>
  <c r="R115" i="6"/>
  <c r="S115" i="6" s="1"/>
  <c r="R134" i="6"/>
  <c r="S134" i="6" s="1"/>
  <c r="R116" i="6"/>
  <c r="S116" i="6" s="1"/>
  <c r="Q91" i="6"/>
  <c r="Q75" i="6"/>
  <c r="Q59" i="6"/>
  <c r="R104" i="6"/>
  <c r="S104" i="6" s="1"/>
  <c r="R88" i="6"/>
  <c r="S88" i="6" s="1"/>
  <c r="R72" i="6"/>
  <c r="S72" i="6" s="1"/>
  <c r="R56" i="6"/>
  <c r="S56" i="6" s="1"/>
  <c r="Q102" i="6"/>
  <c r="Q106" i="6"/>
  <c r="R91" i="6"/>
  <c r="S91" i="6" s="1"/>
  <c r="R85" i="6"/>
  <c r="S85" i="6" s="1"/>
  <c r="Q58" i="6"/>
  <c r="R47" i="6"/>
  <c r="S47" i="6" s="1"/>
  <c r="R39" i="6"/>
  <c r="S39" i="6" s="1"/>
  <c r="Q50" i="6"/>
  <c r="Q42" i="6"/>
  <c r="R31" i="6"/>
  <c r="S31" i="6" s="1"/>
  <c r="Q35" i="6"/>
  <c r="Q19" i="6"/>
  <c r="R75" i="6"/>
  <c r="S75" i="6" s="1"/>
  <c r="Q34" i="6"/>
  <c r="Q8" i="6"/>
  <c r="R11" i="6"/>
  <c r="S11" i="6" s="1"/>
  <c r="Q18" i="6"/>
  <c r="R9" i="6"/>
  <c r="S9" i="6" s="1"/>
  <c r="J3" i="6"/>
  <c r="R24" i="6"/>
  <c r="S24" i="6" s="1"/>
  <c r="Q295" i="6"/>
  <c r="Q279" i="6"/>
  <c r="R296" i="6"/>
  <c r="S296" i="6" s="1"/>
  <c r="R280" i="6"/>
  <c r="S280" i="6" s="1"/>
  <c r="Q296" i="6"/>
  <c r="Q280" i="6"/>
  <c r="R299" i="6"/>
  <c r="S299" i="6" s="1"/>
  <c r="R283" i="6"/>
  <c r="S283" i="6" s="1"/>
  <c r="R267" i="6"/>
  <c r="S267" i="6" s="1"/>
  <c r="R250" i="6"/>
  <c r="S250" i="6" s="1"/>
  <c r="Q252" i="6"/>
  <c r="R264" i="6"/>
  <c r="S264" i="6" s="1"/>
  <c r="R251" i="6"/>
  <c r="S251" i="6" s="1"/>
  <c r="R241" i="6"/>
  <c r="S241" i="6" s="1"/>
  <c r="Q257" i="6"/>
  <c r="Q229" i="6"/>
  <c r="R224" i="6"/>
  <c r="S224" i="6" s="1"/>
  <c r="R231" i="6"/>
  <c r="S231" i="6" s="1"/>
  <c r="Q218" i="6"/>
  <c r="Q210" i="6"/>
  <c r="R201" i="6"/>
  <c r="S201" i="6" s="1"/>
  <c r="R225" i="6"/>
  <c r="S225" i="6" s="1"/>
  <c r="Q189" i="6"/>
  <c r="R226" i="6"/>
  <c r="S226" i="6" s="1"/>
  <c r="Q202" i="6"/>
  <c r="Q186" i="6"/>
  <c r="R213" i="6"/>
  <c r="S213" i="6" s="1"/>
  <c r="R206" i="6"/>
  <c r="S206" i="6" s="1"/>
  <c r="R204" i="6"/>
  <c r="S204" i="6" s="1"/>
  <c r="R176" i="6"/>
  <c r="S176" i="6" s="1"/>
  <c r="R168" i="6"/>
  <c r="S168" i="6" s="1"/>
  <c r="R159" i="6"/>
  <c r="S159" i="6" s="1"/>
  <c r="Q179" i="6"/>
  <c r="Q171" i="6"/>
  <c r="Q163" i="6"/>
  <c r="Q149" i="6"/>
  <c r="Q133" i="6"/>
  <c r="Q117" i="6"/>
  <c r="Q152" i="6"/>
  <c r="Q136" i="6"/>
  <c r="Q120" i="6"/>
  <c r="Q180" i="6"/>
  <c r="Q109" i="6"/>
  <c r="R121" i="6"/>
  <c r="S121" i="6" s="1"/>
  <c r="R110" i="6"/>
  <c r="S110" i="6" s="1"/>
  <c r="Q114" i="6"/>
  <c r="R126" i="6"/>
  <c r="S126" i="6" s="1"/>
  <c r="Q105" i="6"/>
  <c r="Q89" i="6"/>
  <c r="Q73" i="6"/>
  <c r="Q57" i="6"/>
  <c r="R102" i="6"/>
  <c r="S102" i="6" s="1"/>
  <c r="R86" i="6"/>
  <c r="S86" i="6" s="1"/>
  <c r="R70" i="6"/>
  <c r="S70" i="6" s="1"/>
  <c r="R105" i="6"/>
  <c r="S105" i="6" s="1"/>
  <c r="R99" i="6"/>
  <c r="S99" i="6" s="1"/>
  <c r="R103" i="6"/>
  <c r="S103" i="6" s="1"/>
  <c r="R83" i="6"/>
  <c r="S83" i="6" s="1"/>
  <c r="Q84" i="6"/>
  <c r="R54" i="6"/>
  <c r="S54" i="6" s="1"/>
  <c r="R46" i="6"/>
  <c r="S46" i="6" s="1"/>
  <c r="R38" i="6"/>
  <c r="S38" i="6" s="1"/>
  <c r="Q49" i="6"/>
  <c r="Q41" i="6"/>
  <c r="R29" i="6"/>
  <c r="S29" i="6" s="1"/>
  <c r="Q33" i="6"/>
  <c r="Q17" i="6"/>
  <c r="Q74" i="6"/>
  <c r="Q32" i="6"/>
  <c r="R4" i="6"/>
  <c r="S4" i="6" s="1"/>
  <c r="Q293" i="6"/>
  <c r="Q277" i="6"/>
  <c r="R294" i="6"/>
  <c r="S294" i="6" s="1"/>
  <c r="R278" i="6"/>
  <c r="S278" i="6" s="1"/>
  <c r="Q294" i="6"/>
  <c r="Q278" i="6"/>
  <c r="R297" i="6"/>
  <c r="S297" i="6" s="1"/>
  <c r="R281" i="6"/>
  <c r="S281" i="6" s="1"/>
  <c r="R265" i="6"/>
  <c r="S265" i="6" s="1"/>
  <c r="R248" i="6"/>
  <c r="S248" i="6" s="1"/>
  <c r="Q250" i="6"/>
  <c r="Q264" i="6"/>
  <c r="R249" i="6"/>
  <c r="S249" i="6" s="1"/>
  <c r="Q259" i="6"/>
  <c r="R246" i="6"/>
  <c r="S246" i="6" s="1"/>
  <c r="Q227" i="6"/>
  <c r="R223" i="6"/>
  <c r="S223" i="6" s="1"/>
  <c r="R228" i="6"/>
  <c r="S228" i="6" s="1"/>
  <c r="Q217" i="6"/>
  <c r="Q209" i="6"/>
  <c r="R199" i="6"/>
  <c r="S199" i="6" s="1"/>
  <c r="Q203" i="6"/>
  <c r="Q187" i="6"/>
  <c r="R236" i="6"/>
  <c r="S236" i="6" s="1"/>
  <c r="Q200" i="6"/>
  <c r="R227" i="6"/>
  <c r="S227" i="6" s="1"/>
  <c r="R212" i="6"/>
  <c r="S212" i="6" s="1"/>
  <c r="R198" i="6"/>
  <c r="S198" i="6" s="1"/>
  <c r="R196" i="6"/>
  <c r="S196" i="6" s="1"/>
  <c r="R175" i="6"/>
  <c r="S175" i="6" s="1"/>
  <c r="R167" i="6"/>
  <c r="S167" i="6" s="1"/>
  <c r="R157" i="6"/>
  <c r="S157" i="6" s="1"/>
  <c r="Q178" i="6"/>
  <c r="Q170" i="6"/>
  <c r="Q162" i="6"/>
  <c r="Q147" i="6"/>
  <c r="Q131" i="6"/>
  <c r="Q115" i="6"/>
  <c r="Q150" i="6"/>
  <c r="Q134" i="6"/>
  <c r="Q118" i="6"/>
  <c r="Q184" i="6"/>
  <c r="Q107" i="6"/>
  <c r="R158" i="6"/>
  <c r="S158" i="6" s="1"/>
  <c r="R108" i="6"/>
  <c r="S108" i="6" s="1"/>
  <c r="Q112" i="6"/>
  <c r="R140" i="6"/>
  <c r="S140" i="6" s="1"/>
  <c r="Q103" i="6"/>
  <c r="Q87" i="6"/>
  <c r="Q71" i="6"/>
  <c r="Q55" i="6"/>
  <c r="R100" i="6"/>
  <c r="S100" i="6" s="1"/>
  <c r="R84" i="6"/>
  <c r="S84" i="6" s="1"/>
  <c r="R68" i="6"/>
  <c r="S68" i="6" s="1"/>
  <c r="Q92" i="6"/>
  <c r="Q96" i="6"/>
  <c r="Q100" i="6"/>
  <c r="Q82" i="6"/>
  <c r="R69" i="6"/>
  <c r="S69" i="6" s="1"/>
  <c r="R53" i="6"/>
  <c r="S53" i="6" s="1"/>
  <c r="R45" i="6"/>
  <c r="S45" i="6" s="1"/>
  <c r="R95" i="6"/>
  <c r="S95" i="6" s="1"/>
  <c r="Q48" i="6"/>
  <c r="Q40" i="6"/>
  <c r="R27" i="6"/>
  <c r="S27" i="6" s="1"/>
  <c r="Q31" i="6"/>
  <c r="R55" i="6"/>
  <c r="S55" i="6" s="1"/>
  <c r="Q70" i="6"/>
  <c r="Q30" i="6"/>
  <c r="Q3" i="6"/>
  <c r="Q12" i="6"/>
  <c r="R13" i="6"/>
  <c r="S13" i="6" s="1"/>
  <c r="Q5" i="6"/>
  <c r="Q14" i="6"/>
  <c r="R12" i="6"/>
  <c r="S12" i="6" s="1"/>
  <c r="Q291" i="6"/>
  <c r="Q275" i="6"/>
  <c r="R292" i="6"/>
  <c r="S292" i="6" s="1"/>
  <c r="R276" i="6"/>
  <c r="S276" i="6" s="1"/>
  <c r="Q292" i="6"/>
  <c r="Q276" i="6"/>
  <c r="R295" i="6"/>
  <c r="S295" i="6" s="1"/>
  <c r="R279" i="6"/>
  <c r="S279" i="6" s="1"/>
  <c r="R262" i="6"/>
  <c r="S262" i="6" s="1"/>
  <c r="Q265" i="6"/>
  <c r="Q248" i="6"/>
  <c r="R263" i="6"/>
  <c r="S263" i="6" s="1"/>
  <c r="R247" i="6"/>
  <c r="S247" i="6" s="1"/>
  <c r="Q241" i="6"/>
  <c r="Q245" i="6"/>
  <c r="Q225" i="6"/>
  <c r="R222" i="6"/>
  <c r="S222" i="6" s="1"/>
  <c r="Q224" i="6"/>
  <c r="Q216" i="6"/>
  <c r="Q208" i="6"/>
  <c r="R197" i="6"/>
  <c r="S197" i="6" s="1"/>
  <c r="Q201" i="6"/>
  <c r="Q261" i="6"/>
  <c r="Q226" i="6"/>
  <c r="Q198" i="6"/>
  <c r="R194" i="6"/>
  <c r="S194" i="6" s="1"/>
  <c r="R211" i="6"/>
  <c r="S211" i="6" s="1"/>
  <c r="R190" i="6"/>
  <c r="S190" i="6" s="1"/>
  <c r="R188" i="6"/>
  <c r="S188" i="6" s="1"/>
  <c r="R174" i="6"/>
  <c r="S174" i="6" s="1"/>
  <c r="R166" i="6"/>
  <c r="S166" i="6" s="1"/>
  <c r="R155" i="6"/>
  <c r="S155" i="6" s="1"/>
  <c r="Q177" i="6"/>
  <c r="Q169" i="6"/>
  <c r="Q161" i="6"/>
  <c r="Q145" i="6"/>
  <c r="Q129" i="6"/>
  <c r="R180" i="6"/>
  <c r="S180" i="6" s="1"/>
  <c r="Q148" i="6"/>
  <c r="Q132" i="6"/>
  <c r="Q116" i="6"/>
  <c r="R141" i="6"/>
  <c r="S141" i="6" s="1"/>
  <c r="R156" i="6"/>
  <c r="S156" i="6" s="1"/>
  <c r="R142" i="6"/>
  <c r="S142" i="6" s="1"/>
  <c r="R106" i="6"/>
  <c r="S106" i="6" s="1"/>
  <c r="Q110" i="6"/>
  <c r="R133" i="6"/>
  <c r="S133" i="6" s="1"/>
  <c r="Q101" i="6"/>
  <c r="Q85" i="6"/>
  <c r="Q69" i="6"/>
  <c r="R143" i="6"/>
  <c r="S143" i="6" s="1"/>
  <c r="R98" i="6"/>
  <c r="S98" i="6" s="1"/>
  <c r="R82" i="6"/>
  <c r="S82" i="6" s="1"/>
  <c r="R66" i="6"/>
  <c r="S66" i="6" s="1"/>
  <c r="R89" i="6"/>
  <c r="S89" i="6" s="1"/>
  <c r="R93" i="6"/>
  <c r="S93" i="6" s="1"/>
  <c r="R97" i="6"/>
  <c r="S97" i="6" s="1"/>
  <c r="R67" i="6"/>
  <c r="S67" i="6" s="1"/>
  <c r="Q68" i="6"/>
  <c r="R52" i="6"/>
  <c r="S52" i="6" s="1"/>
  <c r="R44" i="6"/>
  <c r="S44" i="6" s="1"/>
  <c r="R65" i="6"/>
  <c r="S65" i="6" s="1"/>
  <c r="Q47" i="6"/>
  <c r="Q39" i="6"/>
  <c r="R25" i="6"/>
  <c r="S25" i="6" s="1"/>
  <c r="Q29" i="6"/>
  <c r="Q98" i="6"/>
  <c r="Q64" i="6"/>
  <c r="Q28" i="6"/>
  <c r="Q10" i="6"/>
  <c r="R21" i="6"/>
  <c r="S21" i="6" s="1"/>
  <c r="R30" i="6"/>
  <c r="S30" i="6" s="1"/>
  <c r="R8" i="6"/>
  <c r="S8" i="6" s="1"/>
  <c r="R2" i="6"/>
  <c r="S2" i="6" s="1"/>
  <c r="Q287" i="6"/>
  <c r="Q271" i="6"/>
  <c r="R288" i="6"/>
  <c r="S288" i="6" s="1"/>
  <c r="R272" i="6"/>
  <c r="S272" i="6" s="1"/>
  <c r="Q288" i="6"/>
  <c r="Q272" i="6"/>
  <c r="R291" i="6"/>
  <c r="S291" i="6" s="1"/>
  <c r="R275" i="6"/>
  <c r="S275" i="6" s="1"/>
  <c r="R258" i="6"/>
  <c r="S258" i="6" s="1"/>
  <c r="Q260" i="6"/>
  <c r="Q244" i="6"/>
  <c r="R259" i="6"/>
  <c r="S259" i="6" s="1"/>
  <c r="R266" i="6"/>
  <c r="S266" i="6" s="1"/>
  <c r="Q253" i="6"/>
  <c r="R238" i="6"/>
  <c r="S238" i="6" s="1"/>
  <c r="Q247" i="6"/>
  <c r="R220" i="6"/>
  <c r="S220" i="6" s="1"/>
  <c r="Q222" i="6"/>
  <c r="Q214" i="6"/>
  <c r="Q206" i="6"/>
  <c r="R193" i="6"/>
  <c r="S193" i="6" s="1"/>
  <c r="Q197" i="6"/>
  <c r="R235" i="6"/>
  <c r="S235" i="6" s="1"/>
  <c r="Q243" i="6"/>
  <c r="Q194" i="6"/>
  <c r="R217" i="6"/>
  <c r="S217" i="6" s="1"/>
  <c r="R209" i="6"/>
  <c r="S209" i="6" s="1"/>
  <c r="R185" i="6"/>
  <c r="S185" i="6" s="1"/>
  <c r="R200" i="6"/>
  <c r="S200" i="6" s="1"/>
  <c r="R172" i="6"/>
  <c r="S172" i="6" s="1"/>
  <c r="R164" i="6"/>
  <c r="S164" i="6" s="1"/>
  <c r="R151" i="6"/>
  <c r="S151" i="6" s="1"/>
  <c r="Q175" i="6"/>
  <c r="Q167" i="6"/>
  <c r="Q157" i="6"/>
  <c r="Q141" i="6"/>
  <c r="Q125" i="6"/>
  <c r="Q160" i="6"/>
  <c r="Q144" i="6"/>
  <c r="Q128" i="6"/>
  <c r="R192" i="6"/>
  <c r="S192" i="6" s="1"/>
  <c r="R127" i="6"/>
  <c r="S127" i="6" s="1"/>
  <c r="R144" i="6"/>
  <c r="S144" i="6" s="1"/>
  <c r="R130" i="6"/>
  <c r="S130" i="6" s="1"/>
  <c r="R139" i="6"/>
  <c r="S139" i="6" s="1"/>
  <c r="R154" i="6"/>
  <c r="S154" i="6" s="1"/>
  <c r="R125" i="6"/>
  <c r="S125" i="6" s="1"/>
  <c r="Q97" i="6"/>
  <c r="Q81" i="6"/>
  <c r="Q65" i="6"/>
  <c r="R128" i="6"/>
  <c r="S128" i="6" s="1"/>
  <c r="R94" i="6"/>
  <c r="S94" i="6" s="1"/>
  <c r="R78" i="6"/>
  <c r="S78" i="6" s="1"/>
  <c r="R62" i="6"/>
  <c r="S62" i="6" s="1"/>
  <c r="R111" i="6"/>
  <c r="S111" i="6" s="1"/>
  <c r="Q76" i="6"/>
  <c r="Q80" i="6"/>
  <c r="Q104" i="6"/>
  <c r="Q86" i="6"/>
  <c r="R50" i="6"/>
  <c r="S50" i="6" s="1"/>
  <c r="R42" i="6"/>
  <c r="S42" i="6" s="1"/>
  <c r="Q53" i="6"/>
  <c r="Q45" i="6"/>
  <c r="R37" i="6"/>
  <c r="S37" i="6" s="1"/>
  <c r="R71" i="6"/>
  <c r="S71" i="6" s="1"/>
  <c r="Q25" i="6"/>
  <c r="R79" i="6"/>
  <c r="S79" i="6" s="1"/>
  <c r="R36" i="6"/>
  <c r="S36" i="6" s="1"/>
  <c r="Q24" i="6"/>
  <c r="R17" i="6"/>
  <c r="S17" i="6" s="1"/>
  <c r="R28" i="6"/>
  <c r="S28" i="6" s="1"/>
  <c r="Q15" i="6"/>
  <c r="Q9" i="6"/>
  <c r="Q7" i="6"/>
  <c r="Q289" i="6"/>
  <c r="Q290" i="6"/>
  <c r="R260" i="6"/>
  <c r="S260" i="6" s="1"/>
  <c r="R245" i="6"/>
  <c r="S245" i="6" s="1"/>
  <c r="R221" i="6"/>
  <c r="S221" i="6" s="1"/>
  <c r="R195" i="6"/>
  <c r="S195" i="6" s="1"/>
  <c r="Q196" i="6"/>
  <c r="Q182" i="6"/>
  <c r="Q176" i="6"/>
  <c r="Q127" i="6"/>
  <c r="R205" i="6"/>
  <c r="S205" i="6" s="1"/>
  <c r="R145" i="6"/>
  <c r="S145" i="6" s="1"/>
  <c r="Q83" i="6"/>
  <c r="R80" i="6"/>
  <c r="S80" i="6" s="1"/>
  <c r="R81" i="6"/>
  <c r="S81" i="6" s="1"/>
  <c r="R43" i="6"/>
  <c r="S43" i="6" s="1"/>
  <c r="R23" i="6"/>
  <c r="S23" i="6" s="1"/>
  <c r="Q26" i="6"/>
  <c r="Q20" i="6"/>
  <c r="R14" i="6"/>
  <c r="S14" i="6" s="1"/>
  <c r="Q285" i="6"/>
  <c r="Q286" i="6"/>
  <c r="R256" i="6"/>
  <c r="S256" i="6" s="1"/>
  <c r="Q255" i="6"/>
  <c r="R219" i="6"/>
  <c r="S219" i="6" s="1"/>
  <c r="R191" i="6"/>
  <c r="S191" i="6" s="1"/>
  <c r="Q192" i="6"/>
  <c r="R187" i="6"/>
  <c r="S187" i="6" s="1"/>
  <c r="Q174" i="6"/>
  <c r="Q123" i="6"/>
  <c r="R182" i="6"/>
  <c r="S182" i="6" s="1"/>
  <c r="R131" i="6"/>
  <c r="S131" i="6" s="1"/>
  <c r="Q79" i="6"/>
  <c r="R76" i="6"/>
  <c r="S76" i="6" s="1"/>
  <c r="R118" i="6"/>
  <c r="S118" i="6" s="1"/>
  <c r="R41" i="6"/>
  <c r="S41" i="6" s="1"/>
  <c r="R57" i="6"/>
  <c r="S57" i="6" s="1"/>
  <c r="R26" i="6"/>
  <c r="S26" i="6" s="1"/>
  <c r="Q13" i="6"/>
  <c r="Q273" i="6"/>
  <c r="Q274" i="6"/>
  <c r="Q262" i="6"/>
  <c r="R240" i="6"/>
  <c r="S240" i="6" s="1"/>
  <c r="Q223" i="6"/>
  <c r="Q199" i="6"/>
  <c r="R184" i="6"/>
  <c r="S184" i="6" s="1"/>
  <c r="R173" i="6"/>
  <c r="S173" i="6" s="1"/>
  <c r="Q168" i="6"/>
  <c r="Q181" i="6"/>
  <c r="R135" i="6"/>
  <c r="S135" i="6" s="1"/>
  <c r="Q108" i="6"/>
  <c r="Q67" i="6"/>
  <c r="R64" i="6"/>
  <c r="S64" i="6" s="1"/>
  <c r="Q66" i="6"/>
  <c r="Q54" i="6"/>
  <c r="Q27" i="6"/>
  <c r="R18" i="6"/>
  <c r="S18" i="6" s="1"/>
  <c r="R6" i="6"/>
  <c r="S6" i="6" s="1"/>
  <c r="Q269" i="6"/>
  <c r="Q270" i="6"/>
  <c r="Q258" i="6"/>
  <c r="R239" i="6"/>
  <c r="S239" i="6" s="1"/>
  <c r="Q221" i="6"/>
  <c r="Q195" i="6"/>
  <c r="R216" i="6"/>
  <c r="S216" i="6" s="1"/>
  <c r="R171" i="6"/>
  <c r="S171" i="6" s="1"/>
  <c r="Q166" i="6"/>
  <c r="Q158" i="6"/>
  <c r="R119" i="6"/>
  <c r="S119" i="6" s="1"/>
  <c r="R152" i="6"/>
  <c r="S152" i="6" s="1"/>
  <c r="Q63" i="6"/>
  <c r="R60" i="6"/>
  <c r="S60" i="6" s="1"/>
  <c r="R101" i="6"/>
  <c r="S101" i="6" s="1"/>
  <c r="Q52" i="6"/>
  <c r="Q23" i="6"/>
  <c r="Q16" i="6"/>
  <c r="R22" i="6"/>
  <c r="S22" i="6" s="1"/>
  <c r="R274" i="6"/>
  <c r="S274" i="6" s="1"/>
  <c r="R277" i="6"/>
  <c r="S277" i="6" s="1"/>
  <c r="R261" i="6"/>
  <c r="S261" i="6" s="1"/>
  <c r="Q251" i="6"/>
  <c r="Q207" i="6"/>
  <c r="R202" i="6"/>
  <c r="S202" i="6" s="1"/>
  <c r="R186" i="6"/>
  <c r="S186" i="6" s="1"/>
  <c r="R153" i="6"/>
  <c r="S153" i="6" s="1"/>
  <c r="Q143" i="6"/>
  <c r="Q130" i="6"/>
  <c r="R138" i="6"/>
  <c r="S138" i="6" s="1"/>
  <c r="Q99" i="6"/>
  <c r="R96" i="6"/>
  <c r="S96" i="6" s="1"/>
  <c r="R77" i="6"/>
  <c r="S77" i="6" s="1"/>
  <c r="R51" i="6"/>
  <c r="S51" i="6" s="1"/>
  <c r="Q38" i="6"/>
  <c r="R59" i="6"/>
  <c r="S59" i="6" s="1"/>
  <c r="R20" i="6"/>
  <c r="S20" i="6" s="1"/>
  <c r="Q22" i="6"/>
  <c r="R270" i="6"/>
  <c r="S270" i="6" s="1"/>
  <c r="R273" i="6"/>
  <c r="S273" i="6" s="1"/>
  <c r="R257" i="6"/>
  <c r="S257" i="6" s="1"/>
  <c r="R243" i="6"/>
  <c r="S243" i="6" s="1"/>
  <c r="Q205" i="6"/>
  <c r="Q236" i="6"/>
  <c r="R183" i="6"/>
  <c r="S183" i="6" s="1"/>
  <c r="R149" i="6"/>
  <c r="S149" i="6" s="1"/>
  <c r="Q139" i="6"/>
  <c r="Q126" i="6"/>
  <c r="R122" i="6"/>
  <c r="S122" i="6" s="1"/>
  <c r="Q95" i="6"/>
  <c r="R92" i="6"/>
  <c r="S92" i="6" s="1"/>
  <c r="R61" i="6"/>
  <c r="S61" i="6" s="1"/>
  <c r="R49" i="6"/>
  <c r="S49" i="6" s="1"/>
  <c r="R35" i="6"/>
  <c r="S35" i="6" s="1"/>
  <c r="R34" i="6"/>
  <c r="S34" i="6" s="1"/>
  <c r="R15" i="6"/>
  <c r="S15" i="6" s="1"/>
  <c r="Q56" i="6"/>
  <c r="R290" i="6"/>
  <c r="S290" i="6" s="1"/>
  <c r="Q215" i="6"/>
  <c r="Q159" i="6"/>
  <c r="R136" i="6"/>
  <c r="S136" i="6" s="1"/>
  <c r="Q90" i="6"/>
  <c r="Q72" i="6"/>
  <c r="R286" i="6"/>
  <c r="S286" i="6" s="1"/>
  <c r="Q213" i="6"/>
  <c r="Q155" i="6"/>
  <c r="R120" i="6"/>
  <c r="S120" i="6" s="1"/>
  <c r="Q62" i="6"/>
  <c r="Q242" i="6"/>
  <c r="R293" i="6"/>
  <c r="S293" i="6" s="1"/>
  <c r="Q237" i="6"/>
  <c r="Q146" i="6"/>
  <c r="R73" i="6"/>
  <c r="S73" i="6" s="1"/>
  <c r="R5" i="6"/>
  <c r="S5" i="6" s="1"/>
  <c r="R147" i="6"/>
  <c r="S147" i="6" s="1"/>
  <c r="R289" i="6"/>
  <c r="S289" i="6" s="1"/>
  <c r="R232" i="6"/>
  <c r="S232" i="6" s="1"/>
  <c r="Q142" i="6"/>
  <c r="R109" i="6"/>
  <c r="S109" i="6" s="1"/>
  <c r="R3" i="6"/>
  <c r="S3" i="6" s="1"/>
  <c r="R208" i="6"/>
  <c r="S208" i="6" s="1"/>
  <c r="Q246" i="6"/>
  <c r="R210" i="6"/>
  <c r="S210" i="6" s="1"/>
  <c r="R150" i="6"/>
  <c r="S150" i="6" s="1"/>
  <c r="R87" i="6"/>
  <c r="S87" i="6" s="1"/>
  <c r="R7" i="6"/>
  <c r="S7" i="6" s="1"/>
  <c r="R10" i="6"/>
  <c r="S10" i="6" s="1"/>
  <c r="R244" i="6"/>
  <c r="S244" i="6" s="1"/>
  <c r="R165" i="6"/>
  <c r="S165" i="6" s="1"/>
  <c r="R132" i="6"/>
  <c r="S132" i="6" s="1"/>
  <c r="Q46" i="6"/>
  <c r="Q235" i="6"/>
  <c r="R163" i="6"/>
  <c r="S163" i="6" s="1"/>
  <c r="R124" i="6"/>
  <c r="S124" i="6" s="1"/>
  <c r="Q44" i="6"/>
  <c r="K7" i="5"/>
  <c r="AT3" i="5"/>
  <c r="AT2" i="5"/>
  <c r="AT5" i="5"/>
  <c r="AT6" i="5"/>
  <c r="AT4" i="5"/>
  <c r="AT7" i="5"/>
  <c r="AT8" i="5"/>
  <c r="AT9" i="5"/>
  <c r="AT10" i="5"/>
  <c r="AT11" i="5"/>
  <c r="AT12" i="5"/>
  <c r="AT13" i="5"/>
  <c r="AT14" i="5"/>
  <c r="AT15" i="5"/>
  <c r="AT16" i="5"/>
  <c r="AT17" i="5"/>
  <c r="AT18" i="5"/>
  <c r="AT19" i="5"/>
  <c r="AT20" i="5"/>
  <c r="AT21" i="5"/>
  <c r="AT22" i="5"/>
  <c r="AT23" i="5"/>
  <c r="AT24" i="5"/>
  <c r="AT25" i="5"/>
  <c r="AT26" i="5"/>
  <c r="AT27" i="5"/>
  <c r="AT28" i="5"/>
  <c r="AT29" i="5"/>
  <c r="AT30" i="5"/>
  <c r="AT31" i="5"/>
  <c r="AT32" i="5"/>
  <c r="AT33" i="5"/>
  <c r="AT34" i="5"/>
  <c r="AT35" i="5"/>
  <c r="AT36" i="5"/>
  <c r="AT37" i="5"/>
  <c r="AT38" i="5"/>
  <c r="AT39" i="5"/>
  <c r="AT40" i="5"/>
  <c r="AT41" i="5"/>
  <c r="AT42" i="5"/>
  <c r="AT43" i="5"/>
  <c r="AT44" i="5"/>
  <c r="AT45" i="5"/>
  <c r="AT46" i="5"/>
  <c r="AT47" i="5"/>
  <c r="AT48" i="5"/>
  <c r="AT49" i="5"/>
  <c r="AT50" i="5"/>
  <c r="AT51" i="5"/>
  <c r="AT52" i="5"/>
  <c r="AT53" i="5"/>
  <c r="AT54" i="5"/>
  <c r="AT55" i="5"/>
  <c r="AT56" i="5"/>
  <c r="AT57" i="5"/>
  <c r="AT58" i="5"/>
  <c r="AT59" i="5"/>
  <c r="AT60" i="5"/>
  <c r="AT61" i="5"/>
  <c r="AT62" i="5"/>
  <c r="AT63" i="5"/>
  <c r="AT64" i="5"/>
  <c r="AT65" i="5"/>
  <c r="AT66" i="5"/>
  <c r="AT67" i="5"/>
  <c r="AT68" i="5"/>
  <c r="AT69" i="5"/>
  <c r="AT70" i="5"/>
  <c r="AT71" i="5"/>
  <c r="AT72" i="5"/>
  <c r="AT73" i="5"/>
  <c r="AT74" i="5"/>
  <c r="AT75" i="5"/>
  <c r="AT76" i="5"/>
  <c r="AT77" i="5"/>
  <c r="AT78" i="5"/>
  <c r="AT79" i="5"/>
  <c r="AT80" i="5"/>
  <c r="AT81" i="5"/>
  <c r="AT82" i="5"/>
  <c r="AT83" i="5"/>
  <c r="AT84" i="5"/>
  <c r="AT85" i="5"/>
  <c r="AT86" i="5"/>
  <c r="AT87" i="5"/>
  <c r="AT88" i="5"/>
  <c r="AT89" i="5"/>
  <c r="AT90" i="5"/>
  <c r="AT91" i="5"/>
  <c r="AT92" i="5"/>
  <c r="AT93" i="5"/>
  <c r="AT94" i="5"/>
  <c r="AT95" i="5"/>
  <c r="AT96" i="5"/>
  <c r="AT97" i="5"/>
  <c r="AT98" i="5"/>
  <c r="AT99" i="5"/>
  <c r="AT100" i="5"/>
  <c r="AT101" i="5"/>
  <c r="AT102" i="5"/>
  <c r="AT103" i="5"/>
  <c r="AT104" i="5"/>
  <c r="AT105" i="5"/>
  <c r="AT106" i="5"/>
  <c r="AT107" i="5"/>
  <c r="AT108" i="5"/>
  <c r="AT109" i="5"/>
  <c r="AT110" i="5"/>
  <c r="AT111" i="5"/>
  <c r="AT112" i="5"/>
  <c r="AT113" i="5"/>
  <c r="AT114" i="5"/>
  <c r="AT115" i="5"/>
  <c r="AT116" i="5"/>
  <c r="AT117" i="5"/>
  <c r="AT118" i="5"/>
  <c r="AT119" i="5"/>
  <c r="AT120" i="5"/>
  <c r="AT121" i="5"/>
  <c r="AT122" i="5"/>
  <c r="AT123" i="5"/>
  <c r="AT124" i="5"/>
  <c r="AT125" i="5"/>
  <c r="AT126" i="5"/>
  <c r="AT127" i="5"/>
  <c r="AT128" i="5"/>
  <c r="AT129" i="5"/>
  <c r="AT130" i="5"/>
  <c r="AT131" i="5"/>
  <c r="AT132" i="5"/>
  <c r="AT133" i="5"/>
  <c r="AT134" i="5"/>
  <c r="AT135" i="5"/>
  <c r="AT136" i="5"/>
  <c r="AT137" i="5"/>
  <c r="AT138" i="5"/>
  <c r="AT139" i="5"/>
  <c r="AT140" i="5"/>
  <c r="AT141" i="5"/>
  <c r="AT142" i="5"/>
  <c r="AT143" i="5"/>
  <c r="AT144" i="5"/>
  <c r="AT145" i="5"/>
  <c r="AT146" i="5"/>
  <c r="AT147" i="5"/>
  <c r="AT148" i="5"/>
  <c r="AT149" i="5"/>
  <c r="AT150" i="5"/>
  <c r="AT151" i="5"/>
  <c r="AT152" i="5"/>
  <c r="AT153" i="5"/>
  <c r="AT154" i="5"/>
  <c r="AT155" i="5"/>
  <c r="AT156" i="5"/>
  <c r="AT157" i="5"/>
  <c r="AT158" i="5"/>
  <c r="AT159" i="5"/>
  <c r="AT160" i="5"/>
  <c r="AT161" i="5"/>
  <c r="AT162" i="5"/>
  <c r="AT163" i="5"/>
  <c r="AT164" i="5"/>
  <c r="AT165" i="5"/>
  <c r="AT166" i="5"/>
  <c r="AT167" i="5"/>
  <c r="AT168" i="5"/>
  <c r="AT169" i="5"/>
  <c r="AT170" i="5"/>
  <c r="AT171" i="5"/>
  <c r="AT172" i="5"/>
  <c r="AT173" i="5"/>
  <c r="AT174" i="5"/>
  <c r="AT175" i="5"/>
  <c r="AT176" i="5"/>
  <c r="AT177" i="5"/>
  <c r="AT178" i="5"/>
  <c r="AT179" i="5"/>
  <c r="AT180" i="5"/>
  <c r="AT181" i="5"/>
  <c r="AT182" i="5"/>
  <c r="AT183" i="5"/>
  <c r="AT184" i="5"/>
  <c r="AT185" i="5"/>
  <c r="AT186" i="5"/>
  <c r="AT187" i="5"/>
  <c r="AT188" i="5"/>
  <c r="AT189" i="5"/>
  <c r="AT190" i="5"/>
  <c r="AT191" i="5"/>
  <c r="AT192" i="5"/>
  <c r="AT193" i="5"/>
  <c r="AT194" i="5"/>
  <c r="AT195" i="5"/>
  <c r="AT196" i="5"/>
  <c r="AT197" i="5"/>
  <c r="AT198" i="5"/>
  <c r="AT199" i="5"/>
  <c r="AT200" i="5"/>
  <c r="AT201" i="5"/>
  <c r="AT202" i="5"/>
  <c r="AT203" i="5"/>
  <c r="AT204" i="5"/>
  <c r="AT205" i="5"/>
  <c r="AT206" i="5"/>
  <c r="AT207" i="5"/>
  <c r="AT208" i="5"/>
  <c r="AT209" i="5"/>
  <c r="AT210" i="5"/>
  <c r="AT211" i="5"/>
  <c r="AT212" i="5"/>
  <c r="AT213" i="5"/>
  <c r="AT214" i="5"/>
  <c r="AT215" i="5"/>
  <c r="AT216" i="5"/>
  <c r="AT217" i="5"/>
  <c r="AT218" i="5"/>
  <c r="AT219" i="5"/>
  <c r="AT220" i="5"/>
  <c r="AT221" i="5"/>
  <c r="AT222" i="5"/>
  <c r="AT223" i="5"/>
  <c r="AT224" i="5"/>
  <c r="AT225" i="5"/>
  <c r="AT226" i="5"/>
  <c r="AT227" i="5"/>
  <c r="AT228" i="5"/>
  <c r="AT229" i="5"/>
  <c r="AT230" i="5"/>
  <c r="AT231" i="5"/>
  <c r="AT232" i="5"/>
  <c r="AT233" i="5"/>
  <c r="AT234" i="5"/>
  <c r="AT235" i="5"/>
  <c r="AT236" i="5"/>
  <c r="AT237" i="5"/>
  <c r="AT238" i="5"/>
  <c r="AT239" i="5"/>
  <c r="AT240" i="5"/>
  <c r="AT241" i="5"/>
  <c r="AT242" i="5"/>
  <c r="AT243" i="5"/>
  <c r="AT244" i="5"/>
  <c r="AT245" i="5"/>
  <c r="AT246" i="5"/>
  <c r="AT247" i="5"/>
  <c r="AT248" i="5"/>
  <c r="AT249" i="5"/>
  <c r="AT250" i="5"/>
  <c r="AT251" i="5"/>
  <c r="AT252" i="5"/>
  <c r="AT253" i="5"/>
  <c r="AT254" i="5"/>
  <c r="AT255" i="5"/>
  <c r="AT256" i="5"/>
  <c r="AT257" i="5"/>
  <c r="AT258" i="5"/>
  <c r="AT259" i="5"/>
  <c r="AT260" i="5"/>
  <c r="AT261" i="5"/>
  <c r="AT262" i="5"/>
  <c r="AT263" i="5"/>
  <c r="AT264" i="5"/>
  <c r="AT265" i="5"/>
  <c r="AT266" i="5"/>
  <c r="AT267" i="5"/>
  <c r="AT268" i="5"/>
  <c r="AT269" i="5"/>
  <c r="AT270" i="5"/>
  <c r="AT271" i="5"/>
  <c r="AT272" i="5"/>
  <c r="AT273" i="5"/>
  <c r="AT274" i="5"/>
  <c r="AT275" i="5"/>
  <c r="AT276" i="5"/>
  <c r="AT277" i="5"/>
  <c r="AT278" i="5"/>
  <c r="AT279" i="5"/>
  <c r="AT280" i="5"/>
  <c r="AT281" i="5"/>
  <c r="AT282" i="5"/>
  <c r="AT283" i="5"/>
  <c r="AT284" i="5"/>
  <c r="AT285" i="5"/>
  <c r="AT286" i="5"/>
  <c r="AT287" i="5"/>
  <c r="AT288" i="5"/>
  <c r="AT289" i="5"/>
  <c r="AT290" i="5"/>
  <c r="AT291" i="5"/>
  <c r="AT292" i="5"/>
  <c r="AT293" i="5"/>
  <c r="AT294" i="5"/>
  <c r="AT295" i="5"/>
  <c r="AT296" i="5"/>
  <c r="AT297" i="5"/>
  <c r="AT298" i="5"/>
  <c r="AT299" i="5"/>
  <c r="I5" i="5"/>
  <c r="AE2" i="5" s="1"/>
  <c r="AO3" i="5"/>
  <c r="K6" i="5"/>
  <c r="AO2" i="5"/>
  <c r="AO5" i="5"/>
  <c r="AO6" i="5"/>
  <c r="AO4" i="5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53" i="5"/>
  <c r="AO54" i="5"/>
  <c r="AO55" i="5"/>
  <c r="AO56" i="5"/>
  <c r="AO57" i="5"/>
  <c r="AO58" i="5"/>
  <c r="AO59" i="5"/>
  <c r="AO60" i="5"/>
  <c r="AO61" i="5"/>
  <c r="AO62" i="5"/>
  <c r="AO63" i="5"/>
  <c r="AO64" i="5"/>
  <c r="AO65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AO90" i="5"/>
  <c r="AO91" i="5"/>
  <c r="AO92" i="5"/>
  <c r="AO93" i="5"/>
  <c r="AO94" i="5"/>
  <c r="AO95" i="5"/>
  <c r="AO96" i="5"/>
  <c r="AO97" i="5"/>
  <c r="AO98" i="5"/>
  <c r="AO99" i="5"/>
  <c r="AO100" i="5"/>
  <c r="AO101" i="5"/>
  <c r="AO102" i="5"/>
  <c r="AO103" i="5"/>
  <c r="AO104" i="5"/>
  <c r="AO105" i="5"/>
  <c r="AO106" i="5"/>
  <c r="AO107" i="5"/>
  <c r="AO108" i="5"/>
  <c r="AO109" i="5"/>
  <c r="AO110" i="5"/>
  <c r="AO111" i="5"/>
  <c r="AO112" i="5"/>
  <c r="AO113" i="5"/>
  <c r="AO114" i="5"/>
  <c r="AO115" i="5"/>
  <c r="AO116" i="5"/>
  <c r="AO117" i="5"/>
  <c r="AO118" i="5"/>
  <c r="AO119" i="5"/>
  <c r="AO120" i="5"/>
  <c r="AO121" i="5"/>
  <c r="AO122" i="5"/>
  <c r="AO123" i="5"/>
  <c r="AO124" i="5"/>
  <c r="AO125" i="5"/>
  <c r="AO126" i="5"/>
  <c r="AO127" i="5"/>
  <c r="AO128" i="5"/>
  <c r="AO129" i="5"/>
  <c r="AO130" i="5"/>
  <c r="AO131" i="5"/>
  <c r="AO132" i="5"/>
  <c r="AO133" i="5"/>
  <c r="AO134" i="5"/>
  <c r="AO135" i="5"/>
  <c r="AO136" i="5"/>
  <c r="AO137" i="5"/>
  <c r="AO138" i="5"/>
  <c r="AO139" i="5"/>
  <c r="AO140" i="5"/>
  <c r="AO141" i="5"/>
  <c r="AO142" i="5"/>
  <c r="AO143" i="5"/>
  <c r="AO144" i="5"/>
  <c r="AO145" i="5"/>
  <c r="AO146" i="5"/>
  <c r="AO147" i="5"/>
  <c r="AO148" i="5"/>
  <c r="AO149" i="5"/>
  <c r="AO150" i="5"/>
  <c r="AO151" i="5"/>
  <c r="AO152" i="5"/>
  <c r="AO153" i="5"/>
  <c r="AO154" i="5"/>
  <c r="AO155" i="5"/>
  <c r="AO156" i="5"/>
  <c r="AO157" i="5"/>
  <c r="AO158" i="5"/>
  <c r="AO159" i="5"/>
  <c r="AO160" i="5"/>
  <c r="AO161" i="5"/>
  <c r="AO162" i="5"/>
  <c r="AO163" i="5"/>
  <c r="AO164" i="5"/>
  <c r="AO165" i="5"/>
  <c r="AO166" i="5"/>
  <c r="AO167" i="5"/>
  <c r="AO168" i="5"/>
  <c r="AO169" i="5"/>
  <c r="AO170" i="5"/>
  <c r="AO171" i="5"/>
  <c r="AO172" i="5"/>
  <c r="AO173" i="5"/>
  <c r="AO174" i="5"/>
  <c r="AO175" i="5"/>
  <c r="AO176" i="5"/>
  <c r="AO177" i="5"/>
  <c r="AO178" i="5"/>
  <c r="AO179" i="5"/>
  <c r="AO180" i="5"/>
  <c r="AO181" i="5"/>
  <c r="AO182" i="5"/>
  <c r="AO183" i="5"/>
  <c r="AO184" i="5"/>
  <c r="AO185" i="5"/>
  <c r="AO186" i="5"/>
  <c r="AO187" i="5"/>
  <c r="AO188" i="5"/>
  <c r="AO189" i="5"/>
  <c r="AO190" i="5"/>
  <c r="AO191" i="5"/>
  <c r="AO192" i="5"/>
  <c r="AO193" i="5"/>
  <c r="AO194" i="5"/>
  <c r="AO195" i="5"/>
  <c r="AO196" i="5"/>
  <c r="AO197" i="5"/>
  <c r="AO198" i="5"/>
  <c r="AO199" i="5"/>
  <c r="AO200" i="5"/>
  <c r="AO201" i="5"/>
  <c r="AO202" i="5"/>
  <c r="AO203" i="5"/>
  <c r="AO204" i="5"/>
  <c r="AO205" i="5"/>
  <c r="AO206" i="5"/>
  <c r="AO207" i="5"/>
  <c r="AO208" i="5"/>
  <c r="AO209" i="5"/>
  <c r="AO210" i="5"/>
  <c r="AO211" i="5"/>
  <c r="AO212" i="5"/>
  <c r="AO213" i="5"/>
  <c r="AO214" i="5"/>
  <c r="AO215" i="5"/>
  <c r="AO216" i="5"/>
  <c r="AO217" i="5"/>
  <c r="AO218" i="5"/>
  <c r="AO219" i="5"/>
  <c r="AO220" i="5"/>
  <c r="AO221" i="5"/>
  <c r="AO222" i="5"/>
  <c r="AO223" i="5"/>
  <c r="AO224" i="5"/>
  <c r="AO225" i="5"/>
  <c r="AO226" i="5"/>
  <c r="AO227" i="5"/>
  <c r="AO228" i="5"/>
  <c r="AO229" i="5"/>
  <c r="AO230" i="5"/>
  <c r="AO231" i="5"/>
  <c r="AO232" i="5"/>
  <c r="AO233" i="5"/>
  <c r="AO234" i="5"/>
  <c r="AO235" i="5"/>
  <c r="AO236" i="5"/>
  <c r="AO237" i="5"/>
  <c r="AO238" i="5"/>
  <c r="AO239" i="5"/>
  <c r="AO240" i="5"/>
  <c r="AO241" i="5"/>
  <c r="AO242" i="5"/>
  <c r="AO243" i="5"/>
  <c r="AO244" i="5"/>
  <c r="AO245" i="5"/>
  <c r="AO246" i="5"/>
  <c r="AO247" i="5"/>
  <c r="AO248" i="5"/>
  <c r="AO249" i="5"/>
  <c r="AO250" i="5"/>
  <c r="AO251" i="5"/>
  <c r="AO252" i="5"/>
  <c r="AO253" i="5"/>
  <c r="AO254" i="5"/>
  <c r="AO255" i="5"/>
  <c r="AO256" i="5"/>
  <c r="AO257" i="5"/>
  <c r="AO258" i="5"/>
  <c r="AO259" i="5"/>
  <c r="AO260" i="5"/>
  <c r="AO261" i="5"/>
  <c r="AO262" i="5"/>
  <c r="AO263" i="5"/>
  <c r="AO264" i="5"/>
  <c r="AO265" i="5"/>
  <c r="AO266" i="5"/>
  <c r="AO267" i="5"/>
  <c r="AO268" i="5"/>
  <c r="AO269" i="5"/>
  <c r="AO270" i="5"/>
  <c r="AO271" i="5"/>
  <c r="AO272" i="5"/>
  <c r="AO273" i="5"/>
  <c r="AO274" i="5"/>
  <c r="AO275" i="5"/>
  <c r="AO276" i="5"/>
  <c r="AO277" i="5"/>
  <c r="AO278" i="5"/>
  <c r="AO279" i="5"/>
  <c r="AO280" i="5"/>
  <c r="AO281" i="5"/>
  <c r="AO282" i="5"/>
  <c r="AO283" i="5"/>
  <c r="AO284" i="5"/>
  <c r="AO285" i="5"/>
  <c r="AO286" i="5"/>
  <c r="AO287" i="5"/>
  <c r="AO288" i="5"/>
  <c r="AO289" i="5"/>
  <c r="AO290" i="5"/>
  <c r="AO291" i="5"/>
  <c r="AO292" i="5"/>
  <c r="AO293" i="5"/>
  <c r="AO294" i="5"/>
  <c r="AO295" i="5"/>
  <c r="AO296" i="5"/>
  <c r="AO297" i="5"/>
  <c r="AO298" i="5"/>
  <c r="AO299" i="5"/>
  <c r="B17" i="2"/>
  <c r="N16" i="2" l="1"/>
  <c r="E22" i="2"/>
  <c r="E39" i="1" s="1"/>
  <c r="AP264" i="5"/>
  <c r="AQ264" i="5" s="1"/>
  <c r="AR264" i="5"/>
  <c r="AR248" i="5"/>
  <c r="AP248" i="5"/>
  <c r="AQ248" i="5" s="1"/>
  <c r="AR224" i="5"/>
  <c r="AP224" i="5"/>
  <c r="AQ224" i="5" s="1"/>
  <c r="AR192" i="5"/>
  <c r="AP192" i="5"/>
  <c r="AQ192" i="5" s="1"/>
  <c r="AP168" i="5"/>
  <c r="AQ168" i="5" s="1"/>
  <c r="AR168" i="5"/>
  <c r="AR128" i="5"/>
  <c r="AP128" i="5"/>
  <c r="AQ128" i="5" s="1"/>
  <c r="AP104" i="5"/>
  <c r="AQ104" i="5" s="1"/>
  <c r="AR104" i="5"/>
  <c r="AR64" i="5"/>
  <c r="AP64" i="5"/>
  <c r="AQ64" i="5" s="1"/>
  <c r="AR40" i="5"/>
  <c r="AP40" i="5"/>
  <c r="AQ40" i="5" s="1"/>
  <c r="AP16" i="5"/>
  <c r="AQ16" i="5" s="1"/>
  <c r="AR16" i="5"/>
  <c r="AW292" i="5"/>
  <c r="AU292" i="5"/>
  <c r="AV292" i="5" s="1"/>
  <c r="AW252" i="5"/>
  <c r="AU252" i="5"/>
  <c r="AV252" i="5" s="1"/>
  <c r="AU220" i="5"/>
  <c r="AV220" i="5" s="1"/>
  <c r="AW220" i="5"/>
  <c r="AU204" i="5"/>
  <c r="AV204" i="5" s="1"/>
  <c r="AW204" i="5"/>
  <c r="AW180" i="5"/>
  <c r="AU180" i="5"/>
  <c r="AV180" i="5" s="1"/>
  <c r="AU156" i="5"/>
  <c r="AV156" i="5" s="1"/>
  <c r="AW156" i="5"/>
  <c r="AW132" i="5"/>
  <c r="AU132" i="5"/>
  <c r="AV132" i="5" s="1"/>
  <c r="AU116" i="5"/>
  <c r="AV116" i="5" s="1"/>
  <c r="AW116" i="5"/>
  <c r="AU100" i="5"/>
  <c r="AV100" i="5" s="1"/>
  <c r="AW100" i="5"/>
  <c r="AU92" i="5"/>
  <c r="AV92" i="5" s="1"/>
  <c r="AW92" i="5"/>
  <c r="AU84" i="5"/>
  <c r="AV84" i="5" s="1"/>
  <c r="AW84" i="5"/>
  <c r="AU76" i="5"/>
  <c r="AV76" i="5" s="1"/>
  <c r="AW76" i="5"/>
  <c r="AW68" i="5"/>
  <c r="AU68" i="5"/>
  <c r="AV68" i="5" s="1"/>
  <c r="AW44" i="5"/>
  <c r="AU44" i="5"/>
  <c r="AV44" i="5" s="1"/>
  <c r="AW36" i="5"/>
  <c r="AU36" i="5"/>
  <c r="AV36" i="5" s="1"/>
  <c r="AW28" i="5"/>
  <c r="AU28" i="5"/>
  <c r="AV28" i="5" s="1"/>
  <c r="AW20" i="5"/>
  <c r="AU20" i="5"/>
  <c r="AV20" i="5" s="1"/>
  <c r="AU12" i="5"/>
  <c r="AV12" i="5" s="1"/>
  <c r="AW12" i="5"/>
  <c r="AR295" i="5"/>
  <c r="AP295" i="5"/>
  <c r="AQ295" i="5" s="1"/>
  <c r="AR287" i="5"/>
  <c r="AP287" i="5"/>
  <c r="AQ287" i="5" s="1"/>
  <c r="AP279" i="5"/>
  <c r="AQ279" i="5" s="1"/>
  <c r="AR279" i="5"/>
  <c r="AP271" i="5"/>
  <c r="AQ271" i="5" s="1"/>
  <c r="AR271" i="5"/>
  <c r="AP263" i="5"/>
  <c r="AQ263" i="5" s="1"/>
  <c r="AR263" i="5"/>
  <c r="AR255" i="5"/>
  <c r="AP255" i="5"/>
  <c r="AQ255" i="5" s="1"/>
  <c r="AP247" i="5"/>
  <c r="AQ247" i="5" s="1"/>
  <c r="AR247" i="5"/>
  <c r="AP239" i="5"/>
  <c r="AQ239" i="5" s="1"/>
  <c r="AR239" i="5"/>
  <c r="AP231" i="5"/>
  <c r="AQ231" i="5" s="1"/>
  <c r="AR231" i="5"/>
  <c r="AR223" i="5"/>
  <c r="AP223" i="5"/>
  <c r="AQ223" i="5" s="1"/>
  <c r="AP215" i="5"/>
  <c r="AQ215" i="5" s="1"/>
  <c r="AR215" i="5"/>
  <c r="AR207" i="5"/>
  <c r="AP207" i="5"/>
  <c r="AQ207" i="5" s="1"/>
  <c r="AP199" i="5"/>
  <c r="AQ199" i="5" s="1"/>
  <c r="AR199" i="5"/>
  <c r="AR191" i="5"/>
  <c r="AP191" i="5"/>
  <c r="AQ191" i="5" s="1"/>
  <c r="AR183" i="5"/>
  <c r="AP183" i="5"/>
  <c r="AQ183" i="5" s="1"/>
  <c r="AP175" i="5"/>
  <c r="AQ175" i="5" s="1"/>
  <c r="AR175" i="5"/>
  <c r="AP167" i="5"/>
  <c r="AQ167" i="5" s="1"/>
  <c r="AR167" i="5"/>
  <c r="AP159" i="5"/>
  <c r="AQ159" i="5" s="1"/>
  <c r="AR159" i="5"/>
  <c r="AR151" i="5"/>
  <c r="AP151" i="5"/>
  <c r="AQ151" i="5" s="1"/>
  <c r="AR143" i="5"/>
  <c r="AP143" i="5"/>
  <c r="AQ143" i="5" s="1"/>
  <c r="AP135" i="5"/>
  <c r="AQ135" i="5" s="1"/>
  <c r="AR135" i="5"/>
  <c r="AP127" i="5"/>
  <c r="AQ127" i="5" s="1"/>
  <c r="AR127" i="5"/>
  <c r="AR119" i="5"/>
  <c r="AP119" i="5"/>
  <c r="AQ119" i="5" s="1"/>
  <c r="AR111" i="5"/>
  <c r="AP111" i="5"/>
  <c r="AQ111" i="5" s="1"/>
  <c r="AP103" i="5"/>
  <c r="AQ103" i="5" s="1"/>
  <c r="AR103" i="5"/>
  <c r="AP95" i="5"/>
  <c r="AQ95" i="5" s="1"/>
  <c r="AR95" i="5"/>
  <c r="AP87" i="5"/>
  <c r="AQ87" i="5" s="1"/>
  <c r="AR87" i="5"/>
  <c r="AP79" i="5"/>
  <c r="AQ79" i="5" s="1"/>
  <c r="AR79" i="5"/>
  <c r="AP71" i="5"/>
  <c r="AQ71" i="5" s="1"/>
  <c r="AR71" i="5"/>
  <c r="AP63" i="5"/>
  <c r="AQ63" i="5" s="1"/>
  <c r="AR63" i="5"/>
  <c r="AP55" i="5"/>
  <c r="AQ55" i="5" s="1"/>
  <c r="AR55" i="5"/>
  <c r="AP47" i="5"/>
  <c r="AQ47" i="5" s="1"/>
  <c r="AR47" i="5"/>
  <c r="AR39" i="5"/>
  <c r="AP39" i="5"/>
  <c r="AQ39" i="5" s="1"/>
  <c r="AR31" i="5"/>
  <c r="AP31" i="5"/>
  <c r="AQ31" i="5" s="1"/>
  <c r="AR23" i="5"/>
  <c r="AP23" i="5"/>
  <c r="AQ23" i="5" s="1"/>
  <c r="AR15" i="5"/>
  <c r="AP15" i="5"/>
  <c r="AQ15" i="5" s="1"/>
  <c r="AP7" i="5"/>
  <c r="AQ7" i="5" s="1"/>
  <c r="AR7" i="5"/>
  <c r="AW299" i="5"/>
  <c r="AU299" i="5"/>
  <c r="AV299" i="5" s="1"/>
  <c r="AU291" i="5"/>
  <c r="AV291" i="5" s="1"/>
  <c r="AW291" i="5"/>
  <c r="AU283" i="5"/>
  <c r="AV283" i="5" s="1"/>
  <c r="AW283" i="5"/>
  <c r="AU275" i="5"/>
  <c r="AV275" i="5" s="1"/>
  <c r="AW275" i="5"/>
  <c r="AW267" i="5"/>
  <c r="AU267" i="5"/>
  <c r="AV267" i="5" s="1"/>
  <c r="AW259" i="5"/>
  <c r="AU259" i="5"/>
  <c r="AV259" i="5" s="1"/>
  <c r="AP272" i="5"/>
  <c r="AQ272" i="5" s="1"/>
  <c r="AR272" i="5"/>
  <c r="AP256" i="5"/>
  <c r="AQ256" i="5" s="1"/>
  <c r="AR256" i="5"/>
  <c r="AR232" i="5"/>
  <c r="AP232" i="5"/>
  <c r="AQ232" i="5" s="1"/>
  <c r="AR200" i="5"/>
  <c r="AP200" i="5"/>
  <c r="AQ200" i="5" s="1"/>
  <c r="AR176" i="5"/>
  <c r="AP176" i="5"/>
  <c r="AQ176" i="5" s="1"/>
  <c r="AR160" i="5"/>
  <c r="AP160" i="5"/>
  <c r="AQ160" i="5" s="1"/>
  <c r="AR136" i="5"/>
  <c r="AP136" i="5"/>
  <c r="AQ136" i="5" s="1"/>
  <c r="AR112" i="5"/>
  <c r="AP112" i="5"/>
  <c r="AQ112" i="5" s="1"/>
  <c r="AP88" i="5"/>
  <c r="AQ88" i="5" s="1"/>
  <c r="AR88" i="5"/>
  <c r="AP72" i="5"/>
  <c r="AQ72" i="5" s="1"/>
  <c r="AR72" i="5"/>
  <c r="AR48" i="5"/>
  <c r="AP48" i="5"/>
  <c r="AQ48" i="5" s="1"/>
  <c r="AR32" i="5"/>
  <c r="AP32" i="5"/>
  <c r="AQ32" i="5" s="1"/>
  <c r="AR8" i="5"/>
  <c r="AP8" i="5"/>
  <c r="AQ8" i="5" s="1"/>
  <c r="AU284" i="5"/>
  <c r="AV284" i="5" s="1"/>
  <c r="AW284" i="5"/>
  <c r="AU260" i="5"/>
  <c r="AV260" i="5" s="1"/>
  <c r="AW260" i="5"/>
  <c r="AU244" i="5"/>
  <c r="AV244" i="5" s="1"/>
  <c r="AW244" i="5"/>
  <c r="AW212" i="5"/>
  <c r="AU212" i="5"/>
  <c r="AV212" i="5" s="1"/>
  <c r="AU188" i="5"/>
  <c r="AV188" i="5" s="1"/>
  <c r="AW188" i="5"/>
  <c r="AW172" i="5"/>
  <c r="AU172" i="5"/>
  <c r="AV172" i="5" s="1"/>
  <c r="AW148" i="5"/>
  <c r="AU148" i="5"/>
  <c r="AV148" i="5" s="1"/>
  <c r="AU124" i="5"/>
  <c r="AV124" i="5" s="1"/>
  <c r="AW124" i="5"/>
  <c r="AU108" i="5"/>
  <c r="AV108" i="5" s="1"/>
  <c r="AW108" i="5"/>
  <c r="AW60" i="5"/>
  <c r="AU60" i="5"/>
  <c r="AV60" i="5" s="1"/>
  <c r="AP294" i="5"/>
  <c r="AQ294" i="5" s="1"/>
  <c r="AR294" i="5"/>
  <c r="AR286" i="5"/>
  <c r="AP286" i="5"/>
  <c r="AQ286" i="5" s="1"/>
  <c r="AP278" i="5"/>
  <c r="AQ278" i="5" s="1"/>
  <c r="AR278" i="5"/>
  <c r="AP270" i="5"/>
  <c r="AQ270" i="5" s="1"/>
  <c r="AR270" i="5"/>
  <c r="AP262" i="5"/>
  <c r="AQ262" i="5" s="1"/>
  <c r="AR262" i="5"/>
  <c r="AP254" i="5"/>
  <c r="AQ254" i="5" s="1"/>
  <c r="AR254" i="5"/>
  <c r="AR246" i="5"/>
  <c r="AP246" i="5"/>
  <c r="AQ246" i="5" s="1"/>
  <c r="AP238" i="5"/>
  <c r="AQ238" i="5" s="1"/>
  <c r="AR238" i="5"/>
  <c r="AR230" i="5"/>
  <c r="AP230" i="5"/>
  <c r="AQ230" i="5" s="1"/>
  <c r="AR222" i="5"/>
  <c r="AP222" i="5"/>
  <c r="AQ222" i="5" s="1"/>
  <c r="AR214" i="5"/>
  <c r="AP214" i="5"/>
  <c r="AQ214" i="5" s="1"/>
  <c r="AR206" i="5"/>
  <c r="AP206" i="5"/>
  <c r="AQ206" i="5" s="1"/>
  <c r="AP198" i="5"/>
  <c r="AQ198" i="5" s="1"/>
  <c r="AR198" i="5"/>
  <c r="AR190" i="5"/>
  <c r="AP190" i="5"/>
  <c r="AQ190" i="5" s="1"/>
  <c r="AP182" i="5"/>
  <c r="AQ182" i="5" s="1"/>
  <c r="AR182" i="5"/>
  <c r="AR174" i="5"/>
  <c r="AP174" i="5"/>
  <c r="AQ174" i="5" s="1"/>
  <c r="AP166" i="5"/>
  <c r="AQ166" i="5" s="1"/>
  <c r="AR166" i="5"/>
  <c r="AR158" i="5"/>
  <c r="AP158" i="5"/>
  <c r="AQ158" i="5" s="1"/>
  <c r="AR150" i="5"/>
  <c r="AP150" i="5"/>
  <c r="AQ150" i="5" s="1"/>
  <c r="AR142" i="5"/>
  <c r="AP142" i="5"/>
  <c r="AQ142" i="5" s="1"/>
  <c r="AP134" i="5"/>
  <c r="AQ134" i="5" s="1"/>
  <c r="AR134" i="5"/>
  <c r="AP126" i="5"/>
  <c r="AQ126" i="5" s="1"/>
  <c r="AR126" i="5"/>
  <c r="AP118" i="5"/>
  <c r="AQ118" i="5" s="1"/>
  <c r="AR118" i="5"/>
  <c r="AP110" i="5"/>
  <c r="AQ110" i="5" s="1"/>
  <c r="AR110" i="5"/>
  <c r="AR102" i="5"/>
  <c r="AP102" i="5"/>
  <c r="AQ102" i="5" s="1"/>
  <c r="AR94" i="5"/>
  <c r="AP94" i="5"/>
  <c r="AQ94" i="5" s="1"/>
  <c r="AR86" i="5"/>
  <c r="AP86" i="5"/>
  <c r="AQ86" i="5" s="1"/>
  <c r="AR78" i="5"/>
  <c r="AP78" i="5"/>
  <c r="AQ78" i="5" s="1"/>
  <c r="AR70" i="5"/>
  <c r="AP70" i="5"/>
  <c r="AQ70" i="5" s="1"/>
  <c r="AR62" i="5"/>
  <c r="AP62" i="5"/>
  <c r="AQ62" i="5" s="1"/>
  <c r="AP54" i="5"/>
  <c r="AQ54" i="5" s="1"/>
  <c r="AR54" i="5"/>
  <c r="AR46" i="5"/>
  <c r="AP46" i="5"/>
  <c r="AQ46" i="5" s="1"/>
  <c r="AR38" i="5"/>
  <c r="AP38" i="5"/>
  <c r="AQ38" i="5" s="1"/>
  <c r="AP30" i="5"/>
  <c r="AQ30" i="5" s="1"/>
  <c r="AR30" i="5"/>
  <c r="AP22" i="5"/>
  <c r="AQ22" i="5" s="1"/>
  <c r="AR22" i="5"/>
  <c r="AP14" i="5"/>
  <c r="AQ14" i="5" s="1"/>
  <c r="AR14" i="5"/>
  <c r="AP4" i="5"/>
  <c r="AQ4" i="5" s="1"/>
  <c r="AR4" i="5"/>
  <c r="AW298" i="5"/>
  <c r="AU298" i="5"/>
  <c r="AV298" i="5" s="1"/>
  <c r="AW290" i="5"/>
  <c r="AU290" i="5"/>
  <c r="AV290" i="5" s="1"/>
  <c r="AU282" i="5"/>
  <c r="AV282" i="5" s="1"/>
  <c r="AW282" i="5"/>
  <c r="AW274" i="5"/>
  <c r="AU274" i="5"/>
  <c r="AV274" i="5" s="1"/>
  <c r="AW266" i="5"/>
  <c r="AU266" i="5"/>
  <c r="AV266" i="5" s="1"/>
  <c r="AW258" i="5"/>
  <c r="AU258" i="5"/>
  <c r="AV258" i="5" s="1"/>
  <c r="AW250" i="5"/>
  <c r="AU250" i="5"/>
  <c r="AV250" i="5" s="1"/>
  <c r="AW242" i="5"/>
  <c r="AU242" i="5"/>
  <c r="AV242" i="5" s="1"/>
  <c r="AU234" i="5"/>
  <c r="AV234" i="5" s="1"/>
  <c r="AW234" i="5"/>
  <c r="AU226" i="5"/>
  <c r="AV226" i="5" s="1"/>
  <c r="AW226" i="5"/>
  <c r="AU218" i="5"/>
  <c r="AV218" i="5" s="1"/>
  <c r="AW218" i="5"/>
  <c r="AW210" i="5"/>
  <c r="AU210" i="5"/>
  <c r="AV210" i="5" s="1"/>
  <c r="AW202" i="5"/>
  <c r="AU202" i="5"/>
  <c r="AV202" i="5" s="1"/>
  <c r="AU194" i="5"/>
  <c r="AV194" i="5" s="1"/>
  <c r="AW194" i="5"/>
  <c r="AU186" i="5"/>
  <c r="AV186" i="5" s="1"/>
  <c r="AW186" i="5"/>
  <c r="AU178" i="5"/>
  <c r="AV178" i="5" s="1"/>
  <c r="AW178" i="5"/>
  <c r="AU170" i="5"/>
  <c r="AV170" i="5" s="1"/>
  <c r="AW170" i="5"/>
  <c r="AW162" i="5"/>
  <c r="AU162" i="5"/>
  <c r="AV162" i="5" s="1"/>
  <c r="AU154" i="5"/>
  <c r="AV154" i="5" s="1"/>
  <c r="AW154" i="5"/>
  <c r="AU146" i="5"/>
  <c r="AV146" i="5" s="1"/>
  <c r="AW146" i="5"/>
  <c r="AW138" i="5"/>
  <c r="AU138" i="5"/>
  <c r="AV138" i="5" s="1"/>
  <c r="AW130" i="5"/>
  <c r="AU130" i="5"/>
  <c r="AV130" i="5" s="1"/>
  <c r="AU122" i="5"/>
  <c r="AV122" i="5" s="1"/>
  <c r="AW122" i="5"/>
  <c r="AW114" i="5"/>
  <c r="AU114" i="5"/>
  <c r="AV114" i="5" s="1"/>
  <c r="AW106" i="5"/>
  <c r="AU106" i="5"/>
  <c r="AV106" i="5" s="1"/>
  <c r="AW98" i="5"/>
  <c r="AU98" i="5"/>
  <c r="AV98" i="5" s="1"/>
  <c r="AW90" i="5"/>
  <c r="AU90" i="5"/>
  <c r="AV90" i="5" s="1"/>
  <c r="AW82" i="5"/>
  <c r="AU82" i="5"/>
  <c r="AV82" i="5" s="1"/>
  <c r="AU74" i="5"/>
  <c r="AV74" i="5" s="1"/>
  <c r="AW74" i="5"/>
  <c r="AW66" i="5"/>
  <c r="AU66" i="5"/>
  <c r="AV66" i="5" s="1"/>
  <c r="AW58" i="5"/>
  <c r="AU58" i="5"/>
  <c r="AV58" i="5" s="1"/>
  <c r="AU50" i="5"/>
  <c r="AV50" i="5" s="1"/>
  <c r="AW50" i="5"/>
  <c r="AU42" i="5"/>
  <c r="AV42" i="5" s="1"/>
  <c r="AW42" i="5"/>
  <c r="AU34" i="5"/>
  <c r="AV34" i="5" s="1"/>
  <c r="AW34" i="5"/>
  <c r="AW26" i="5"/>
  <c r="AU26" i="5"/>
  <c r="AV26" i="5" s="1"/>
  <c r="AW18" i="5"/>
  <c r="AU18" i="5"/>
  <c r="AV18" i="5" s="1"/>
  <c r="AW10" i="5"/>
  <c r="AU10" i="5"/>
  <c r="AV10" i="5" s="1"/>
  <c r="AP280" i="5"/>
  <c r="AQ280" i="5" s="1"/>
  <c r="AR280" i="5"/>
  <c r="AR240" i="5"/>
  <c r="AP240" i="5"/>
  <c r="AQ240" i="5" s="1"/>
  <c r="AR216" i="5"/>
  <c r="AP216" i="5"/>
  <c r="AQ216" i="5" s="1"/>
  <c r="AR184" i="5"/>
  <c r="AP184" i="5"/>
  <c r="AQ184" i="5" s="1"/>
  <c r="AR152" i="5"/>
  <c r="AP152" i="5"/>
  <c r="AQ152" i="5" s="1"/>
  <c r="AP120" i="5"/>
  <c r="AQ120" i="5" s="1"/>
  <c r="AR120" i="5"/>
  <c r="AP96" i="5"/>
  <c r="AQ96" i="5" s="1"/>
  <c r="AR96" i="5"/>
  <c r="AP56" i="5"/>
  <c r="AQ56" i="5" s="1"/>
  <c r="AR56" i="5"/>
  <c r="AE6" i="5"/>
  <c r="K5" i="5"/>
  <c r="AE5" i="5"/>
  <c r="AE3" i="5"/>
  <c r="AE4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2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09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AE151" i="5"/>
  <c r="AE152" i="5"/>
  <c r="AE153" i="5"/>
  <c r="AE154" i="5"/>
  <c r="AE155" i="5"/>
  <c r="AE156" i="5"/>
  <c r="AE157" i="5"/>
  <c r="AE158" i="5"/>
  <c r="AE159" i="5"/>
  <c r="AE160" i="5"/>
  <c r="AE161" i="5"/>
  <c r="AE162" i="5"/>
  <c r="AE163" i="5"/>
  <c r="AE164" i="5"/>
  <c r="AE165" i="5"/>
  <c r="AE166" i="5"/>
  <c r="AE167" i="5"/>
  <c r="AE168" i="5"/>
  <c r="AE169" i="5"/>
  <c r="AE170" i="5"/>
  <c r="AE171" i="5"/>
  <c r="AE172" i="5"/>
  <c r="AE173" i="5"/>
  <c r="AE174" i="5"/>
  <c r="AE175" i="5"/>
  <c r="AE176" i="5"/>
  <c r="AE177" i="5"/>
  <c r="AE178" i="5"/>
  <c r="AE179" i="5"/>
  <c r="AE180" i="5"/>
  <c r="AE181" i="5"/>
  <c r="AE182" i="5"/>
  <c r="AE183" i="5"/>
  <c r="AE184" i="5"/>
  <c r="AE185" i="5"/>
  <c r="AE186" i="5"/>
  <c r="AE187" i="5"/>
  <c r="AE188" i="5"/>
  <c r="AE189" i="5"/>
  <c r="AE190" i="5"/>
  <c r="AE191" i="5"/>
  <c r="AE192" i="5"/>
  <c r="AE193" i="5"/>
  <c r="AE194" i="5"/>
  <c r="AE195" i="5"/>
  <c r="AE196" i="5"/>
  <c r="AE197" i="5"/>
  <c r="AE198" i="5"/>
  <c r="AE199" i="5"/>
  <c r="AE200" i="5"/>
  <c r="AE201" i="5"/>
  <c r="AE202" i="5"/>
  <c r="AE203" i="5"/>
  <c r="AE204" i="5"/>
  <c r="AE205" i="5"/>
  <c r="AE206" i="5"/>
  <c r="AE207" i="5"/>
  <c r="AE208" i="5"/>
  <c r="AE209" i="5"/>
  <c r="AE210" i="5"/>
  <c r="AE211" i="5"/>
  <c r="AE212" i="5"/>
  <c r="AE213" i="5"/>
  <c r="AE214" i="5"/>
  <c r="AE215" i="5"/>
  <c r="AE216" i="5"/>
  <c r="AE217" i="5"/>
  <c r="AE218" i="5"/>
  <c r="AE219" i="5"/>
  <c r="AE220" i="5"/>
  <c r="AE221" i="5"/>
  <c r="AE222" i="5"/>
  <c r="AE223" i="5"/>
  <c r="AE224" i="5"/>
  <c r="AE225" i="5"/>
  <c r="AE226" i="5"/>
  <c r="AE227" i="5"/>
  <c r="AE228" i="5"/>
  <c r="AE229" i="5"/>
  <c r="AE230" i="5"/>
  <c r="AE231" i="5"/>
  <c r="AE232" i="5"/>
  <c r="AE233" i="5"/>
  <c r="AE234" i="5"/>
  <c r="AE235" i="5"/>
  <c r="AE236" i="5"/>
  <c r="AE237" i="5"/>
  <c r="AE238" i="5"/>
  <c r="AE239" i="5"/>
  <c r="AE240" i="5"/>
  <c r="AE241" i="5"/>
  <c r="AE242" i="5"/>
  <c r="AE243" i="5"/>
  <c r="AE244" i="5"/>
  <c r="AE245" i="5"/>
  <c r="AE246" i="5"/>
  <c r="AE247" i="5"/>
  <c r="AE248" i="5"/>
  <c r="AE249" i="5"/>
  <c r="AE250" i="5"/>
  <c r="AE251" i="5"/>
  <c r="AE252" i="5"/>
  <c r="AE253" i="5"/>
  <c r="AE254" i="5"/>
  <c r="AE255" i="5"/>
  <c r="AE256" i="5"/>
  <c r="AE257" i="5"/>
  <c r="AE258" i="5"/>
  <c r="AE259" i="5"/>
  <c r="AE260" i="5"/>
  <c r="AE261" i="5"/>
  <c r="AE262" i="5"/>
  <c r="AE263" i="5"/>
  <c r="AE264" i="5"/>
  <c r="AE265" i="5"/>
  <c r="AE266" i="5"/>
  <c r="AE267" i="5"/>
  <c r="AE268" i="5"/>
  <c r="AE269" i="5"/>
  <c r="AE270" i="5"/>
  <c r="AE271" i="5"/>
  <c r="AE272" i="5"/>
  <c r="AE273" i="5"/>
  <c r="AE274" i="5"/>
  <c r="AE275" i="5"/>
  <c r="AE276" i="5"/>
  <c r="AE277" i="5"/>
  <c r="AE278" i="5"/>
  <c r="AE279" i="5"/>
  <c r="AE280" i="5"/>
  <c r="AE281" i="5"/>
  <c r="AE282" i="5"/>
  <c r="AE283" i="5"/>
  <c r="AE284" i="5"/>
  <c r="AE285" i="5"/>
  <c r="AE286" i="5"/>
  <c r="AE287" i="5"/>
  <c r="AE288" i="5"/>
  <c r="AE289" i="5"/>
  <c r="AE290" i="5"/>
  <c r="AE291" i="5"/>
  <c r="AE292" i="5"/>
  <c r="AE293" i="5"/>
  <c r="AE294" i="5"/>
  <c r="AE295" i="5"/>
  <c r="AE296" i="5"/>
  <c r="AE297" i="5"/>
  <c r="AE298" i="5"/>
  <c r="AE299" i="5"/>
  <c r="AW268" i="5"/>
  <c r="AU268" i="5"/>
  <c r="AV268" i="5" s="1"/>
  <c r="AU236" i="5"/>
  <c r="AV236" i="5" s="1"/>
  <c r="AW236" i="5"/>
  <c r="AW196" i="5"/>
  <c r="AU196" i="5"/>
  <c r="AV196" i="5" s="1"/>
  <c r="AW140" i="5"/>
  <c r="AU140" i="5"/>
  <c r="AV140" i="5" s="1"/>
  <c r="AW5" i="5"/>
  <c r="AU5" i="5"/>
  <c r="AV5" i="5" s="1"/>
  <c r="AP293" i="5"/>
  <c r="AQ293" i="5" s="1"/>
  <c r="AR293" i="5"/>
  <c r="AP285" i="5"/>
  <c r="AQ285" i="5" s="1"/>
  <c r="AR285" i="5"/>
  <c r="AR277" i="5"/>
  <c r="AP277" i="5"/>
  <c r="AQ277" i="5" s="1"/>
  <c r="AP269" i="5"/>
  <c r="AQ269" i="5" s="1"/>
  <c r="AR269" i="5"/>
  <c r="AP261" i="5"/>
  <c r="AQ261" i="5" s="1"/>
  <c r="AR261" i="5"/>
  <c r="AR253" i="5"/>
  <c r="AP253" i="5"/>
  <c r="AQ253" i="5" s="1"/>
  <c r="AP245" i="5"/>
  <c r="AQ245" i="5" s="1"/>
  <c r="AR245" i="5"/>
  <c r="AP237" i="5"/>
  <c r="AQ237" i="5" s="1"/>
  <c r="AR237" i="5"/>
  <c r="AP229" i="5"/>
  <c r="AQ229" i="5" s="1"/>
  <c r="AR229" i="5"/>
  <c r="AR221" i="5"/>
  <c r="AP221" i="5"/>
  <c r="AQ221" i="5" s="1"/>
  <c r="AP213" i="5"/>
  <c r="AQ213" i="5" s="1"/>
  <c r="AR213" i="5"/>
  <c r="AR205" i="5"/>
  <c r="AP205" i="5"/>
  <c r="AQ205" i="5" s="1"/>
  <c r="AP197" i="5"/>
  <c r="AQ197" i="5" s="1"/>
  <c r="AR197" i="5"/>
  <c r="AP189" i="5"/>
  <c r="AQ189" i="5" s="1"/>
  <c r="AR189" i="5"/>
  <c r="AP181" i="5"/>
  <c r="AQ181" i="5" s="1"/>
  <c r="AR181" i="5"/>
  <c r="AP173" i="5"/>
  <c r="AQ173" i="5" s="1"/>
  <c r="AR173" i="5"/>
  <c r="AP165" i="5"/>
  <c r="AQ165" i="5" s="1"/>
  <c r="AR165" i="5"/>
  <c r="AP157" i="5"/>
  <c r="AQ157" i="5" s="1"/>
  <c r="AR157" i="5"/>
  <c r="AR149" i="5"/>
  <c r="AP149" i="5"/>
  <c r="AQ149" i="5" s="1"/>
  <c r="AP141" i="5"/>
  <c r="AQ141" i="5" s="1"/>
  <c r="AR141" i="5"/>
  <c r="AP133" i="5"/>
  <c r="AQ133" i="5" s="1"/>
  <c r="AR133" i="5"/>
  <c r="AR125" i="5"/>
  <c r="AP125" i="5"/>
  <c r="AQ125" i="5" s="1"/>
  <c r="AR117" i="5"/>
  <c r="AP117" i="5"/>
  <c r="AQ117" i="5" s="1"/>
  <c r="AR109" i="5"/>
  <c r="AP109" i="5"/>
  <c r="AQ109" i="5" s="1"/>
  <c r="AR101" i="5"/>
  <c r="AP101" i="5"/>
  <c r="AQ101" i="5" s="1"/>
  <c r="AR93" i="5"/>
  <c r="AP93" i="5"/>
  <c r="AQ93" i="5" s="1"/>
  <c r="AP85" i="5"/>
  <c r="AQ85" i="5" s="1"/>
  <c r="AR85" i="5"/>
  <c r="AP77" i="5"/>
  <c r="AQ77" i="5" s="1"/>
  <c r="AR77" i="5"/>
  <c r="AR69" i="5"/>
  <c r="AP69" i="5"/>
  <c r="AQ69" i="5" s="1"/>
  <c r="AR61" i="5"/>
  <c r="AP61" i="5"/>
  <c r="AQ61" i="5" s="1"/>
  <c r="AR53" i="5"/>
  <c r="AP53" i="5"/>
  <c r="AQ53" i="5" s="1"/>
  <c r="AP45" i="5"/>
  <c r="AQ45" i="5" s="1"/>
  <c r="AR45" i="5"/>
  <c r="AR37" i="5"/>
  <c r="AP37" i="5"/>
  <c r="AQ37" i="5" s="1"/>
  <c r="AR29" i="5"/>
  <c r="AP29" i="5"/>
  <c r="AQ29" i="5" s="1"/>
  <c r="AP21" i="5"/>
  <c r="AQ21" i="5" s="1"/>
  <c r="AR21" i="5"/>
  <c r="AR13" i="5"/>
  <c r="AP13" i="5"/>
  <c r="AQ13" i="5" s="1"/>
  <c r="AR6" i="5"/>
  <c r="AP6" i="5"/>
  <c r="AQ6" i="5" s="1"/>
  <c r="AU297" i="5"/>
  <c r="AV297" i="5" s="1"/>
  <c r="AW297" i="5"/>
  <c r="AU289" i="5"/>
  <c r="AV289" i="5" s="1"/>
  <c r="AW289" i="5"/>
  <c r="AW281" i="5"/>
  <c r="AU281" i="5"/>
  <c r="AV281" i="5" s="1"/>
  <c r="AU273" i="5"/>
  <c r="AV273" i="5" s="1"/>
  <c r="AW273" i="5"/>
  <c r="AU265" i="5"/>
  <c r="AV265" i="5" s="1"/>
  <c r="AW265" i="5"/>
  <c r="AW257" i="5"/>
  <c r="AU257" i="5"/>
  <c r="AV257" i="5" s="1"/>
  <c r="AU249" i="5"/>
  <c r="AV249" i="5" s="1"/>
  <c r="AW249" i="5"/>
  <c r="AU241" i="5"/>
  <c r="AV241" i="5" s="1"/>
  <c r="AW241" i="5"/>
  <c r="AW233" i="5"/>
  <c r="AU233" i="5"/>
  <c r="AV233" i="5" s="1"/>
  <c r="AU225" i="5"/>
  <c r="AV225" i="5" s="1"/>
  <c r="AW225" i="5"/>
  <c r="AU217" i="5"/>
  <c r="AV217" i="5" s="1"/>
  <c r="AW217" i="5"/>
  <c r="AW209" i="5"/>
  <c r="AU209" i="5"/>
  <c r="AV209" i="5" s="1"/>
  <c r="AU201" i="5"/>
  <c r="AV201" i="5" s="1"/>
  <c r="AW201" i="5"/>
  <c r="AW193" i="5"/>
  <c r="AU193" i="5"/>
  <c r="AV193" i="5" s="1"/>
  <c r="AW185" i="5"/>
  <c r="AU185" i="5"/>
  <c r="AV185" i="5" s="1"/>
  <c r="AU177" i="5"/>
  <c r="AV177" i="5" s="1"/>
  <c r="AW177" i="5"/>
  <c r="AU169" i="5"/>
  <c r="AV169" i="5" s="1"/>
  <c r="AW169" i="5"/>
  <c r="AU161" i="5"/>
  <c r="AV161" i="5" s="1"/>
  <c r="AW161" i="5"/>
  <c r="AU153" i="5"/>
  <c r="AV153" i="5" s="1"/>
  <c r="AW153" i="5"/>
  <c r="AU145" i="5"/>
  <c r="AV145" i="5" s="1"/>
  <c r="AW145" i="5"/>
  <c r="AU137" i="5"/>
  <c r="AV137" i="5" s="1"/>
  <c r="AW137" i="5"/>
  <c r="AW129" i="5"/>
  <c r="AU129" i="5"/>
  <c r="AV129" i="5" s="1"/>
  <c r="AW121" i="5"/>
  <c r="AU121" i="5"/>
  <c r="AV121" i="5" s="1"/>
  <c r="AU113" i="5"/>
  <c r="AV113" i="5" s="1"/>
  <c r="AW113" i="5"/>
  <c r="AW105" i="5"/>
  <c r="AU105" i="5"/>
  <c r="AV105" i="5" s="1"/>
  <c r="AW97" i="5"/>
  <c r="AU97" i="5"/>
  <c r="AV97" i="5" s="1"/>
  <c r="AW89" i="5"/>
  <c r="AU89" i="5"/>
  <c r="AV89" i="5" s="1"/>
  <c r="AU81" i="5"/>
  <c r="AV81" i="5" s="1"/>
  <c r="AW81" i="5"/>
  <c r="AW73" i="5"/>
  <c r="AU73" i="5"/>
  <c r="AV73" i="5" s="1"/>
  <c r="AW65" i="5"/>
  <c r="AU65" i="5"/>
  <c r="AV65" i="5" s="1"/>
  <c r="AW57" i="5"/>
  <c r="AU57" i="5"/>
  <c r="AV57" i="5" s="1"/>
  <c r="AU49" i="5"/>
  <c r="AV49" i="5" s="1"/>
  <c r="AW49" i="5"/>
  <c r="AU41" i="5"/>
  <c r="AV41" i="5" s="1"/>
  <c r="AW41" i="5"/>
  <c r="AW33" i="5"/>
  <c r="AU33" i="5"/>
  <c r="AV33" i="5" s="1"/>
  <c r="AW25" i="5"/>
  <c r="AU25" i="5"/>
  <c r="AV25" i="5" s="1"/>
  <c r="AR228" i="5"/>
  <c r="AP228" i="5"/>
  <c r="AQ228" i="5" s="1"/>
  <c r="AP100" i="5"/>
  <c r="AQ100" i="5" s="1"/>
  <c r="AR100" i="5"/>
  <c r="AW280" i="5"/>
  <c r="AU280" i="5"/>
  <c r="AV280" i="5" s="1"/>
  <c r="AW184" i="5"/>
  <c r="AU184" i="5"/>
  <c r="AV184" i="5" s="1"/>
  <c r="AW112" i="5"/>
  <c r="AU112" i="5"/>
  <c r="AV112" i="5" s="1"/>
  <c r="AW64" i="5"/>
  <c r="AU64" i="5"/>
  <c r="AV64" i="5" s="1"/>
  <c r="AW24" i="5"/>
  <c r="AU24" i="5"/>
  <c r="AV24" i="5" s="1"/>
  <c r="AR296" i="5"/>
  <c r="AP296" i="5"/>
  <c r="AQ296" i="5" s="1"/>
  <c r="AR292" i="5"/>
  <c r="AP292" i="5"/>
  <c r="AQ292" i="5" s="1"/>
  <c r="AP268" i="5"/>
  <c r="AQ268" i="5" s="1"/>
  <c r="AR268" i="5"/>
  <c r="AP244" i="5"/>
  <c r="AQ244" i="5" s="1"/>
  <c r="AR244" i="5"/>
  <c r="AR212" i="5"/>
  <c r="AP212" i="5"/>
  <c r="AQ212" i="5" s="1"/>
  <c r="AR196" i="5"/>
  <c r="AP196" i="5"/>
  <c r="AQ196" i="5" s="1"/>
  <c r="AP180" i="5"/>
  <c r="AQ180" i="5" s="1"/>
  <c r="AR180" i="5"/>
  <c r="AP156" i="5"/>
  <c r="AQ156" i="5" s="1"/>
  <c r="AR156" i="5"/>
  <c r="AR132" i="5"/>
  <c r="AP132" i="5"/>
  <c r="AQ132" i="5" s="1"/>
  <c r="AR116" i="5"/>
  <c r="AP116" i="5"/>
  <c r="AQ116" i="5" s="1"/>
  <c r="AR92" i="5"/>
  <c r="AP92" i="5"/>
  <c r="AQ92" i="5" s="1"/>
  <c r="AR68" i="5"/>
  <c r="AP68" i="5"/>
  <c r="AQ68" i="5" s="1"/>
  <c r="AR44" i="5"/>
  <c r="AP44" i="5"/>
  <c r="AQ44" i="5" s="1"/>
  <c r="AR20" i="5"/>
  <c r="AP20" i="5"/>
  <c r="AQ20" i="5" s="1"/>
  <c r="AW296" i="5"/>
  <c r="AU296" i="5"/>
  <c r="AV296" i="5" s="1"/>
  <c r="AU264" i="5"/>
  <c r="AV264" i="5" s="1"/>
  <c r="AW264" i="5"/>
  <c r="AW240" i="5"/>
  <c r="AU240" i="5"/>
  <c r="AV240" i="5" s="1"/>
  <c r="AW216" i="5"/>
  <c r="AU216" i="5"/>
  <c r="AV216" i="5" s="1"/>
  <c r="AU200" i="5"/>
  <c r="AV200" i="5" s="1"/>
  <c r="AW200" i="5"/>
  <c r="AW176" i="5"/>
  <c r="AU176" i="5"/>
  <c r="AV176" i="5" s="1"/>
  <c r="AW160" i="5"/>
  <c r="AU160" i="5"/>
  <c r="AV160" i="5" s="1"/>
  <c r="AW136" i="5"/>
  <c r="AU136" i="5"/>
  <c r="AV136" i="5" s="1"/>
  <c r="AW120" i="5"/>
  <c r="AU120" i="5"/>
  <c r="AV120" i="5" s="1"/>
  <c r="AW96" i="5"/>
  <c r="AU96" i="5"/>
  <c r="AV96" i="5" s="1"/>
  <c r="AW80" i="5"/>
  <c r="AU80" i="5"/>
  <c r="AV80" i="5" s="1"/>
  <c r="AW48" i="5"/>
  <c r="AU48" i="5"/>
  <c r="AV48" i="5" s="1"/>
  <c r="AP283" i="5"/>
  <c r="AQ283" i="5" s="1"/>
  <c r="AR283" i="5"/>
  <c r="AP251" i="5"/>
  <c r="AQ251" i="5" s="1"/>
  <c r="AR251" i="5"/>
  <c r="AR219" i="5"/>
  <c r="AP219" i="5"/>
  <c r="AQ219" i="5" s="1"/>
  <c r="AR187" i="5"/>
  <c r="AP187" i="5"/>
  <c r="AQ187" i="5" s="1"/>
  <c r="AR155" i="5"/>
  <c r="AP155" i="5"/>
  <c r="AQ155" i="5" s="1"/>
  <c r="AP131" i="5"/>
  <c r="AQ131" i="5" s="1"/>
  <c r="AR131" i="5"/>
  <c r="AR115" i="5"/>
  <c r="AP115" i="5"/>
  <c r="AQ115" i="5" s="1"/>
  <c r="AR99" i="5"/>
  <c r="AP99" i="5"/>
  <c r="AQ99" i="5" s="1"/>
  <c r="AP91" i="5"/>
  <c r="AQ91" i="5" s="1"/>
  <c r="AR91" i="5"/>
  <c r="AP83" i="5"/>
  <c r="AQ83" i="5" s="1"/>
  <c r="AR83" i="5"/>
  <c r="AP75" i="5"/>
  <c r="AQ75" i="5" s="1"/>
  <c r="AR75" i="5"/>
  <c r="AP67" i="5"/>
  <c r="AQ67" i="5" s="1"/>
  <c r="AR67" i="5"/>
  <c r="AR43" i="5"/>
  <c r="AP43" i="5"/>
  <c r="AQ43" i="5" s="1"/>
  <c r="AR35" i="5"/>
  <c r="AP35" i="5"/>
  <c r="AQ35" i="5" s="1"/>
  <c r="AR27" i="5"/>
  <c r="AP27" i="5"/>
  <c r="AQ27" i="5" s="1"/>
  <c r="AP19" i="5"/>
  <c r="AQ19" i="5" s="1"/>
  <c r="AR19" i="5"/>
  <c r="AP11" i="5"/>
  <c r="AQ11" i="5" s="1"/>
  <c r="AR11" i="5"/>
  <c r="AR2" i="5"/>
  <c r="AP2" i="5"/>
  <c r="AQ2" i="5" s="1"/>
  <c r="AU295" i="5"/>
  <c r="AV295" i="5" s="1"/>
  <c r="AW295" i="5"/>
  <c r="AU287" i="5"/>
  <c r="AV287" i="5" s="1"/>
  <c r="AW287" i="5"/>
  <c r="AU279" i="5"/>
  <c r="AV279" i="5" s="1"/>
  <c r="AW279" i="5"/>
  <c r="AW271" i="5"/>
  <c r="AU271" i="5"/>
  <c r="AV271" i="5" s="1"/>
  <c r="AU263" i="5"/>
  <c r="AV263" i="5" s="1"/>
  <c r="AW263" i="5"/>
  <c r="AW255" i="5"/>
  <c r="AU255" i="5"/>
  <c r="AV255" i="5" s="1"/>
  <c r="AW247" i="5"/>
  <c r="AU247" i="5"/>
  <c r="AV247" i="5" s="1"/>
  <c r="AU239" i="5"/>
  <c r="AV239" i="5" s="1"/>
  <c r="AW239" i="5"/>
  <c r="AU231" i="5"/>
  <c r="AV231" i="5" s="1"/>
  <c r="AW231" i="5"/>
  <c r="AW223" i="5"/>
  <c r="AU223" i="5"/>
  <c r="AV223" i="5" s="1"/>
  <c r="AU215" i="5"/>
  <c r="AV215" i="5" s="1"/>
  <c r="AW215" i="5"/>
  <c r="AW207" i="5"/>
  <c r="AU207" i="5"/>
  <c r="AV207" i="5" s="1"/>
  <c r="AU199" i="5"/>
  <c r="AV199" i="5" s="1"/>
  <c r="AW199" i="5"/>
  <c r="AU191" i="5"/>
  <c r="AV191" i="5" s="1"/>
  <c r="AW191" i="5"/>
  <c r="AW183" i="5"/>
  <c r="AU183" i="5"/>
  <c r="AV183" i="5" s="1"/>
  <c r="AW175" i="5"/>
  <c r="AU175" i="5"/>
  <c r="AV175" i="5" s="1"/>
  <c r="AW167" i="5"/>
  <c r="AU167" i="5"/>
  <c r="AV167" i="5" s="1"/>
  <c r="AW159" i="5"/>
  <c r="AU159" i="5"/>
  <c r="AV159" i="5" s="1"/>
  <c r="AU151" i="5"/>
  <c r="AV151" i="5" s="1"/>
  <c r="AW151" i="5"/>
  <c r="AW143" i="5"/>
  <c r="AU143" i="5"/>
  <c r="AV143" i="5" s="1"/>
  <c r="AW135" i="5"/>
  <c r="AU135" i="5"/>
  <c r="AV135" i="5" s="1"/>
  <c r="AW127" i="5"/>
  <c r="AU127" i="5"/>
  <c r="AV127" i="5" s="1"/>
  <c r="AU119" i="5"/>
  <c r="AV119" i="5" s="1"/>
  <c r="AW119" i="5"/>
  <c r="AW111" i="5"/>
  <c r="AU111" i="5"/>
  <c r="AV111" i="5" s="1"/>
  <c r="AU103" i="5"/>
  <c r="AV103" i="5" s="1"/>
  <c r="AW103" i="5"/>
  <c r="AU95" i="5"/>
  <c r="AV95" i="5" s="1"/>
  <c r="AW95" i="5"/>
  <c r="AU87" i="5"/>
  <c r="AV87" i="5" s="1"/>
  <c r="AW87" i="5"/>
  <c r="AU79" i="5"/>
  <c r="AV79" i="5" s="1"/>
  <c r="AW79" i="5"/>
  <c r="AW71" i="5"/>
  <c r="AU71" i="5"/>
  <c r="AV71" i="5" s="1"/>
  <c r="AW63" i="5"/>
  <c r="AU63" i="5"/>
  <c r="AV63" i="5" s="1"/>
  <c r="AU55" i="5"/>
  <c r="AV55" i="5" s="1"/>
  <c r="AW55" i="5"/>
  <c r="AU47" i="5"/>
  <c r="AV47" i="5" s="1"/>
  <c r="AW47" i="5"/>
  <c r="AW39" i="5"/>
  <c r="AU39" i="5"/>
  <c r="AV39" i="5" s="1"/>
  <c r="AW31" i="5"/>
  <c r="AU31" i="5"/>
  <c r="AV31" i="5" s="1"/>
  <c r="AW23" i="5"/>
  <c r="AU23" i="5"/>
  <c r="AV23" i="5" s="1"/>
  <c r="AU15" i="5"/>
  <c r="AV15" i="5" s="1"/>
  <c r="AW15" i="5"/>
  <c r="AW7" i="5"/>
  <c r="AU7" i="5"/>
  <c r="AV7" i="5" s="1"/>
  <c r="AR284" i="5"/>
  <c r="AP284" i="5"/>
  <c r="AQ284" i="5" s="1"/>
  <c r="AR260" i="5"/>
  <c r="AP260" i="5"/>
  <c r="AQ260" i="5" s="1"/>
  <c r="AR236" i="5"/>
  <c r="AP236" i="5"/>
  <c r="AQ236" i="5" s="1"/>
  <c r="AP204" i="5"/>
  <c r="AQ204" i="5" s="1"/>
  <c r="AR204" i="5"/>
  <c r="AP172" i="5"/>
  <c r="AQ172" i="5" s="1"/>
  <c r="AR172" i="5"/>
  <c r="AP148" i="5"/>
  <c r="AQ148" i="5" s="1"/>
  <c r="AR148" i="5"/>
  <c r="AR124" i="5"/>
  <c r="AP124" i="5"/>
  <c r="AQ124" i="5" s="1"/>
  <c r="AR84" i="5"/>
  <c r="AP84" i="5"/>
  <c r="AQ84" i="5" s="1"/>
  <c r="AR60" i="5"/>
  <c r="AP60" i="5"/>
  <c r="AQ60" i="5" s="1"/>
  <c r="AR36" i="5"/>
  <c r="AP36" i="5"/>
  <c r="AQ36" i="5" s="1"/>
  <c r="AP12" i="5"/>
  <c r="AQ12" i="5" s="1"/>
  <c r="AR12" i="5"/>
  <c r="AW288" i="5"/>
  <c r="AU288" i="5"/>
  <c r="AV288" i="5" s="1"/>
  <c r="AW256" i="5"/>
  <c r="AU256" i="5"/>
  <c r="AV256" i="5" s="1"/>
  <c r="AW232" i="5"/>
  <c r="AU232" i="5"/>
  <c r="AV232" i="5" s="1"/>
  <c r="AU208" i="5"/>
  <c r="AV208" i="5" s="1"/>
  <c r="AW208" i="5"/>
  <c r="AW168" i="5"/>
  <c r="AU168" i="5"/>
  <c r="AV168" i="5" s="1"/>
  <c r="AW152" i="5"/>
  <c r="AU152" i="5"/>
  <c r="AV152" i="5" s="1"/>
  <c r="AW128" i="5"/>
  <c r="AU128" i="5"/>
  <c r="AV128" i="5" s="1"/>
  <c r="AW104" i="5"/>
  <c r="AU104" i="5"/>
  <c r="AV104" i="5" s="1"/>
  <c r="AW88" i="5"/>
  <c r="AU88" i="5"/>
  <c r="AV88" i="5" s="1"/>
  <c r="AW72" i="5"/>
  <c r="AU72" i="5"/>
  <c r="AV72" i="5" s="1"/>
  <c r="AW56" i="5"/>
  <c r="AU56" i="5"/>
  <c r="AV56" i="5" s="1"/>
  <c r="AU40" i="5"/>
  <c r="AV40" i="5" s="1"/>
  <c r="AW40" i="5"/>
  <c r="AR299" i="5"/>
  <c r="AP299" i="5"/>
  <c r="AQ299" i="5" s="1"/>
  <c r="AR267" i="5"/>
  <c r="AP267" i="5"/>
  <c r="AQ267" i="5" s="1"/>
  <c r="AR235" i="5"/>
  <c r="AP235" i="5"/>
  <c r="AQ235" i="5" s="1"/>
  <c r="AP203" i="5"/>
  <c r="AQ203" i="5" s="1"/>
  <c r="AR203" i="5"/>
  <c r="AP171" i="5"/>
  <c r="AQ171" i="5" s="1"/>
  <c r="AR171" i="5"/>
  <c r="AR147" i="5"/>
  <c r="AP147" i="5"/>
  <c r="AQ147" i="5" s="1"/>
  <c r="AR123" i="5"/>
  <c r="AP123" i="5"/>
  <c r="AQ123" i="5" s="1"/>
  <c r="AR59" i="5"/>
  <c r="AP59" i="5"/>
  <c r="AQ59" i="5" s="1"/>
  <c r="AP282" i="5"/>
  <c r="AQ282" i="5" s="1"/>
  <c r="AR282" i="5"/>
  <c r="AR266" i="5"/>
  <c r="AP266" i="5"/>
  <c r="AQ266" i="5" s="1"/>
  <c r="AR242" i="5"/>
  <c r="AP242" i="5"/>
  <c r="AQ242" i="5" s="1"/>
  <c r="AR226" i="5"/>
  <c r="AP226" i="5"/>
  <c r="AQ226" i="5" s="1"/>
  <c r="AP210" i="5"/>
  <c r="AQ210" i="5" s="1"/>
  <c r="AR210" i="5"/>
  <c r="AR194" i="5"/>
  <c r="AP194" i="5"/>
  <c r="AQ194" i="5" s="1"/>
  <c r="AR186" i="5"/>
  <c r="AP186" i="5"/>
  <c r="AQ186" i="5" s="1"/>
  <c r="AR170" i="5"/>
  <c r="AP170" i="5"/>
  <c r="AQ170" i="5" s="1"/>
  <c r="AP162" i="5"/>
  <c r="AQ162" i="5" s="1"/>
  <c r="AR162" i="5"/>
  <c r="AP154" i="5"/>
  <c r="AQ154" i="5" s="1"/>
  <c r="AR154" i="5"/>
  <c r="AP146" i="5"/>
  <c r="AQ146" i="5" s="1"/>
  <c r="AR146" i="5"/>
  <c r="AP138" i="5"/>
  <c r="AQ138" i="5" s="1"/>
  <c r="AR138" i="5"/>
  <c r="AP122" i="5"/>
  <c r="AQ122" i="5" s="1"/>
  <c r="AR122" i="5"/>
  <c r="AR114" i="5"/>
  <c r="AP114" i="5"/>
  <c r="AQ114" i="5" s="1"/>
  <c r="AP106" i="5"/>
  <c r="AQ106" i="5" s="1"/>
  <c r="AR106" i="5"/>
  <c r="AR98" i="5"/>
  <c r="AP98" i="5"/>
  <c r="AQ98" i="5" s="1"/>
  <c r="AR90" i="5"/>
  <c r="AP90" i="5"/>
  <c r="AQ90" i="5" s="1"/>
  <c r="AP82" i="5"/>
  <c r="AQ82" i="5" s="1"/>
  <c r="AR82" i="5"/>
  <c r="AR74" i="5"/>
  <c r="AP74" i="5"/>
  <c r="AQ74" i="5" s="1"/>
  <c r="AR66" i="5"/>
  <c r="AP66" i="5"/>
  <c r="AQ66" i="5" s="1"/>
  <c r="AR58" i="5"/>
  <c r="AP58" i="5"/>
  <c r="AQ58" i="5" s="1"/>
  <c r="AR50" i="5"/>
  <c r="AP50" i="5"/>
  <c r="AQ50" i="5" s="1"/>
  <c r="AR42" i="5"/>
  <c r="AP42" i="5"/>
  <c r="AQ42" i="5" s="1"/>
  <c r="AP34" i="5"/>
  <c r="AQ34" i="5" s="1"/>
  <c r="AR34" i="5"/>
  <c r="AR26" i="5"/>
  <c r="AP26" i="5"/>
  <c r="AQ26" i="5" s="1"/>
  <c r="AR18" i="5"/>
  <c r="AP18" i="5"/>
  <c r="AQ18" i="5" s="1"/>
  <c r="AP10" i="5"/>
  <c r="AQ10" i="5" s="1"/>
  <c r="AR10" i="5"/>
  <c r="AU294" i="5"/>
  <c r="AV294" i="5" s="1"/>
  <c r="AW294" i="5"/>
  <c r="AW286" i="5"/>
  <c r="AU286" i="5"/>
  <c r="AV286" i="5" s="1"/>
  <c r="AU278" i="5"/>
  <c r="AV278" i="5" s="1"/>
  <c r="AW278" i="5"/>
  <c r="AW270" i="5"/>
  <c r="AU270" i="5"/>
  <c r="AV270" i="5" s="1"/>
  <c r="AU262" i="5"/>
  <c r="AV262" i="5" s="1"/>
  <c r="AW262" i="5"/>
  <c r="AW254" i="5"/>
  <c r="AU254" i="5"/>
  <c r="AV254" i="5" s="1"/>
  <c r="AU246" i="5"/>
  <c r="AV246" i="5" s="1"/>
  <c r="AW246" i="5"/>
  <c r="AU238" i="5"/>
  <c r="AV238" i="5" s="1"/>
  <c r="AW238" i="5"/>
  <c r="AU230" i="5"/>
  <c r="AV230" i="5" s="1"/>
  <c r="AW230" i="5"/>
  <c r="AW222" i="5"/>
  <c r="AU222" i="5"/>
  <c r="AV222" i="5" s="1"/>
  <c r="AW214" i="5"/>
  <c r="AU214" i="5"/>
  <c r="AV214" i="5" s="1"/>
  <c r="AU206" i="5"/>
  <c r="AV206" i="5" s="1"/>
  <c r="AW206" i="5"/>
  <c r="AW198" i="5"/>
  <c r="AU198" i="5"/>
  <c r="AV198" i="5" s="1"/>
  <c r="AU190" i="5"/>
  <c r="AV190" i="5" s="1"/>
  <c r="AW190" i="5"/>
  <c r="AU182" i="5"/>
  <c r="AV182" i="5" s="1"/>
  <c r="AW182" i="5"/>
  <c r="AW174" i="5"/>
  <c r="AU174" i="5"/>
  <c r="AV174" i="5" s="1"/>
  <c r="AU166" i="5"/>
  <c r="AV166" i="5" s="1"/>
  <c r="AW166" i="5"/>
  <c r="AU158" i="5"/>
  <c r="AV158" i="5" s="1"/>
  <c r="AW158" i="5"/>
  <c r="AU150" i="5"/>
  <c r="AV150" i="5" s="1"/>
  <c r="AW150" i="5"/>
  <c r="AW142" i="5"/>
  <c r="AU142" i="5"/>
  <c r="AV142" i="5" s="1"/>
  <c r="AU134" i="5"/>
  <c r="AV134" i="5" s="1"/>
  <c r="AW134" i="5"/>
  <c r="AW126" i="5"/>
  <c r="AU126" i="5"/>
  <c r="AV126" i="5" s="1"/>
  <c r="AW118" i="5"/>
  <c r="AU118" i="5"/>
  <c r="AV118" i="5" s="1"/>
  <c r="AW110" i="5"/>
  <c r="AU110" i="5"/>
  <c r="AV110" i="5" s="1"/>
  <c r="AW102" i="5"/>
  <c r="AU102" i="5"/>
  <c r="AV102" i="5" s="1"/>
  <c r="AW94" i="5"/>
  <c r="AU94" i="5"/>
  <c r="AV94" i="5" s="1"/>
  <c r="AU86" i="5"/>
  <c r="AV86" i="5" s="1"/>
  <c r="AW86" i="5"/>
  <c r="AU78" i="5"/>
  <c r="AV78" i="5" s="1"/>
  <c r="AW78" i="5"/>
  <c r="AU70" i="5"/>
  <c r="AV70" i="5" s="1"/>
  <c r="AW70" i="5"/>
  <c r="AW62" i="5"/>
  <c r="AU62" i="5"/>
  <c r="AV62" i="5" s="1"/>
  <c r="AU54" i="5"/>
  <c r="AV54" i="5" s="1"/>
  <c r="AW54" i="5"/>
  <c r="AW46" i="5"/>
  <c r="AU46" i="5"/>
  <c r="AV46" i="5" s="1"/>
  <c r="AU38" i="5"/>
  <c r="AV38" i="5" s="1"/>
  <c r="AW38" i="5"/>
  <c r="AU30" i="5"/>
  <c r="AV30" i="5" s="1"/>
  <c r="AW30" i="5"/>
  <c r="AW22" i="5"/>
  <c r="AU22" i="5"/>
  <c r="AV22" i="5" s="1"/>
  <c r="AU14" i="5"/>
  <c r="AV14" i="5" s="1"/>
  <c r="AW14" i="5"/>
  <c r="AR276" i="5"/>
  <c r="AP276" i="5"/>
  <c r="AQ276" i="5" s="1"/>
  <c r="AR252" i="5"/>
  <c r="AP252" i="5"/>
  <c r="AQ252" i="5" s="1"/>
  <c r="AR220" i="5"/>
  <c r="AP220" i="5"/>
  <c r="AQ220" i="5" s="1"/>
  <c r="AR188" i="5"/>
  <c r="AP188" i="5"/>
  <c r="AQ188" i="5" s="1"/>
  <c r="AR164" i="5"/>
  <c r="AP164" i="5"/>
  <c r="AQ164" i="5" s="1"/>
  <c r="AR140" i="5"/>
  <c r="AP140" i="5"/>
  <c r="AQ140" i="5" s="1"/>
  <c r="AR108" i="5"/>
  <c r="AP108" i="5"/>
  <c r="AQ108" i="5" s="1"/>
  <c r="AR76" i="5"/>
  <c r="AP76" i="5"/>
  <c r="AQ76" i="5" s="1"/>
  <c r="AP52" i="5"/>
  <c r="AQ52" i="5" s="1"/>
  <c r="AR52" i="5"/>
  <c r="AR28" i="5"/>
  <c r="AP28" i="5"/>
  <c r="AQ28" i="5" s="1"/>
  <c r="AR5" i="5"/>
  <c r="AP5" i="5"/>
  <c r="AQ5" i="5" s="1"/>
  <c r="AW272" i="5"/>
  <c r="AU272" i="5"/>
  <c r="AV272" i="5" s="1"/>
  <c r="AU248" i="5"/>
  <c r="AV248" i="5" s="1"/>
  <c r="AW248" i="5"/>
  <c r="AU224" i="5"/>
  <c r="AV224" i="5" s="1"/>
  <c r="AW224" i="5"/>
  <c r="AW192" i="5"/>
  <c r="AU192" i="5"/>
  <c r="AV192" i="5" s="1"/>
  <c r="AW144" i="5"/>
  <c r="AU144" i="5"/>
  <c r="AV144" i="5" s="1"/>
  <c r="AU32" i="5"/>
  <c r="AV32" i="5" s="1"/>
  <c r="AW32" i="5"/>
  <c r="AP291" i="5"/>
  <c r="AQ291" i="5" s="1"/>
  <c r="AR291" i="5"/>
  <c r="AR275" i="5"/>
  <c r="AP275" i="5"/>
  <c r="AQ275" i="5" s="1"/>
  <c r="AR259" i="5"/>
  <c r="AP259" i="5"/>
  <c r="AQ259" i="5" s="1"/>
  <c r="AP243" i="5"/>
  <c r="AQ243" i="5" s="1"/>
  <c r="AR243" i="5"/>
  <c r="AR227" i="5"/>
  <c r="AP227" i="5"/>
  <c r="AQ227" i="5" s="1"/>
  <c r="AP211" i="5"/>
  <c r="AQ211" i="5" s="1"/>
  <c r="AR211" i="5"/>
  <c r="AP195" i="5"/>
  <c r="AQ195" i="5" s="1"/>
  <c r="AR195" i="5"/>
  <c r="AR179" i="5"/>
  <c r="AP179" i="5"/>
  <c r="AQ179" i="5" s="1"/>
  <c r="AR163" i="5"/>
  <c r="AP163" i="5"/>
  <c r="AQ163" i="5" s="1"/>
  <c r="AR139" i="5"/>
  <c r="AP139" i="5"/>
  <c r="AQ139" i="5" s="1"/>
  <c r="AP107" i="5"/>
  <c r="AQ107" i="5" s="1"/>
  <c r="AR107" i="5"/>
  <c r="AR51" i="5"/>
  <c r="AP51" i="5"/>
  <c r="AQ51" i="5" s="1"/>
  <c r="AP298" i="5"/>
  <c r="AQ298" i="5" s="1"/>
  <c r="AR298" i="5"/>
  <c r="AP290" i="5"/>
  <c r="AQ290" i="5" s="1"/>
  <c r="AR290" i="5"/>
  <c r="AP274" i="5"/>
  <c r="AQ274" i="5" s="1"/>
  <c r="AR274" i="5"/>
  <c r="AR258" i="5"/>
  <c r="AP258" i="5"/>
  <c r="AQ258" i="5" s="1"/>
  <c r="AR250" i="5"/>
  <c r="AP250" i="5"/>
  <c r="AQ250" i="5" s="1"/>
  <c r="AP234" i="5"/>
  <c r="AQ234" i="5" s="1"/>
  <c r="AR234" i="5"/>
  <c r="AR218" i="5"/>
  <c r="AP218" i="5"/>
  <c r="AQ218" i="5" s="1"/>
  <c r="AP202" i="5"/>
  <c r="AQ202" i="5" s="1"/>
  <c r="AR202" i="5"/>
  <c r="AP178" i="5"/>
  <c r="AQ178" i="5" s="1"/>
  <c r="AR178" i="5"/>
  <c r="AP130" i="5"/>
  <c r="AQ130" i="5" s="1"/>
  <c r="AR130" i="5"/>
  <c r="AP297" i="5"/>
  <c r="AQ297" i="5" s="1"/>
  <c r="AR297" i="5"/>
  <c r="AR289" i="5"/>
  <c r="AP289" i="5"/>
  <c r="AQ289" i="5" s="1"/>
  <c r="AR281" i="5"/>
  <c r="AP281" i="5"/>
  <c r="AQ281" i="5" s="1"/>
  <c r="AR273" i="5"/>
  <c r="AP273" i="5"/>
  <c r="AQ273" i="5" s="1"/>
  <c r="AP265" i="5"/>
  <c r="AQ265" i="5" s="1"/>
  <c r="AR265" i="5"/>
  <c r="AP257" i="5"/>
  <c r="AQ257" i="5" s="1"/>
  <c r="AR257" i="5"/>
  <c r="AP249" i="5"/>
  <c r="AQ249" i="5" s="1"/>
  <c r="AR249" i="5"/>
  <c r="AP241" i="5"/>
  <c r="AQ241" i="5" s="1"/>
  <c r="AR241" i="5"/>
  <c r="AR233" i="5"/>
  <c r="AP233" i="5"/>
  <c r="AQ233" i="5" s="1"/>
  <c r="AP225" i="5"/>
  <c r="AQ225" i="5" s="1"/>
  <c r="AR225" i="5"/>
  <c r="AP217" i="5"/>
  <c r="AQ217" i="5" s="1"/>
  <c r="AR217" i="5"/>
  <c r="AP209" i="5"/>
  <c r="AQ209" i="5" s="1"/>
  <c r="AR209" i="5"/>
  <c r="AP201" i="5"/>
  <c r="AQ201" i="5" s="1"/>
  <c r="AR201" i="5"/>
  <c r="AR193" i="5"/>
  <c r="AP193" i="5"/>
  <c r="AQ193" i="5" s="1"/>
  <c r="AR185" i="5"/>
  <c r="AP185" i="5"/>
  <c r="AQ185" i="5" s="1"/>
  <c r="AP177" i="5"/>
  <c r="AQ177" i="5" s="1"/>
  <c r="AR177" i="5"/>
  <c r="AR169" i="5"/>
  <c r="AP169" i="5"/>
  <c r="AQ169" i="5" s="1"/>
  <c r="AP161" i="5"/>
  <c r="AQ161" i="5" s="1"/>
  <c r="AR161" i="5"/>
  <c r="AP153" i="5"/>
  <c r="AQ153" i="5" s="1"/>
  <c r="AR153" i="5"/>
  <c r="AR145" i="5"/>
  <c r="AP145" i="5"/>
  <c r="AQ145" i="5" s="1"/>
  <c r="AP137" i="5"/>
  <c r="AQ137" i="5" s="1"/>
  <c r="AR137" i="5"/>
  <c r="AR129" i="5"/>
  <c r="AP129" i="5"/>
  <c r="AQ129" i="5" s="1"/>
  <c r="AP121" i="5"/>
  <c r="AQ121" i="5" s="1"/>
  <c r="AR121" i="5"/>
  <c r="AR113" i="5"/>
  <c r="AP113" i="5"/>
  <c r="AQ113" i="5" s="1"/>
  <c r="AR105" i="5"/>
  <c r="AP105" i="5"/>
  <c r="AQ105" i="5" s="1"/>
  <c r="AP97" i="5"/>
  <c r="AQ97" i="5" s="1"/>
  <c r="AR97" i="5"/>
  <c r="AR89" i="5"/>
  <c r="AP89" i="5"/>
  <c r="AQ89" i="5" s="1"/>
  <c r="AR81" i="5"/>
  <c r="AP81" i="5"/>
  <c r="AQ81" i="5" s="1"/>
  <c r="AR73" i="5"/>
  <c r="AP73" i="5"/>
  <c r="AQ73" i="5" s="1"/>
  <c r="AR65" i="5"/>
  <c r="AP65" i="5"/>
  <c r="AQ65" i="5" s="1"/>
  <c r="AR57" i="5"/>
  <c r="AP57" i="5"/>
  <c r="AQ57" i="5" s="1"/>
  <c r="AP49" i="5"/>
  <c r="AQ49" i="5" s="1"/>
  <c r="AR49" i="5"/>
  <c r="AR41" i="5"/>
  <c r="AP41" i="5"/>
  <c r="AQ41" i="5" s="1"/>
  <c r="AP33" i="5"/>
  <c r="AQ33" i="5" s="1"/>
  <c r="AR33" i="5"/>
  <c r="AR25" i="5"/>
  <c r="AP25" i="5"/>
  <c r="AQ25" i="5" s="1"/>
  <c r="AR17" i="5"/>
  <c r="AP17" i="5"/>
  <c r="AQ17" i="5" s="1"/>
  <c r="AP9" i="5"/>
  <c r="AQ9" i="5" s="1"/>
  <c r="AR9" i="5"/>
  <c r="AR3" i="5"/>
  <c r="AP3" i="5"/>
  <c r="AQ3" i="5" s="1"/>
  <c r="AW293" i="5"/>
  <c r="AU293" i="5"/>
  <c r="AV293" i="5" s="1"/>
  <c r="AW285" i="5"/>
  <c r="AU285" i="5"/>
  <c r="AV285" i="5" s="1"/>
  <c r="AU277" i="5"/>
  <c r="AV277" i="5" s="1"/>
  <c r="AW277" i="5"/>
  <c r="AU269" i="5"/>
  <c r="AV269" i="5" s="1"/>
  <c r="AW269" i="5"/>
  <c r="AU261" i="5"/>
  <c r="AV261" i="5" s="1"/>
  <c r="AW261" i="5"/>
  <c r="AR288" i="5"/>
  <c r="AP288" i="5"/>
  <c r="AQ288" i="5" s="1"/>
  <c r="AP208" i="5"/>
  <c r="AQ208" i="5" s="1"/>
  <c r="AR208" i="5"/>
  <c r="AR144" i="5"/>
  <c r="AP144" i="5"/>
  <c r="AQ144" i="5" s="1"/>
  <c r="AP80" i="5"/>
  <c r="AQ80" i="5" s="1"/>
  <c r="AR80" i="5"/>
  <c r="AR24" i="5"/>
  <c r="AP24" i="5"/>
  <c r="AQ24" i="5" s="1"/>
  <c r="AU276" i="5"/>
  <c r="AV276" i="5" s="1"/>
  <c r="AW276" i="5"/>
  <c r="AU228" i="5"/>
  <c r="AV228" i="5" s="1"/>
  <c r="AW228" i="5"/>
  <c r="AW164" i="5"/>
  <c r="AU164" i="5"/>
  <c r="AV164" i="5" s="1"/>
  <c r="AU52" i="5"/>
  <c r="AV52" i="5" s="1"/>
  <c r="AW52" i="5"/>
  <c r="AU251" i="5"/>
  <c r="AV251" i="5" s="1"/>
  <c r="AW251" i="5"/>
  <c r="AU243" i="5"/>
  <c r="AV243" i="5" s="1"/>
  <c r="AW243" i="5"/>
  <c r="AU235" i="5"/>
  <c r="AV235" i="5" s="1"/>
  <c r="AW235" i="5"/>
  <c r="AW227" i="5"/>
  <c r="AU227" i="5"/>
  <c r="AV227" i="5" s="1"/>
  <c r="AU219" i="5"/>
  <c r="AV219" i="5" s="1"/>
  <c r="AW219" i="5"/>
  <c r="AW211" i="5"/>
  <c r="AU211" i="5"/>
  <c r="AV211" i="5" s="1"/>
  <c r="AU203" i="5"/>
  <c r="AV203" i="5" s="1"/>
  <c r="AW203" i="5"/>
  <c r="AW195" i="5"/>
  <c r="AU195" i="5"/>
  <c r="AV195" i="5" s="1"/>
  <c r="AU187" i="5"/>
  <c r="AV187" i="5" s="1"/>
  <c r="AW187" i="5"/>
  <c r="AW179" i="5"/>
  <c r="AU179" i="5"/>
  <c r="AV179" i="5" s="1"/>
  <c r="AU171" i="5"/>
  <c r="AV171" i="5" s="1"/>
  <c r="AW171" i="5"/>
  <c r="AU163" i="5"/>
  <c r="AV163" i="5" s="1"/>
  <c r="AW163" i="5"/>
  <c r="AW155" i="5"/>
  <c r="AU155" i="5"/>
  <c r="AV155" i="5" s="1"/>
  <c r="AU147" i="5"/>
  <c r="AV147" i="5" s="1"/>
  <c r="AW147" i="5"/>
  <c r="AU139" i="5"/>
  <c r="AV139" i="5" s="1"/>
  <c r="AW139" i="5"/>
  <c r="AU131" i="5"/>
  <c r="AV131" i="5" s="1"/>
  <c r="AW131" i="5"/>
  <c r="AU123" i="5"/>
  <c r="AV123" i="5" s="1"/>
  <c r="AW123" i="5"/>
  <c r="AW115" i="5"/>
  <c r="AU115" i="5"/>
  <c r="AV115" i="5" s="1"/>
  <c r="AW107" i="5"/>
  <c r="AU107" i="5"/>
  <c r="AV107" i="5" s="1"/>
  <c r="AU99" i="5"/>
  <c r="AV99" i="5" s="1"/>
  <c r="AW99" i="5"/>
  <c r="AU91" i="5"/>
  <c r="AV91" i="5" s="1"/>
  <c r="AW91" i="5"/>
  <c r="AU83" i="5"/>
  <c r="AV83" i="5" s="1"/>
  <c r="AW83" i="5"/>
  <c r="AU75" i="5"/>
  <c r="AV75" i="5" s="1"/>
  <c r="AW75" i="5"/>
  <c r="AU67" i="5"/>
  <c r="AV67" i="5" s="1"/>
  <c r="AW67" i="5"/>
  <c r="AU59" i="5"/>
  <c r="AV59" i="5" s="1"/>
  <c r="AW59" i="5"/>
  <c r="AU51" i="5"/>
  <c r="AV51" i="5" s="1"/>
  <c r="AW51" i="5"/>
  <c r="AU43" i="5"/>
  <c r="AV43" i="5" s="1"/>
  <c r="AW43" i="5"/>
  <c r="AU35" i="5"/>
  <c r="AV35" i="5" s="1"/>
  <c r="AW35" i="5"/>
  <c r="AU27" i="5"/>
  <c r="AV27" i="5" s="1"/>
  <c r="AW27" i="5"/>
  <c r="AW19" i="5"/>
  <c r="AU19" i="5"/>
  <c r="AV19" i="5" s="1"/>
  <c r="AU11" i="5"/>
  <c r="AV11" i="5" s="1"/>
  <c r="AW11" i="5"/>
  <c r="AU2" i="5"/>
  <c r="AV2" i="5" s="1"/>
  <c r="AW2" i="5"/>
  <c r="AW3" i="5"/>
  <c r="AU3" i="5"/>
  <c r="AV3" i="5" s="1"/>
  <c r="AU17" i="5"/>
  <c r="AV17" i="5" s="1"/>
  <c r="AW17" i="5"/>
  <c r="AU9" i="5"/>
  <c r="AV9" i="5" s="1"/>
  <c r="AW9" i="5"/>
  <c r="AW16" i="5"/>
  <c r="AU16" i="5"/>
  <c r="AV16" i="5" s="1"/>
  <c r="AW8" i="5"/>
  <c r="AU8" i="5"/>
  <c r="AV8" i="5" s="1"/>
  <c r="AW4" i="5"/>
  <c r="AU4" i="5"/>
  <c r="AV4" i="5" s="1"/>
  <c r="E29" i="1"/>
  <c r="K17" i="2"/>
  <c r="AW253" i="5"/>
  <c r="AU253" i="5"/>
  <c r="AV253" i="5" s="1"/>
  <c r="AW245" i="5"/>
  <c r="AU245" i="5"/>
  <c r="AV245" i="5" s="1"/>
  <c r="AW237" i="5"/>
  <c r="AU237" i="5"/>
  <c r="AV237" i="5" s="1"/>
  <c r="AW229" i="5"/>
  <c r="AU229" i="5"/>
  <c r="AV229" i="5" s="1"/>
  <c r="AW221" i="5"/>
  <c r="AU221" i="5"/>
  <c r="AV221" i="5" s="1"/>
  <c r="AW213" i="5"/>
  <c r="AU213" i="5"/>
  <c r="AV213" i="5" s="1"/>
  <c r="AW205" i="5"/>
  <c r="AU205" i="5"/>
  <c r="AV205" i="5" s="1"/>
  <c r="AU197" i="5"/>
  <c r="AV197" i="5" s="1"/>
  <c r="AW197" i="5"/>
  <c r="AW189" i="5"/>
  <c r="AU189" i="5"/>
  <c r="AV189" i="5" s="1"/>
  <c r="AU181" i="5"/>
  <c r="AV181" i="5" s="1"/>
  <c r="AW181" i="5"/>
  <c r="AW173" i="5"/>
  <c r="AU173" i="5"/>
  <c r="AV173" i="5" s="1"/>
  <c r="AW165" i="5"/>
  <c r="AU165" i="5"/>
  <c r="AV165" i="5" s="1"/>
  <c r="AU157" i="5"/>
  <c r="AV157" i="5" s="1"/>
  <c r="AW157" i="5"/>
  <c r="AU149" i="5"/>
  <c r="AV149" i="5" s="1"/>
  <c r="AW149" i="5"/>
  <c r="AU141" i="5"/>
  <c r="AV141" i="5" s="1"/>
  <c r="AW141" i="5"/>
  <c r="AW133" i="5"/>
  <c r="AU133" i="5"/>
  <c r="AV133" i="5" s="1"/>
  <c r="AW125" i="5"/>
  <c r="AU125" i="5"/>
  <c r="AV125" i="5" s="1"/>
  <c r="AW117" i="5"/>
  <c r="AU117" i="5"/>
  <c r="AV117" i="5" s="1"/>
  <c r="AW109" i="5"/>
  <c r="AU109" i="5"/>
  <c r="AV109" i="5" s="1"/>
  <c r="AW101" i="5"/>
  <c r="AU101" i="5"/>
  <c r="AV101" i="5" s="1"/>
  <c r="AW93" i="5"/>
  <c r="AU93" i="5"/>
  <c r="AV93" i="5" s="1"/>
  <c r="AW85" i="5"/>
  <c r="AU85" i="5"/>
  <c r="AV85" i="5" s="1"/>
  <c r="AW77" i="5"/>
  <c r="AU77" i="5"/>
  <c r="AV77" i="5" s="1"/>
  <c r="AW69" i="5"/>
  <c r="AU69" i="5"/>
  <c r="AV69" i="5" s="1"/>
  <c r="AW61" i="5"/>
  <c r="AU61" i="5"/>
  <c r="AV61" i="5" s="1"/>
  <c r="AW53" i="5"/>
  <c r="AU53" i="5"/>
  <c r="AV53" i="5" s="1"/>
  <c r="AU45" i="5"/>
  <c r="AV45" i="5" s="1"/>
  <c r="AW45" i="5"/>
  <c r="AW37" i="5"/>
  <c r="AU37" i="5"/>
  <c r="AV37" i="5" s="1"/>
  <c r="AW29" i="5"/>
  <c r="AU29" i="5"/>
  <c r="AV29" i="5" s="1"/>
  <c r="AU21" i="5"/>
  <c r="AV21" i="5" s="1"/>
  <c r="AW21" i="5"/>
  <c r="AW13" i="5"/>
  <c r="AU13" i="5"/>
  <c r="AV13" i="5" s="1"/>
  <c r="AW6" i="5"/>
  <c r="AU6" i="5"/>
  <c r="AV6" i="5" s="1"/>
  <c r="E7" i="2"/>
  <c r="AF280" i="5" l="1"/>
  <c r="AG280" i="5" s="1"/>
  <c r="AH280" i="5"/>
  <c r="AF224" i="5"/>
  <c r="AG224" i="5" s="1"/>
  <c r="AH224" i="5"/>
  <c r="AH168" i="5"/>
  <c r="AF168" i="5"/>
  <c r="AG168" i="5" s="1"/>
  <c r="AF104" i="5"/>
  <c r="AG104" i="5" s="1"/>
  <c r="AH104" i="5"/>
  <c r="AF64" i="5"/>
  <c r="AG64" i="5" s="1"/>
  <c r="AH64" i="5"/>
  <c r="AF8" i="5"/>
  <c r="AG8" i="5" s="1"/>
  <c r="AH8" i="5"/>
  <c r="AH288" i="5"/>
  <c r="AF288" i="5"/>
  <c r="AG288" i="5" s="1"/>
  <c r="AH264" i="5"/>
  <c r="AF264" i="5"/>
  <c r="AG264" i="5" s="1"/>
  <c r="AF240" i="5"/>
  <c r="AG240" i="5" s="1"/>
  <c r="AH240" i="5"/>
  <c r="AH216" i="5"/>
  <c r="AF216" i="5"/>
  <c r="AG216" i="5" s="1"/>
  <c r="AH192" i="5"/>
  <c r="AF192" i="5"/>
  <c r="AG192" i="5" s="1"/>
  <c r="AH152" i="5"/>
  <c r="AF152" i="5"/>
  <c r="AG152" i="5" s="1"/>
  <c r="AF128" i="5"/>
  <c r="AG128" i="5" s="1"/>
  <c r="AH128" i="5"/>
  <c r="AH112" i="5"/>
  <c r="AF112" i="5"/>
  <c r="AG112" i="5" s="1"/>
  <c r="AF88" i="5"/>
  <c r="AG88" i="5" s="1"/>
  <c r="AH88" i="5"/>
  <c r="AH72" i="5"/>
  <c r="AF72" i="5"/>
  <c r="AG72" i="5" s="1"/>
  <c r="AH48" i="5"/>
  <c r="AF48" i="5"/>
  <c r="AG48" i="5" s="1"/>
  <c r="AH32" i="5"/>
  <c r="AF32" i="5"/>
  <c r="AG32" i="5" s="1"/>
  <c r="AH16" i="5"/>
  <c r="AF16" i="5"/>
  <c r="AG16" i="5" s="1"/>
  <c r="AH295" i="5"/>
  <c r="AF295" i="5"/>
  <c r="AG295" i="5" s="1"/>
  <c r="AH287" i="5"/>
  <c r="AF287" i="5"/>
  <c r="AG287" i="5" s="1"/>
  <c r="AH279" i="5"/>
  <c r="AF279" i="5"/>
  <c r="AG279" i="5" s="1"/>
  <c r="AH271" i="5"/>
  <c r="AF271" i="5"/>
  <c r="AG271" i="5" s="1"/>
  <c r="AF263" i="5"/>
  <c r="AG263" i="5" s="1"/>
  <c r="AH263" i="5"/>
  <c r="AH255" i="5"/>
  <c r="AF255" i="5"/>
  <c r="AG255" i="5" s="1"/>
  <c r="AF247" i="5"/>
  <c r="AG247" i="5" s="1"/>
  <c r="AH247" i="5"/>
  <c r="AF239" i="5"/>
  <c r="AG239" i="5" s="1"/>
  <c r="AH239" i="5"/>
  <c r="AF231" i="5"/>
  <c r="AG231" i="5" s="1"/>
  <c r="AH231" i="5"/>
  <c r="AH223" i="5"/>
  <c r="AF223" i="5"/>
  <c r="AG223" i="5" s="1"/>
  <c r="AH215" i="5"/>
  <c r="AF215" i="5"/>
  <c r="AG215" i="5" s="1"/>
  <c r="AH207" i="5"/>
  <c r="AF207" i="5"/>
  <c r="AG207" i="5" s="1"/>
  <c r="AF199" i="5"/>
  <c r="AG199" i="5" s="1"/>
  <c r="AH199" i="5"/>
  <c r="AH191" i="5"/>
  <c r="AF191" i="5"/>
  <c r="AG191" i="5" s="1"/>
  <c r="AH183" i="5"/>
  <c r="AF183" i="5"/>
  <c r="AG183" i="5" s="1"/>
  <c r="AH175" i="5"/>
  <c r="AF175" i="5"/>
  <c r="AG175" i="5" s="1"/>
  <c r="AH167" i="5"/>
  <c r="AF167" i="5"/>
  <c r="AG167" i="5" s="1"/>
  <c r="AH159" i="5"/>
  <c r="AF159" i="5"/>
  <c r="AG159" i="5" s="1"/>
  <c r="AF151" i="5"/>
  <c r="AG151" i="5" s="1"/>
  <c r="AH151" i="5"/>
  <c r="AF143" i="5"/>
  <c r="AG143" i="5" s="1"/>
  <c r="AH143" i="5"/>
  <c r="AF135" i="5"/>
  <c r="AG135" i="5" s="1"/>
  <c r="AH135" i="5"/>
  <c r="AF127" i="5"/>
  <c r="AG127" i="5" s="1"/>
  <c r="AH127" i="5"/>
  <c r="AH119" i="5"/>
  <c r="AF119" i="5"/>
  <c r="AG119" i="5" s="1"/>
  <c r="AF111" i="5"/>
  <c r="AG111" i="5" s="1"/>
  <c r="AH111" i="5"/>
  <c r="AH103" i="5"/>
  <c r="AF103" i="5"/>
  <c r="AG103" i="5" s="1"/>
  <c r="AH95" i="5"/>
  <c r="AF95" i="5"/>
  <c r="AG95" i="5" s="1"/>
  <c r="AH87" i="5"/>
  <c r="AF87" i="5"/>
  <c r="AG87" i="5" s="1"/>
  <c r="AF79" i="5"/>
  <c r="AG79" i="5" s="1"/>
  <c r="AH79" i="5"/>
  <c r="AH71" i="5"/>
  <c r="AF71" i="5"/>
  <c r="AG71" i="5" s="1"/>
  <c r="AF63" i="5"/>
  <c r="AG63" i="5" s="1"/>
  <c r="AH63" i="5"/>
  <c r="AF55" i="5"/>
  <c r="AG55" i="5" s="1"/>
  <c r="AH55" i="5"/>
  <c r="AF47" i="5"/>
  <c r="AG47" i="5" s="1"/>
  <c r="AH47" i="5"/>
  <c r="AH39" i="5"/>
  <c r="AF39" i="5"/>
  <c r="AG39" i="5" s="1"/>
  <c r="AH31" i="5"/>
  <c r="AF31" i="5"/>
  <c r="AG31" i="5" s="1"/>
  <c r="AF23" i="5"/>
  <c r="AG23" i="5" s="1"/>
  <c r="AH23" i="5"/>
  <c r="AF15" i="5"/>
  <c r="AG15" i="5" s="1"/>
  <c r="AH15" i="5"/>
  <c r="AH7" i="5"/>
  <c r="AF7" i="5"/>
  <c r="AG7" i="5" s="1"/>
  <c r="AF256" i="5"/>
  <c r="AG256" i="5" s="1"/>
  <c r="AH256" i="5"/>
  <c r="AF294" i="5"/>
  <c r="AG294" i="5" s="1"/>
  <c r="AH294" i="5"/>
  <c r="AF286" i="5"/>
  <c r="AG286" i="5" s="1"/>
  <c r="AH286" i="5"/>
  <c r="AF278" i="5"/>
  <c r="AG278" i="5" s="1"/>
  <c r="AH278" i="5"/>
  <c r="AF270" i="5"/>
  <c r="AG270" i="5" s="1"/>
  <c r="AH270" i="5"/>
  <c r="AF262" i="5"/>
  <c r="AG262" i="5" s="1"/>
  <c r="AH262" i="5"/>
  <c r="AF254" i="5"/>
  <c r="AG254" i="5" s="1"/>
  <c r="AH254" i="5"/>
  <c r="AF246" i="5"/>
  <c r="AG246" i="5" s="1"/>
  <c r="AH246" i="5"/>
  <c r="AF238" i="5"/>
  <c r="AG238" i="5" s="1"/>
  <c r="AH238" i="5"/>
  <c r="AH230" i="5"/>
  <c r="AF230" i="5"/>
  <c r="AG230" i="5" s="1"/>
  <c r="AH222" i="5"/>
  <c r="AF222" i="5"/>
  <c r="AG222" i="5" s="1"/>
  <c r="AH214" i="5"/>
  <c r="AF214" i="5"/>
  <c r="AG214" i="5" s="1"/>
  <c r="AH206" i="5"/>
  <c r="AF206" i="5"/>
  <c r="AG206" i="5" s="1"/>
  <c r="AF198" i="5"/>
  <c r="AG198" i="5" s="1"/>
  <c r="AH198" i="5"/>
  <c r="AH190" i="5"/>
  <c r="AF190" i="5"/>
  <c r="AG190" i="5" s="1"/>
  <c r="AF182" i="5"/>
  <c r="AG182" i="5" s="1"/>
  <c r="AH182" i="5"/>
  <c r="AH174" i="5"/>
  <c r="AF174" i="5"/>
  <c r="AG174" i="5" s="1"/>
  <c r="AF166" i="5"/>
  <c r="AG166" i="5" s="1"/>
  <c r="AH166" i="5"/>
  <c r="AF158" i="5"/>
  <c r="AG158" i="5" s="1"/>
  <c r="AH158" i="5"/>
  <c r="AH150" i="5"/>
  <c r="AF150" i="5"/>
  <c r="AG150" i="5" s="1"/>
  <c r="AH142" i="5"/>
  <c r="AF142" i="5"/>
  <c r="AG142" i="5" s="1"/>
  <c r="AH134" i="5"/>
  <c r="AF134" i="5"/>
  <c r="AG134" i="5" s="1"/>
  <c r="AH126" i="5"/>
  <c r="AF126" i="5"/>
  <c r="AG126" i="5" s="1"/>
  <c r="AF118" i="5"/>
  <c r="AG118" i="5" s="1"/>
  <c r="AH118" i="5"/>
  <c r="AF110" i="5"/>
  <c r="AG110" i="5" s="1"/>
  <c r="AH110" i="5"/>
  <c r="AF102" i="5"/>
  <c r="AG102" i="5" s="1"/>
  <c r="AH102" i="5"/>
  <c r="AF94" i="5"/>
  <c r="AG94" i="5" s="1"/>
  <c r="AH94" i="5"/>
  <c r="AH86" i="5"/>
  <c r="AF86" i="5"/>
  <c r="AG86" i="5" s="1"/>
  <c r="AH78" i="5"/>
  <c r="AF78" i="5"/>
  <c r="AG78" i="5" s="1"/>
  <c r="AH70" i="5"/>
  <c r="AF70" i="5"/>
  <c r="AG70" i="5" s="1"/>
  <c r="AF62" i="5"/>
  <c r="AG62" i="5" s="1"/>
  <c r="AH62" i="5"/>
  <c r="AF54" i="5"/>
  <c r="AG54" i="5" s="1"/>
  <c r="AH54" i="5"/>
  <c r="AH46" i="5"/>
  <c r="AF46" i="5"/>
  <c r="AG46" i="5" s="1"/>
  <c r="AF38" i="5"/>
  <c r="AG38" i="5" s="1"/>
  <c r="AH38" i="5"/>
  <c r="AF30" i="5"/>
  <c r="AG30" i="5" s="1"/>
  <c r="AH30" i="5"/>
  <c r="AF22" i="5"/>
  <c r="AG22" i="5" s="1"/>
  <c r="AH22" i="5"/>
  <c r="AH14" i="5"/>
  <c r="AF14" i="5"/>
  <c r="AG14" i="5" s="1"/>
  <c r="AH4" i="5"/>
  <c r="AF4" i="5"/>
  <c r="AG4" i="5" s="1"/>
  <c r="AH296" i="5"/>
  <c r="AF296" i="5"/>
  <c r="AG296" i="5" s="1"/>
  <c r="AF272" i="5"/>
  <c r="AG272" i="5" s="1"/>
  <c r="AH272" i="5"/>
  <c r="AH248" i="5"/>
  <c r="AF248" i="5"/>
  <c r="AG248" i="5" s="1"/>
  <c r="AH232" i="5"/>
  <c r="AF232" i="5"/>
  <c r="AG232" i="5" s="1"/>
  <c r="AH208" i="5"/>
  <c r="AF208" i="5"/>
  <c r="AG208" i="5" s="1"/>
  <c r="AF176" i="5"/>
  <c r="AG176" i="5" s="1"/>
  <c r="AH176" i="5"/>
  <c r="AH136" i="5"/>
  <c r="AF136" i="5"/>
  <c r="AG136" i="5" s="1"/>
  <c r="AF120" i="5"/>
  <c r="AG120" i="5" s="1"/>
  <c r="AH120" i="5"/>
  <c r="AF96" i="5"/>
  <c r="AG96" i="5" s="1"/>
  <c r="AH96" i="5"/>
  <c r="AH80" i="5"/>
  <c r="AF80" i="5"/>
  <c r="AG80" i="5" s="1"/>
  <c r="AH56" i="5"/>
  <c r="AF56" i="5"/>
  <c r="AG56" i="5" s="1"/>
  <c r="AF40" i="5"/>
  <c r="AG40" i="5" s="1"/>
  <c r="AH40" i="5"/>
  <c r="AH24" i="5"/>
  <c r="AF24" i="5"/>
  <c r="AG24" i="5" s="1"/>
  <c r="AF293" i="5"/>
  <c r="AG293" i="5" s="1"/>
  <c r="AH293" i="5"/>
  <c r="AF285" i="5"/>
  <c r="AG285" i="5" s="1"/>
  <c r="AH285" i="5"/>
  <c r="AF277" i="5"/>
  <c r="AG277" i="5" s="1"/>
  <c r="AH277" i="5"/>
  <c r="AH269" i="5"/>
  <c r="AF269" i="5"/>
  <c r="AG269" i="5" s="1"/>
  <c r="AF261" i="5"/>
  <c r="AG261" i="5" s="1"/>
  <c r="AH261" i="5"/>
  <c r="AF253" i="5"/>
  <c r="AG253" i="5" s="1"/>
  <c r="AH253" i="5"/>
  <c r="AH245" i="5"/>
  <c r="AF245" i="5"/>
  <c r="AG245" i="5" s="1"/>
  <c r="AH237" i="5"/>
  <c r="AF237" i="5"/>
  <c r="AG237" i="5" s="1"/>
  <c r="AH229" i="5"/>
  <c r="AF229" i="5"/>
  <c r="AG229" i="5" s="1"/>
  <c r="AH221" i="5"/>
  <c r="AF221" i="5"/>
  <c r="AG221" i="5" s="1"/>
  <c r="AF213" i="5"/>
  <c r="AG213" i="5" s="1"/>
  <c r="AH213" i="5"/>
  <c r="AH205" i="5"/>
  <c r="AF205" i="5"/>
  <c r="AG205" i="5" s="1"/>
  <c r="AF197" i="5"/>
  <c r="AG197" i="5" s="1"/>
  <c r="AH197" i="5"/>
  <c r="AF189" i="5"/>
  <c r="AG189" i="5" s="1"/>
  <c r="AH189" i="5"/>
  <c r="AF181" i="5"/>
  <c r="AG181" i="5" s="1"/>
  <c r="AH181" i="5"/>
  <c r="AF173" i="5"/>
  <c r="AG173" i="5" s="1"/>
  <c r="AH173" i="5"/>
  <c r="AF165" i="5"/>
  <c r="AG165" i="5" s="1"/>
  <c r="AH165" i="5"/>
  <c r="AF157" i="5"/>
  <c r="AG157" i="5" s="1"/>
  <c r="AH157" i="5"/>
  <c r="AF149" i="5"/>
  <c r="AG149" i="5" s="1"/>
  <c r="AH149" i="5"/>
  <c r="AF141" i="5"/>
  <c r="AG141" i="5" s="1"/>
  <c r="AH141" i="5"/>
  <c r="AF133" i="5"/>
  <c r="AG133" i="5" s="1"/>
  <c r="AH133" i="5"/>
  <c r="AH125" i="5"/>
  <c r="AF125" i="5"/>
  <c r="AG125" i="5" s="1"/>
  <c r="AF117" i="5"/>
  <c r="AG117" i="5" s="1"/>
  <c r="AH117" i="5"/>
  <c r="AF109" i="5"/>
  <c r="AG109" i="5" s="1"/>
  <c r="AH109" i="5"/>
  <c r="AH101" i="5"/>
  <c r="AF101" i="5"/>
  <c r="AG101" i="5" s="1"/>
  <c r="AH93" i="5"/>
  <c r="AF93" i="5"/>
  <c r="AG93" i="5" s="1"/>
  <c r="AH85" i="5"/>
  <c r="AF85" i="5"/>
  <c r="AG85" i="5" s="1"/>
  <c r="AH77" i="5"/>
  <c r="AF77" i="5"/>
  <c r="AG77" i="5" s="1"/>
  <c r="AF69" i="5"/>
  <c r="AG69" i="5" s="1"/>
  <c r="AH69" i="5"/>
  <c r="AH61" i="5"/>
  <c r="AF61" i="5"/>
  <c r="AG61" i="5" s="1"/>
  <c r="AH53" i="5"/>
  <c r="AF53" i="5"/>
  <c r="AG53" i="5" s="1"/>
  <c r="AH45" i="5"/>
  <c r="AF45" i="5"/>
  <c r="AG45" i="5" s="1"/>
  <c r="AH37" i="5"/>
  <c r="AF37" i="5"/>
  <c r="AG37" i="5" s="1"/>
  <c r="AH29" i="5"/>
  <c r="AF29" i="5"/>
  <c r="AG29" i="5" s="1"/>
  <c r="AH21" i="5"/>
  <c r="AF21" i="5"/>
  <c r="AG21" i="5" s="1"/>
  <c r="AH13" i="5"/>
  <c r="AF13" i="5"/>
  <c r="AG13" i="5" s="1"/>
  <c r="AH3" i="5"/>
  <c r="AF3" i="5"/>
  <c r="AG3" i="5" s="1"/>
  <c r="AF200" i="5"/>
  <c r="AG200" i="5" s="1"/>
  <c r="AH200" i="5"/>
  <c r="AH292" i="5"/>
  <c r="AF292" i="5"/>
  <c r="AG292" i="5" s="1"/>
  <c r="AH284" i="5"/>
  <c r="AF284" i="5"/>
  <c r="AG284" i="5" s="1"/>
  <c r="AF276" i="5"/>
  <c r="AG276" i="5" s="1"/>
  <c r="AH276" i="5"/>
  <c r="AH268" i="5"/>
  <c r="AF268" i="5"/>
  <c r="AG268" i="5" s="1"/>
  <c r="AH260" i="5"/>
  <c r="AF260" i="5"/>
  <c r="AG260" i="5" s="1"/>
  <c r="AH252" i="5"/>
  <c r="AF252" i="5"/>
  <c r="AG252" i="5" s="1"/>
  <c r="AH244" i="5"/>
  <c r="AF244" i="5"/>
  <c r="AG244" i="5" s="1"/>
  <c r="AH236" i="5"/>
  <c r="AF236" i="5"/>
  <c r="AG236" i="5" s="1"/>
  <c r="AF228" i="5"/>
  <c r="AG228" i="5" s="1"/>
  <c r="AH228" i="5"/>
  <c r="AH220" i="5"/>
  <c r="AF220" i="5"/>
  <c r="AG220" i="5" s="1"/>
  <c r="AH212" i="5"/>
  <c r="AF212" i="5"/>
  <c r="AG212" i="5" s="1"/>
  <c r="AF204" i="5"/>
  <c r="AG204" i="5" s="1"/>
  <c r="AH204" i="5"/>
  <c r="AF196" i="5"/>
  <c r="AG196" i="5" s="1"/>
  <c r="AH196" i="5"/>
  <c r="AF188" i="5"/>
  <c r="AG188" i="5" s="1"/>
  <c r="AH188" i="5"/>
  <c r="AH180" i="5"/>
  <c r="AF180" i="5"/>
  <c r="AG180" i="5" s="1"/>
  <c r="AH172" i="5"/>
  <c r="AF172" i="5"/>
  <c r="AG172" i="5" s="1"/>
  <c r="AH164" i="5"/>
  <c r="AF164" i="5"/>
  <c r="AG164" i="5" s="1"/>
  <c r="AH156" i="5"/>
  <c r="AF156" i="5"/>
  <c r="AG156" i="5" s="1"/>
  <c r="AH148" i="5"/>
  <c r="AF148" i="5"/>
  <c r="AG148" i="5" s="1"/>
  <c r="AH140" i="5"/>
  <c r="AF140" i="5"/>
  <c r="AG140" i="5" s="1"/>
  <c r="AH132" i="5"/>
  <c r="AF132" i="5"/>
  <c r="AG132" i="5" s="1"/>
  <c r="AH124" i="5"/>
  <c r="AF124" i="5"/>
  <c r="AG124" i="5" s="1"/>
  <c r="AH116" i="5"/>
  <c r="AF116" i="5"/>
  <c r="AG116" i="5" s="1"/>
  <c r="AH108" i="5"/>
  <c r="AF108" i="5"/>
  <c r="AG108" i="5" s="1"/>
  <c r="AH100" i="5"/>
  <c r="AF100" i="5"/>
  <c r="AG100" i="5" s="1"/>
  <c r="AF92" i="5"/>
  <c r="AG92" i="5" s="1"/>
  <c r="AH92" i="5"/>
  <c r="AH84" i="5"/>
  <c r="AF84" i="5"/>
  <c r="AG84" i="5" s="1"/>
  <c r="AH76" i="5"/>
  <c r="AF76" i="5"/>
  <c r="AG76" i="5" s="1"/>
  <c r="AF68" i="5"/>
  <c r="AG68" i="5" s="1"/>
  <c r="AH68" i="5"/>
  <c r="AF60" i="5"/>
  <c r="AG60" i="5" s="1"/>
  <c r="AH60" i="5"/>
  <c r="AH52" i="5"/>
  <c r="AF52" i="5"/>
  <c r="AG52" i="5" s="1"/>
  <c r="AF44" i="5"/>
  <c r="AG44" i="5" s="1"/>
  <c r="AH44" i="5"/>
  <c r="AF36" i="5"/>
  <c r="AG36" i="5" s="1"/>
  <c r="AH36" i="5"/>
  <c r="AH28" i="5"/>
  <c r="AF28" i="5"/>
  <c r="AG28" i="5" s="1"/>
  <c r="AF20" i="5"/>
  <c r="AG20" i="5" s="1"/>
  <c r="AH20" i="5"/>
  <c r="AH12" i="5"/>
  <c r="AF12" i="5"/>
  <c r="AG12" i="5" s="1"/>
  <c r="AH5" i="5"/>
  <c r="AF5" i="5"/>
  <c r="AG5" i="5" s="1"/>
  <c r="AF184" i="5"/>
  <c r="AG184" i="5" s="1"/>
  <c r="AH184" i="5"/>
  <c r="AH299" i="5"/>
  <c r="AF299" i="5"/>
  <c r="AG299" i="5" s="1"/>
  <c r="AH291" i="5"/>
  <c r="AF291" i="5"/>
  <c r="AG291" i="5" s="1"/>
  <c r="AH283" i="5"/>
  <c r="AF283" i="5"/>
  <c r="AG283" i="5" s="1"/>
  <c r="AH275" i="5"/>
  <c r="AF275" i="5"/>
  <c r="AG275" i="5" s="1"/>
  <c r="AH267" i="5"/>
  <c r="AF267" i="5"/>
  <c r="AG267" i="5" s="1"/>
  <c r="AF259" i="5"/>
  <c r="AG259" i="5" s="1"/>
  <c r="AH259" i="5"/>
  <c r="AH251" i="5"/>
  <c r="AF251" i="5"/>
  <c r="AG251" i="5" s="1"/>
  <c r="AH243" i="5"/>
  <c r="AF243" i="5"/>
  <c r="AG243" i="5" s="1"/>
  <c r="AH235" i="5"/>
  <c r="AF235" i="5"/>
  <c r="AG235" i="5" s="1"/>
  <c r="AH227" i="5"/>
  <c r="AF227" i="5"/>
  <c r="AG227" i="5" s="1"/>
  <c r="AF219" i="5"/>
  <c r="AG219" i="5" s="1"/>
  <c r="AH219" i="5"/>
  <c r="AH211" i="5"/>
  <c r="AF211" i="5"/>
  <c r="AG211" i="5" s="1"/>
  <c r="AF203" i="5"/>
  <c r="AG203" i="5" s="1"/>
  <c r="AH203" i="5"/>
  <c r="AF195" i="5"/>
  <c r="AG195" i="5" s="1"/>
  <c r="AH195" i="5"/>
  <c r="AH187" i="5"/>
  <c r="AF187" i="5"/>
  <c r="AG187" i="5" s="1"/>
  <c r="AH179" i="5"/>
  <c r="AF179" i="5"/>
  <c r="AG179" i="5" s="1"/>
  <c r="AH171" i="5"/>
  <c r="AF171" i="5"/>
  <c r="AG171" i="5" s="1"/>
  <c r="AF163" i="5"/>
  <c r="AG163" i="5" s="1"/>
  <c r="AH163" i="5"/>
  <c r="AH155" i="5"/>
  <c r="AF155" i="5"/>
  <c r="AG155" i="5" s="1"/>
  <c r="AF147" i="5"/>
  <c r="AG147" i="5" s="1"/>
  <c r="AH147" i="5"/>
  <c r="AH139" i="5"/>
  <c r="AF139" i="5"/>
  <c r="AG139" i="5" s="1"/>
  <c r="AF131" i="5"/>
  <c r="AG131" i="5" s="1"/>
  <c r="AH131" i="5"/>
  <c r="AH123" i="5"/>
  <c r="AF123" i="5"/>
  <c r="AG123" i="5" s="1"/>
  <c r="AH115" i="5"/>
  <c r="AF115" i="5"/>
  <c r="AG115" i="5" s="1"/>
  <c r="AH107" i="5"/>
  <c r="AF107" i="5"/>
  <c r="AG107" i="5" s="1"/>
  <c r="AF99" i="5"/>
  <c r="AG99" i="5" s="1"/>
  <c r="AH99" i="5"/>
  <c r="AH91" i="5"/>
  <c r="AF91" i="5"/>
  <c r="AG91" i="5" s="1"/>
  <c r="AF83" i="5"/>
  <c r="AG83" i="5" s="1"/>
  <c r="AH83" i="5"/>
  <c r="AF75" i="5"/>
  <c r="AG75" i="5" s="1"/>
  <c r="AH75" i="5"/>
  <c r="AF67" i="5"/>
  <c r="AG67" i="5" s="1"/>
  <c r="AH67" i="5"/>
  <c r="AF59" i="5"/>
  <c r="AG59" i="5" s="1"/>
  <c r="AH59" i="5"/>
  <c r="AH51" i="5"/>
  <c r="AF51" i="5"/>
  <c r="AG51" i="5" s="1"/>
  <c r="AH43" i="5"/>
  <c r="AF43" i="5"/>
  <c r="AG43" i="5" s="1"/>
  <c r="AH35" i="5"/>
  <c r="AF35" i="5"/>
  <c r="AG35" i="5" s="1"/>
  <c r="AF27" i="5"/>
  <c r="AG27" i="5" s="1"/>
  <c r="AH27" i="5"/>
  <c r="AH19" i="5"/>
  <c r="AF19" i="5"/>
  <c r="AG19" i="5" s="1"/>
  <c r="AF11" i="5"/>
  <c r="AG11" i="5" s="1"/>
  <c r="AH11" i="5"/>
  <c r="AH2" i="5"/>
  <c r="AF2" i="5"/>
  <c r="AG2" i="5" s="1"/>
  <c r="AF160" i="5"/>
  <c r="AG160" i="5" s="1"/>
  <c r="AH160" i="5"/>
  <c r="AH298" i="5"/>
  <c r="AF298" i="5"/>
  <c r="AG298" i="5" s="1"/>
  <c r="AF290" i="5"/>
  <c r="AG290" i="5" s="1"/>
  <c r="AH290" i="5"/>
  <c r="AH282" i="5"/>
  <c r="AF282" i="5"/>
  <c r="AG282" i="5" s="1"/>
  <c r="AH274" i="5"/>
  <c r="AF274" i="5"/>
  <c r="AG274" i="5" s="1"/>
  <c r="AH266" i="5"/>
  <c r="AF266" i="5"/>
  <c r="AG266" i="5" s="1"/>
  <c r="AH258" i="5"/>
  <c r="AF258" i="5"/>
  <c r="AG258" i="5" s="1"/>
  <c r="AF250" i="5"/>
  <c r="AG250" i="5" s="1"/>
  <c r="AH250" i="5"/>
  <c r="AH242" i="5"/>
  <c r="AF242" i="5"/>
  <c r="AG242" i="5" s="1"/>
  <c r="AF234" i="5"/>
  <c r="AG234" i="5" s="1"/>
  <c r="AH234" i="5"/>
  <c r="AH226" i="5"/>
  <c r="AF226" i="5"/>
  <c r="AG226" i="5" s="1"/>
  <c r="AH218" i="5"/>
  <c r="AF218" i="5"/>
  <c r="AG218" i="5" s="1"/>
  <c r="AH210" i="5"/>
  <c r="AF210" i="5"/>
  <c r="AG210" i="5" s="1"/>
  <c r="AH202" i="5"/>
  <c r="AF202" i="5"/>
  <c r="AG202" i="5" s="1"/>
  <c r="AH194" i="5"/>
  <c r="AF194" i="5"/>
  <c r="AG194" i="5" s="1"/>
  <c r="AH186" i="5"/>
  <c r="AF186" i="5"/>
  <c r="AG186" i="5" s="1"/>
  <c r="AF178" i="5"/>
  <c r="AG178" i="5" s="1"/>
  <c r="AH178" i="5"/>
  <c r="AF170" i="5"/>
  <c r="AG170" i="5" s="1"/>
  <c r="AH170" i="5"/>
  <c r="AH162" i="5"/>
  <c r="AF162" i="5"/>
  <c r="AG162" i="5" s="1"/>
  <c r="AF154" i="5"/>
  <c r="AG154" i="5" s="1"/>
  <c r="AH154" i="5"/>
  <c r="AF146" i="5"/>
  <c r="AG146" i="5" s="1"/>
  <c r="AH146" i="5"/>
  <c r="AF138" i="5"/>
  <c r="AG138" i="5" s="1"/>
  <c r="AH138" i="5"/>
  <c r="AF130" i="5"/>
  <c r="AG130" i="5" s="1"/>
  <c r="AH130" i="5"/>
  <c r="AF122" i="5"/>
  <c r="AG122" i="5" s="1"/>
  <c r="AH122" i="5"/>
  <c r="AH114" i="5"/>
  <c r="AF114" i="5"/>
  <c r="AG114" i="5" s="1"/>
  <c r="AF106" i="5"/>
  <c r="AG106" i="5" s="1"/>
  <c r="AH106" i="5"/>
  <c r="AF98" i="5"/>
  <c r="AG98" i="5" s="1"/>
  <c r="AH98" i="5"/>
  <c r="AF90" i="5"/>
  <c r="AG90" i="5" s="1"/>
  <c r="AH90" i="5"/>
  <c r="AF82" i="5"/>
  <c r="AG82" i="5" s="1"/>
  <c r="AH82" i="5"/>
  <c r="AF74" i="5"/>
  <c r="AG74" i="5" s="1"/>
  <c r="AH74" i="5"/>
  <c r="AH66" i="5"/>
  <c r="AF66" i="5"/>
  <c r="AG66" i="5" s="1"/>
  <c r="AF58" i="5"/>
  <c r="AG58" i="5" s="1"/>
  <c r="AH58" i="5"/>
  <c r="AH50" i="5"/>
  <c r="AF50" i="5"/>
  <c r="AG50" i="5" s="1"/>
  <c r="AH42" i="5"/>
  <c r="AF42" i="5"/>
  <c r="AG42" i="5" s="1"/>
  <c r="AF34" i="5"/>
  <c r="AG34" i="5" s="1"/>
  <c r="AH34" i="5"/>
  <c r="AH26" i="5"/>
  <c r="AF26" i="5"/>
  <c r="AG26" i="5" s="1"/>
  <c r="AF18" i="5"/>
  <c r="AG18" i="5" s="1"/>
  <c r="AH18" i="5"/>
  <c r="AF10" i="5"/>
  <c r="AG10" i="5" s="1"/>
  <c r="AH10" i="5"/>
  <c r="AH144" i="5"/>
  <c r="AF144" i="5"/>
  <c r="AG144" i="5" s="1"/>
  <c r="AH297" i="5"/>
  <c r="AF297" i="5"/>
  <c r="AG297" i="5" s="1"/>
  <c r="AH289" i="5"/>
  <c r="AF289" i="5"/>
  <c r="AG289" i="5" s="1"/>
  <c r="AH281" i="5"/>
  <c r="AF281" i="5"/>
  <c r="AG281" i="5" s="1"/>
  <c r="AF273" i="5"/>
  <c r="AG273" i="5" s="1"/>
  <c r="AH273" i="5"/>
  <c r="AH265" i="5"/>
  <c r="AF265" i="5"/>
  <c r="AG265" i="5" s="1"/>
  <c r="AF257" i="5"/>
  <c r="AG257" i="5" s="1"/>
  <c r="AH257" i="5"/>
  <c r="AF249" i="5"/>
  <c r="AG249" i="5" s="1"/>
  <c r="AH249" i="5"/>
  <c r="AF241" i="5"/>
  <c r="AG241" i="5" s="1"/>
  <c r="AH241" i="5"/>
  <c r="AF233" i="5"/>
  <c r="AG233" i="5" s="1"/>
  <c r="AH233" i="5"/>
  <c r="AH225" i="5"/>
  <c r="AF225" i="5"/>
  <c r="AG225" i="5" s="1"/>
  <c r="AF217" i="5"/>
  <c r="AG217" i="5" s="1"/>
  <c r="AH217" i="5"/>
  <c r="AF209" i="5"/>
  <c r="AG209" i="5" s="1"/>
  <c r="AH209" i="5"/>
  <c r="AH201" i="5"/>
  <c r="AF201" i="5"/>
  <c r="AG201" i="5" s="1"/>
  <c r="AF193" i="5"/>
  <c r="AG193" i="5" s="1"/>
  <c r="AH193" i="5"/>
  <c r="AF185" i="5"/>
  <c r="AG185" i="5" s="1"/>
  <c r="AH185" i="5"/>
  <c r="AF177" i="5"/>
  <c r="AG177" i="5" s="1"/>
  <c r="AH177" i="5"/>
  <c r="AF169" i="5"/>
  <c r="AG169" i="5" s="1"/>
  <c r="AH169" i="5"/>
  <c r="AF161" i="5"/>
  <c r="AG161" i="5" s="1"/>
  <c r="AH161" i="5"/>
  <c r="AH153" i="5"/>
  <c r="AF153" i="5"/>
  <c r="AG153" i="5" s="1"/>
  <c r="AH145" i="5"/>
  <c r="AF145" i="5"/>
  <c r="AG145" i="5" s="1"/>
  <c r="AH137" i="5"/>
  <c r="AF137" i="5"/>
  <c r="AG137" i="5" s="1"/>
  <c r="AH129" i="5"/>
  <c r="AF129" i="5"/>
  <c r="AG129" i="5" s="1"/>
  <c r="AF121" i="5"/>
  <c r="AG121" i="5" s="1"/>
  <c r="AH121" i="5"/>
  <c r="AF113" i="5"/>
  <c r="AG113" i="5" s="1"/>
  <c r="AH113" i="5"/>
  <c r="AH105" i="5"/>
  <c r="AF105" i="5"/>
  <c r="AG105" i="5" s="1"/>
  <c r="AF97" i="5"/>
  <c r="AG97" i="5" s="1"/>
  <c r="AH97" i="5"/>
  <c r="AH89" i="5"/>
  <c r="AF89" i="5"/>
  <c r="AG89" i="5" s="1"/>
  <c r="AH81" i="5"/>
  <c r="AF81" i="5"/>
  <c r="AG81" i="5" s="1"/>
  <c r="AF73" i="5"/>
  <c r="AG73" i="5" s="1"/>
  <c r="AH73" i="5"/>
  <c r="AF65" i="5"/>
  <c r="AG65" i="5" s="1"/>
  <c r="AH65" i="5"/>
  <c r="AF57" i="5"/>
  <c r="AG57" i="5" s="1"/>
  <c r="AH57" i="5"/>
  <c r="AH49" i="5"/>
  <c r="AF49" i="5"/>
  <c r="AG49" i="5" s="1"/>
  <c r="AF41" i="5"/>
  <c r="AG41" i="5" s="1"/>
  <c r="AH41" i="5"/>
  <c r="AF33" i="5"/>
  <c r="AG33" i="5" s="1"/>
  <c r="AH33" i="5"/>
  <c r="AF25" i="5"/>
  <c r="AG25" i="5" s="1"/>
  <c r="AH25" i="5"/>
  <c r="AF17" i="5"/>
  <c r="AG17" i="5" s="1"/>
  <c r="AH17" i="5"/>
  <c r="AH9" i="5"/>
  <c r="AF9" i="5"/>
  <c r="AG9" i="5" s="1"/>
  <c r="AH6" i="5"/>
  <c r="AF6" i="5"/>
  <c r="AG6" i="5" s="1"/>
  <c r="B18" i="2"/>
  <c r="B16" i="2" s="1"/>
  <c r="E66" i="1" s="1"/>
  <c r="K2" i="2" l="1"/>
  <c r="K3" i="2" l="1"/>
  <c r="H3" i="2"/>
  <c r="K8" i="2" s="1"/>
  <c r="B12" i="2" l="1"/>
  <c r="K5" i="2"/>
  <c r="E1" i="3" s="1"/>
  <c r="K4" i="2"/>
  <c r="E21" i="2" l="1"/>
  <c r="B5" i="4" s="1"/>
  <c r="C6" i="5"/>
  <c r="C10" i="5"/>
  <c r="H9" i="2"/>
  <c r="H10" i="2"/>
  <c r="H6" i="2" s="1"/>
  <c r="K6" i="2"/>
  <c r="H4" i="2" s="1"/>
  <c r="E17" i="2"/>
  <c r="B1" i="3"/>
  <c r="K19" i="2" l="1"/>
  <c r="C4" i="5" s="1"/>
  <c r="C3" i="5" s="1"/>
  <c r="F6" i="5" s="1"/>
  <c r="F10" i="6"/>
  <c r="C5" i="4"/>
  <c r="E38" i="1" s="1"/>
  <c r="H11" i="2"/>
  <c r="K20" i="2" s="1"/>
  <c r="C2" i="5" s="1"/>
  <c r="I19" i="5" s="1"/>
  <c r="C11" i="5"/>
  <c r="K7" i="2"/>
  <c r="H7" i="2"/>
  <c r="N3" i="2" s="1"/>
  <c r="H1" i="3"/>
  <c r="E4" i="3"/>
  <c r="K353" i="3" s="1"/>
  <c r="L353" i="3" s="1"/>
  <c r="N353" i="3" s="1"/>
  <c r="K11" i="2"/>
  <c r="K9" i="2"/>
  <c r="K10" i="2"/>
  <c r="H2" i="3"/>
  <c r="H8" i="2"/>
  <c r="F4" i="5" l="1"/>
  <c r="C9" i="5" s="1"/>
  <c r="F9" i="5" s="1"/>
  <c r="H19" i="5"/>
  <c r="I6" i="6"/>
  <c r="I5" i="6"/>
  <c r="H14" i="2"/>
  <c r="I2" i="5"/>
  <c r="T2" i="5" s="1"/>
  <c r="N6" i="2"/>
  <c r="F10" i="5"/>
  <c r="F3" i="5"/>
  <c r="N9" i="2"/>
  <c r="B28" i="2"/>
  <c r="E31" i="2" s="1"/>
  <c r="E32" i="2" s="1"/>
  <c r="N2" i="2"/>
  <c r="K169" i="3"/>
  <c r="L169" i="3" s="1"/>
  <c r="N169" i="3" s="1"/>
  <c r="K645" i="3"/>
  <c r="L645" i="3" s="1"/>
  <c r="N645" i="3" s="1"/>
  <c r="K457" i="3"/>
  <c r="L457" i="3" s="1"/>
  <c r="N457" i="3" s="1"/>
  <c r="K554" i="3"/>
  <c r="L554" i="3" s="1"/>
  <c r="N554" i="3" s="1"/>
  <c r="K320" i="3"/>
  <c r="M320" i="3" s="1"/>
  <c r="O320" i="3" s="1"/>
  <c r="K34" i="3"/>
  <c r="M34" i="3" s="1"/>
  <c r="O34" i="3" s="1"/>
  <c r="K214" i="3"/>
  <c r="L214" i="3" s="1"/>
  <c r="N214" i="3" s="1"/>
  <c r="K662" i="3"/>
  <c r="L662" i="3" s="1"/>
  <c r="N662" i="3" s="1"/>
  <c r="K588" i="3"/>
  <c r="M588" i="3" s="1"/>
  <c r="O588" i="3" s="1"/>
  <c r="K540" i="3"/>
  <c r="M540" i="3" s="1"/>
  <c r="O540" i="3" s="1"/>
  <c r="K587" i="3"/>
  <c r="M587" i="3" s="1"/>
  <c r="O587" i="3" s="1"/>
  <c r="K140" i="3"/>
  <c r="M140" i="3" s="1"/>
  <c r="O140" i="3" s="1"/>
  <c r="K647" i="3"/>
  <c r="L647" i="3" s="1"/>
  <c r="N647" i="3" s="1"/>
  <c r="K414" i="3"/>
  <c r="M414" i="3" s="1"/>
  <c r="O414" i="3" s="1"/>
  <c r="K659" i="3"/>
  <c r="L659" i="3" s="1"/>
  <c r="N659" i="3" s="1"/>
  <c r="K950" i="3"/>
  <c r="M950" i="3" s="1"/>
  <c r="O950" i="3" s="1"/>
  <c r="K776" i="3"/>
  <c r="M776" i="3" s="1"/>
  <c r="O776" i="3" s="1"/>
  <c r="K594" i="3"/>
  <c r="M594" i="3" s="1"/>
  <c r="O594" i="3" s="1"/>
  <c r="K277" i="3"/>
  <c r="L277" i="3" s="1"/>
  <c r="N277" i="3" s="1"/>
  <c r="K870" i="3"/>
  <c r="L870" i="3" s="1"/>
  <c r="N870" i="3" s="1"/>
  <c r="K918" i="3"/>
  <c r="M918" i="3" s="1"/>
  <c r="O918" i="3" s="1"/>
  <c r="K954" i="3"/>
  <c r="L954" i="3" s="1"/>
  <c r="N954" i="3" s="1"/>
  <c r="K652" i="3"/>
  <c r="M652" i="3" s="1"/>
  <c r="O652" i="3" s="1"/>
  <c r="K1003" i="3"/>
  <c r="L1003" i="3" s="1"/>
  <c r="N1003" i="3" s="1"/>
  <c r="K809" i="3"/>
  <c r="L809" i="3" s="1"/>
  <c r="N809" i="3" s="1"/>
  <c r="K356" i="3"/>
  <c r="L356" i="3" s="1"/>
  <c r="N356" i="3" s="1"/>
  <c r="K633" i="3"/>
  <c r="M633" i="3" s="1"/>
  <c r="O633" i="3" s="1"/>
  <c r="K582" i="3"/>
  <c r="M582" i="3" s="1"/>
  <c r="O582" i="3" s="1"/>
  <c r="K703" i="3"/>
  <c r="M703" i="3" s="1"/>
  <c r="O703" i="3" s="1"/>
  <c r="K215" i="3"/>
  <c r="L215" i="3" s="1"/>
  <c r="N215" i="3" s="1"/>
  <c r="K541" i="3"/>
  <c r="M541" i="3" s="1"/>
  <c r="O541" i="3" s="1"/>
  <c r="K179" i="3"/>
  <c r="M179" i="3" s="1"/>
  <c r="O179" i="3" s="1"/>
  <c r="K869" i="3"/>
  <c r="M869" i="3" s="1"/>
  <c r="O869" i="3" s="1"/>
  <c r="K710" i="3"/>
  <c r="M710" i="3" s="1"/>
  <c r="O710" i="3" s="1"/>
  <c r="K863" i="3"/>
  <c r="L863" i="3" s="1"/>
  <c r="N863" i="3" s="1"/>
  <c r="K240" i="3"/>
  <c r="L240" i="3" s="1"/>
  <c r="N240" i="3" s="1"/>
  <c r="K621" i="3"/>
  <c r="L621" i="3" s="1"/>
  <c r="N621" i="3" s="1"/>
  <c r="K71" i="3"/>
  <c r="L71" i="3" s="1"/>
  <c r="N71" i="3" s="1"/>
  <c r="K59" i="3"/>
  <c r="L59" i="3" s="1"/>
  <c r="N59" i="3" s="1"/>
  <c r="K164" i="3"/>
  <c r="L164" i="3" s="1"/>
  <c r="N164" i="3" s="1"/>
  <c r="K971" i="3"/>
  <c r="M971" i="3" s="1"/>
  <c r="O971" i="3" s="1"/>
  <c r="K692" i="3"/>
  <c r="M692" i="3" s="1"/>
  <c r="O692" i="3" s="1"/>
  <c r="K365" i="3"/>
  <c r="L365" i="3" s="1"/>
  <c r="N365" i="3" s="1"/>
  <c r="K107" i="3"/>
  <c r="M107" i="3" s="1"/>
  <c r="O107" i="3" s="1"/>
  <c r="K395" i="3"/>
  <c r="M395" i="3" s="1"/>
  <c r="O395" i="3" s="1"/>
  <c r="K133" i="3"/>
  <c r="M133" i="3" s="1"/>
  <c r="O133" i="3" s="1"/>
  <c r="K673" i="3"/>
  <c r="L673" i="3" s="1"/>
  <c r="N673" i="3" s="1"/>
  <c r="K115" i="3"/>
  <c r="K450" i="3"/>
  <c r="K411" i="3"/>
  <c r="K837" i="3"/>
  <c r="L837" i="3" s="1"/>
  <c r="N837" i="3" s="1"/>
  <c r="K802" i="3"/>
  <c r="M802" i="3" s="1"/>
  <c r="O802" i="3" s="1"/>
  <c r="K336" i="3"/>
  <c r="L336" i="3" s="1"/>
  <c r="N336" i="3" s="1"/>
  <c r="K288" i="3"/>
  <c r="M288" i="3" s="1"/>
  <c r="O288" i="3" s="1"/>
  <c r="M353" i="3"/>
  <c r="O353" i="3" s="1"/>
  <c r="P353" i="3" s="1"/>
  <c r="K740" i="3"/>
  <c r="L740" i="3" s="1"/>
  <c r="N740" i="3" s="1"/>
  <c r="K773" i="3"/>
  <c r="M773" i="3" s="1"/>
  <c r="O773" i="3" s="1"/>
  <c r="K550" i="3"/>
  <c r="M550" i="3" s="1"/>
  <c r="O550" i="3" s="1"/>
  <c r="K90" i="3"/>
  <c r="M90" i="3" s="1"/>
  <c r="O90" i="3" s="1"/>
  <c r="K706" i="3"/>
  <c r="M706" i="3" s="1"/>
  <c r="O706" i="3" s="1"/>
  <c r="K497" i="3"/>
  <c r="L497" i="3" s="1"/>
  <c r="N497" i="3" s="1"/>
  <c r="K248" i="3"/>
  <c r="M248" i="3" s="1"/>
  <c r="O248" i="3" s="1"/>
  <c r="K797" i="3"/>
  <c r="M797" i="3" s="1"/>
  <c r="O797" i="3" s="1"/>
  <c r="K925" i="3"/>
  <c r="L925" i="3" s="1"/>
  <c r="N925" i="3" s="1"/>
  <c r="K111" i="3"/>
  <c r="L111" i="3" s="1"/>
  <c r="N111" i="3" s="1"/>
  <c r="K307" i="3"/>
  <c r="M307" i="3" s="1"/>
  <c r="O307" i="3" s="1"/>
  <c r="K269" i="3"/>
  <c r="M269" i="3" s="1"/>
  <c r="O269" i="3" s="1"/>
  <c r="K64" i="3"/>
  <c r="L64" i="3" s="1"/>
  <c r="N64" i="3" s="1"/>
  <c r="K657" i="3"/>
  <c r="M657" i="3" s="1"/>
  <c r="O657" i="3" s="1"/>
  <c r="K520" i="3"/>
  <c r="M520" i="3" s="1"/>
  <c r="O520" i="3" s="1"/>
  <c r="K442" i="3"/>
  <c r="M442" i="3" s="1"/>
  <c r="O442" i="3" s="1"/>
  <c r="K247" i="3"/>
  <c r="M247" i="3" s="1"/>
  <c r="O247" i="3" s="1"/>
  <c r="K23" i="3"/>
  <c r="K989" i="3"/>
  <c r="M989" i="3" s="1"/>
  <c r="O989" i="3" s="1"/>
  <c r="K294" i="3"/>
  <c r="M294" i="3" s="1"/>
  <c r="O294" i="3" s="1"/>
  <c r="K593" i="3"/>
  <c r="M593" i="3" s="1"/>
  <c r="O593" i="3" s="1"/>
  <c r="K545" i="3"/>
  <c r="M545" i="3" s="1"/>
  <c r="O545" i="3" s="1"/>
  <c r="K193" i="3"/>
  <c r="L193" i="3" s="1"/>
  <c r="N193" i="3" s="1"/>
  <c r="K231" i="3"/>
  <c r="M231" i="3" s="1"/>
  <c r="O231" i="3" s="1"/>
  <c r="K801" i="3"/>
  <c r="M801" i="3" s="1"/>
  <c r="O801" i="3" s="1"/>
  <c r="K990" i="3"/>
  <c r="M990" i="3" s="1"/>
  <c r="O990" i="3" s="1"/>
  <c r="K325" i="3"/>
  <c r="L325" i="3" s="1"/>
  <c r="N325" i="3" s="1"/>
  <c r="K786" i="3"/>
  <c r="K596" i="3"/>
  <c r="L596" i="3" s="1"/>
  <c r="N596" i="3" s="1"/>
  <c r="K213" i="3"/>
  <c r="M213" i="3" s="1"/>
  <c r="O213" i="3" s="1"/>
  <c r="K818" i="3"/>
  <c r="L818" i="3" s="1"/>
  <c r="N818" i="3" s="1"/>
  <c r="K148" i="3"/>
  <c r="L148" i="3" s="1"/>
  <c r="N148" i="3" s="1"/>
  <c r="K638" i="3"/>
  <c r="L638" i="3" s="1"/>
  <c r="N638" i="3" s="1"/>
  <c r="K808" i="3"/>
  <c r="L808" i="3" s="1"/>
  <c r="N808" i="3" s="1"/>
  <c r="K681" i="3"/>
  <c r="M681" i="3" s="1"/>
  <c r="O681" i="3" s="1"/>
  <c r="K405" i="3"/>
  <c r="L405" i="3" s="1"/>
  <c r="N405" i="3" s="1"/>
  <c r="K597" i="3"/>
  <c r="L597" i="3" s="1"/>
  <c r="N597" i="3" s="1"/>
  <c r="K48" i="3"/>
  <c r="L48" i="3" s="1"/>
  <c r="N48" i="3" s="1"/>
  <c r="K976" i="3"/>
  <c r="M976" i="3" s="1"/>
  <c r="O976" i="3" s="1"/>
  <c r="K881" i="3"/>
  <c r="M881" i="3" s="1"/>
  <c r="O881" i="3" s="1"/>
  <c r="K917" i="3"/>
  <c r="L917" i="3" s="1"/>
  <c r="N917" i="3" s="1"/>
  <c r="K793" i="3"/>
  <c r="M793" i="3" s="1"/>
  <c r="O793" i="3" s="1"/>
  <c r="K374" i="3"/>
  <c r="M374" i="3" s="1"/>
  <c r="O374" i="3" s="1"/>
  <c r="K981" i="3"/>
  <c r="K106" i="3"/>
  <c r="M106" i="3" s="1"/>
  <c r="O106" i="3" s="1"/>
  <c r="K634" i="3"/>
  <c r="M634" i="3" s="1"/>
  <c r="O634" i="3" s="1"/>
  <c r="K13" i="3"/>
  <c r="M13" i="3" s="1"/>
  <c r="O13" i="3" s="1"/>
  <c r="K235" i="3"/>
  <c r="M235" i="3" s="1"/>
  <c r="O235" i="3" s="1"/>
  <c r="K613" i="3"/>
  <c r="M613" i="3" s="1"/>
  <c r="O613" i="3" s="1"/>
  <c r="K102" i="3"/>
  <c r="M102" i="3" s="1"/>
  <c r="O102" i="3" s="1"/>
  <c r="K155" i="3"/>
  <c r="L155" i="3" s="1"/>
  <c r="N155" i="3" s="1"/>
  <c r="K996" i="3"/>
  <c r="M996" i="3" s="1"/>
  <c r="O996" i="3" s="1"/>
  <c r="K427" i="3"/>
  <c r="M427" i="3" s="1"/>
  <c r="O427" i="3" s="1"/>
  <c r="K198" i="3"/>
  <c r="M198" i="3" s="1"/>
  <c r="O198" i="3" s="1"/>
  <c r="K804" i="3"/>
  <c r="L804" i="3" s="1"/>
  <c r="N804" i="3" s="1"/>
  <c r="K87" i="3"/>
  <c r="M87" i="3" s="1"/>
  <c r="O87" i="3" s="1"/>
  <c r="K774" i="3"/>
  <c r="L774" i="3" s="1"/>
  <c r="N774" i="3" s="1"/>
  <c r="K191" i="3"/>
  <c r="M191" i="3" s="1"/>
  <c r="O191" i="3" s="1"/>
  <c r="K498" i="3"/>
  <c r="L498" i="3" s="1"/>
  <c r="N498" i="3" s="1"/>
  <c r="K591" i="3"/>
  <c r="M591" i="3" s="1"/>
  <c r="O591" i="3" s="1"/>
  <c r="K984" i="3"/>
  <c r="L984" i="3" s="1"/>
  <c r="N984" i="3" s="1"/>
  <c r="K54" i="3"/>
  <c r="L54" i="3" s="1"/>
  <c r="N54" i="3" s="1"/>
  <c r="K629" i="3"/>
  <c r="L629" i="3" s="1"/>
  <c r="N629" i="3" s="1"/>
  <c r="K293" i="3"/>
  <c r="L293" i="3" s="1"/>
  <c r="N293" i="3" s="1"/>
  <c r="K349" i="3"/>
  <c r="L349" i="3" s="1"/>
  <c r="N349" i="3" s="1"/>
  <c r="K126" i="3"/>
  <c r="L126" i="3" s="1"/>
  <c r="N126" i="3" s="1"/>
  <c r="K757" i="3"/>
  <c r="M757" i="3" s="1"/>
  <c r="O757" i="3" s="1"/>
  <c r="K210" i="3"/>
  <c r="L210" i="3" s="1"/>
  <c r="N210" i="3" s="1"/>
  <c r="K533" i="3"/>
  <c r="L533" i="3" s="1"/>
  <c r="N533" i="3" s="1"/>
  <c r="K368" i="3"/>
  <c r="M368" i="3" s="1"/>
  <c r="O368" i="3" s="1"/>
  <c r="K1007" i="3"/>
  <c r="M1007" i="3" s="1"/>
  <c r="O1007" i="3" s="1"/>
  <c r="K910" i="3"/>
  <c r="M910" i="3" s="1"/>
  <c r="O910" i="3" s="1"/>
  <c r="K430" i="3"/>
  <c r="M430" i="3" s="1"/>
  <c r="O430" i="3" s="1"/>
  <c r="K296" i="3"/>
  <c r="L296" i="3" s="1"/>
  <c r="N296" i="3" s="1"/>
  <c r="K206" i="3"/>
  <c r="M206" i="3" s="1"/>
  <c r="O206" i="3" s="1"/>
  <c r="K563" i="3"/>
  <c r="M563" i="3" s="1"/>
  <c r="O563" i="3" s="1"/>
  <c r="K607" i="3"/>
  <c r="L607" i="3" s="1"/>
  <c r="N607" i="3" s="1"/>
  <c r="K787" i="3"/>
  <c r="L787" i="3" s="1"/>
  <c r="N787" i="3" s="1"/>
  <c r="K314" i="3"/>
  <c r="L314" i="3" s="1"/>
  <c r="N314" i="3" s="1"/>
  <c r="K485" i="3"/>
  <c r="K754" i="3"/>
  <c r="K513" i="3"/>
  <c r="M513" i="3" s="1"/>
  <c r="O513" i="3" s="1"/>
  <c r="K759" i="3"/>
  <c r="M759" i="3" s="1"/>
  <c r="O759" i="3" s="1"/>
  <c r="K905" i="3"/>
  <c r="M905" i="3" s="1"/>
  <c r="O905" i="3" s="1"/>
  <c r="K727" i="3"/>
  <c r="M727" i="3" s="1"/>
  <c r="O727" i="3" s="1"/>
  <c r="K258" i="3"/>
  <c r="L258" i="3" s="1"/>
  <c r="N258" i="3" s="1"/>
  <c r="K53" i="3"/>
  <c r="M53" i="3" s="1"/>
  <c r="O53" i="3" s="1"/>
  <c r="K885" i="3"/>
  <c r="K424" i="3"/>
  <c r="L424" i="3" s="1"/>
  <c r="N424" i="3" s="1"/>
  <c r="K702" i="3"/>
  <c r="L702" i="3" s="1"/>
  <c r="N702" i="3" s="1"/>
  <c r="K842" i="3"/>
  <c r="L842" i="3" s="1"/>
  <c r="N842" i="3" s="1"/>
  <c r="K807" i="3"/>
  <c r="L807" i="3" s="1"/>
  <c r="N807" i="3" s="1"/>
  <c r="K701" i="3"/>
  <c r="L701" i="3" s="1"/>
  <c r="N701" i="3" s="1"/>
  <c r="K747" i="3"/>
  <c r="L747" i="3" s="1"/>
  <c r="N747" i="3" s="1"/>
  <c r="K359" i="3"/>
  <c r="L359" i="3" s="1"/>
  <c r="N359" i="3" s="1"/>
  <c r="K143" i="3"/>
  <c r="M143" i="3" s="1"/>
  <c r="O143" i="3" s="1"/>
  <c r="K958" i="3"/>
  <c r="L958" i="3" s="1"/>
  <c r="N958" i="3" s="1"/>
  <c r="K957" i="3"/>
  <c r="L957" i="3" s="1"/>
  <c r="N957" i="3" s="1"/>
  <c r="K93" i="3"/>
  <c r="L93" i="3" s="1"/>
  <c r="N93" i="3" s="1"/>
  <c r="K637" i="3"/>
  <c r="L637" i="3" s="1"/>
  <c r="N637" i="3" s="1"/>
  <c r="K160" i="3"/>
  <c r="L160" i="3" s="1"/>
  <c r="N160" i="3" s="1"/>
  <c r="K176" i="3"/>
  <c r="L176" i="3" s="1"/>
  <c r="N176" i="3" s="1"/>
  <c r="K211" i="3"/>
  <c r="M211" i="3" s="1"/>
  <c r="O211" i="3" s="1"/>
  <c r="K328" i="3"/>
  <c r="L328" i="3" s="1"/>
  <c r="N328" i="3" s="1"/>
  <c r="K19" i="3"/>
  <c r="L19" i="3" s="1"/>
  <c r="N19" i="3" s="1"/>
  <c r="K196" i="3"/>
  <c r="M196" i="3" s="1"/>
  <c r="O196" i="3" s="1"/>
  <c r="K337" i="3"/>
  <c r="M337" i="3" s="1"/>
  <c r="O337" i="3" s="1"/>
  <c r="K712" i="3"/>
  <c r="L712" i="3" s="1"/>
  <c r="N712" i="3" s="1"/>
  <c r="K841" i="3"/>
  <c r="L841" i="3" s="1"/>
  <c r="N841" i="3" s="1"/>
  <c r="K639" i="3"/>
  <c r="L639" i="3" s="1"/>
  <c r="N639" i="3" s="1"/>
  <c r="K829" i="3"/>
  <c r="K437" i="3"/>
  <c r="M437" i="3" s="1"/>
  <c r="O437" i="3" s="1"/>
  <c r="K561" i="3"/>
  <c r="L561" i="3" s="1"/>
  <c r="N561" i="3" s="1"/>
  <c r="K41" i="3"/>
  <c r="L41" i="3" s="1"/>
  <c r="N41" i="3" s="1"/>
  <c r="K323" i="3"/>
  <c r="M323" i="3" s="1"/>
  <c r="O323" i="3" s="1"/>
  <c r="K242" i="3"/>
  <c r="M242" i="3" s="1"/>
  <c r="O242" i="3" s="1"/>
  <c r="K131" i="3"/>
  <c r="L131" i="3" s="1"/>
  <c r="N131" i="3" s="1"/>
  <c r="K955" i="3"/>
  <c r="M955" i="3" s="1"/>
  <c r="O955" i="3" s="1"/>
  <c r="K315" i="3"/>
  <c r="M315" i="3" s="1"/>
  <c r="O315" i="3" s="1"/>
  <c r="K476" i="3"/>
  <c r="L476" i="3" s="1"/>
  <c r="N476" i="3" s="1"/>
  <c r="K212" i="3"/>
  <c r="M212" i="3" s="1"/>
  <c r="O212" i="3" s="1"/>
  <c r="K51" i="3"/>
  <c r="L51" i="3" s="1"/>
  <c r="N51" i="3" s="1"/>
  <c r="K980" i="3"/>
  <c r="M980" i="3" s="1"/>
  <c r="O980" i="3" s="1"/>
  <c r="K930" i="3"/>
  <c r="M930" i="3" s="1"/>
  <c r="O930" i="3" s="1"/>
  <c r="K350" i="3"/>
  <c r="M350" i="3" s="1"/>
  <c r="O350" i="3" s="1"/>
  <c r="K26" i="3"/>
  <c r="L26" i="3" s="1"/>
  <c r="N26" i="3" s="1"/>
  <c r="K959" i="3"/>
  <c r="K401" i="3"/>
  <c r="M401" i="3" s="1"/>
  <c r="O401" i="3" s="1"/>
  <c r="K887" i="3"/>
  <c r="L887" i="3" s="1"/>
  <c r="N887" i="3" s="1"/>
  <c r="K568" i="3"/>
  <c r="L568" i="3" s="1"/>
  <c r="N568" i="3" s="1"/>
  <c r="K834" i="3"/>
  <c r="L834" i="3" s="1"/>
  <c r="N834" i="3" s="1"/>
  <c r="K858" i="3"/>
  <c r="M858" i="3" s="1"/>
  <c r="O858" i="3" s="1"/>
  <c r="K529" i="3"/>
  <c r="M529" i="3" s="1"/>
  <c r="O529" i="3" s="1"/>
  <c r="K116" i="3"/>
  <c r="K992" i="3"/>
  <c r="L992" i="3" s="1"/>
  <c r="N992" i="3" s="1"/>
  <c r="K567" i="3"/>
  <c r="K153" i="3"/>
  <c r="M153" i="3" s="1"/>
  <c r="O153" i="3" s="1"/>
  <c r="K552" i="3"/>
  <c r="K511" i="3"/>
  <c r="M511" i="3" s="1"/>
  <c r="O511" i="3" s="1"/>
  <c r="K876" i="3"/>
  <c r="K857" i="3"/>
  <c r="L857" i="3" s="1"/>
  <c r="N857" i="3" s="1"/>
  <c r="K914" i="3"/>
  <c r="L914" i="3" s="1"/>
  <c r="N914" i="3" s="1"/>
  <c r="K734" i="3"/>
  <c r="L734" i="3" s="1"/>
  <c r="N734" i="3" s="1"/>
  <c r="K800" i="3"/>
  <c r="M800" i="3" s="1"/>
  <c r="O800" i="3" s="1"/>
  <c r="K504" i="3"/>
  <c r="M504" i="3" s="1"/>
  <c r="O504" i="3" s="1"/>
  <c r="K66" i="3"/>
  <c r="M66" i="3" s="1"/>
  <c r="O66" i="3" s="1"/>
  <c r="K495" i="3"/>
  <c r="M495" i="3" s="1"/>
  <c r="O495" i="3" s="1"/>
  <c r="K182" i="3"/>
  <c r="L182" i="3" s="1"/>
  <c r="N182" i="3" s="1"/>
  <c r="K833" i="3"/>
  <c r="M833" i="3" s="1"/>
  <c r="O833" i="3" s="1"/>
  <c r="K203" i="3"/>
  <c r="M203" i="3" s="1"/>
  <c r="O203" i="3" s="1"/>
  <c r="K480" i="3"/>
  <c r="M480" i="3" s="1"/>
  <c r="O480" i="3" s="1"/>
  <c r="K370" i="3"/>
  <c r="M370" i="3" s="1"/>
  <c r="O370" i="3" s="1"/>
  <c r="K39" i="3"/>
  <c r="L39" i="3" s="1"/>
  <c r="N39" i="3" s="1"/>
  <c r="K43" i="3"/>
  <c r="M43" i="3" s="1"/>
  <c r="O43" i="3" s="1"/>
  <c r="K347" i="3"/>
  <c r="K669" i="3"/>
  <c r="L669" i="3" s="1"/>
  <c r="N669" i="3" s="1"/>
  <c r="K118" i="3"/>
  <c r="L118" i="3" s="1"/>
  <c r="N118" i="3" s="1"/>
  <c r="K279" i="3"/>
  <c r="M279" i="3" s="1"/>
  <c r="O279" i="3" s="1"/>
  <c r="K266" i="3"/>
  <c r="M266" i="3" s="1"/>
  <c r="O266" i="3" s="1"/>
  <c r="K521" i="3"/>
  <c r="L521" i="3" s="1"/>
  <c r="N521" i="3" s="1"/>
  <c r="K997" i="3"/>
  <c r="L997" i="3" s="1"/>
  <c r="N997" i="3" s="1"/>
  <c r="K973" i="3"/>
  <c r="L973" i="3" s="1"/>
  <c r="N973" i="3" s="1"/>
  <c r="K340" i="3"/>
  <c r="M340" i="3" s="1"/>
  <c r="O340" i="3" s="1"/>
  <c r="K682" i="3"/>
  <c r="M682" i="3" s="1"/>
  <c r="O682" i="3" s="1"/>
  <c r="K170" i="3"/>
  <c r="M170" i="3" s="1"/>
  <c r="O170" i="3" s="1"/>
  <c r="K367" i="3"/>
  <c r="M367" i="3" s="1"/>
  <c r="O367" i="3" s="1"/>
  <c r="K27" i="3"/>
  <c r="L27" i="3" s="1"/>
  <c r="N27" i="3" s="1"/>
  <c r="K758" i="3"/>
  <c r="L758" i="3" s="1"/>
  <c r="N758" i="3" s="1"/>
  <c r="K149" i="3"/>
  <c r="M149" i="3" s="1"/>
  <c r="O149" i="3" s="1"/>
  <c r="K104" i="3"/>
  <c r="L104" i="3" s="1"/>
  <c r="N104" i="3" s="1"/>
  <c r="K82" i="3"/>
  <c r="M82" i="3" s="1"/>
  <c r="O82" i="3" s="1"/>
  <c r="K223" i="3"/>
  <c r="M223" i="3" s="1"/>
  <c r="O223" i="3" s="1"/>
  <c r="K420" i="3"/>
  <c r="L420" i="3" s="1"/>
  <c r="N420" i="3" s="1"/>
  <c r="K535" i="3"/>
  <c r="M535" i="3" s="1"/>
  <c r="O535" i="3" s="1"/>
  <c r="K839" i="3"/>
  <c r="M839" i="3" s="1"/>
  <c r="O839" i="3" s="1"/>
  <c r="K743" i="3"/>
  <c r="K560" i="3"/>
  <c r="L560" i="3" s="1"/>
  <c r="N560" i="3" s="1"/>
  <c r="K481" i="3"/>
  <c r="K297" i="3"/>
  <c r="M297" i="3" s="1"/>
  <c r="O297" i="3" s="1"/>
  <c r="K803" i="3"/>
  <c r="M803" i="3" s="1"/>
  <c r="O803" i="3" s="1"/>
  <c r="K505" i="3"/>
  <c r="M505" i="3" s="1"/>
  <c r="O505" i="3" s="1"/>
  <c r="K749" i="3"/>
  <c r="L749" i="3" s="1"/>
  <c r="N749" i="3" s="1"/>
  <c r="K867" i="3"/>
  <c r="M867" i="3" s="1"/>
  <c r="O867" i="3" s="1"/>
  <c r="K661" i="3"/>
  <c r="L661" i="3" s="1"/>
  <c r="N661" i="3" s="1"/>
  <c r="K40" i="3"/>
  <c r="L40" i="3" s="1"/>
  <c r="N40" i="3" s="1"/>
  <c r="K1004" i="3"/>
  <c r="L1004" i="3" s="1"/>
  <c r="N1004" i="3" s="1"/>
  <c r="K823" i="3"/>
  <c r="L823" i="3" s="1"/>
  <c r="N823" i="3" s="1"/>
  <c r="K768" i="3"/>
  <c r="L768" i="3" s="1"/>
  <c r="N768" i="3" s="1"/>
  <c r="K197" i="3"/>
  <c r="M197" i="3" s="1"/>
  <c r="O197" i="3" s="1"/>
  <c r="K947" i="3"/>
  <c r="L947" i="3" s="1"/>
  <c r="N947" i="3" s="1"/>
  <c r="K945" i="3"/>
  <c r="L945" i="3" s="1"/>
  <c r="N945" i="3" s="1"/>
  <c r="K908" i="3"/>
  <c r="L908" i="3" s="1"/>
  <c r="N908" i="3" s="1"/>
  <c r="K76" i="3"/>
  <c r="L76" i="3" s="1"/>
  <c r="N76" i="3" s="1"/>
  <c r="K766" i="3"/>
  <c r="K771" i="3"/>
  <c r="L771" i="3" s="1"/>
  <c r="N771" i="3" s="1"/>
  <c r="K262" i="3"/>
  <c r="M262" i="3" s="1"/>
  <c r="O262" i="3" s="1"/>
  <c r="K547" i="3"/>
  <c r="L547" i="3" s="1"/>
  <c r="N547" i="3" s="1"/>
  <c r="K291" i="3"/>
  <c r="M291" i="3" s="1"/>
  <c r="O291" i="3" s="1"/>
  <c r="K764" i="3"/>
  <c r="K760" i="3"/>
  <c r="M760" i="3" s="1"/>
  <c r="O760" i="3" s="1"/>
  <c r="K680" i="3"/>
  <c r="M680" i="3" s="1"/>
  <c r="O680" i="3" s="1"/>
  <c r="K334" i="3"/>
  <c r="M334" i="3" s="1"/>
  <c r="O334" i="3" s="1"/>
  <c r="K152" i="3"/>
  <c r="L152" i="3" s="1"/>
  <c r="N152" i="3" s="1"/>
  <c r="K1000" i="3"/>
  <c r="K507" i="3"/>
  <c r="L507" i="3" s="1"/>
  <c r="N507" i="3" s="1"/>
  <c r="K558" i="3"/>
  <c r="M558" i="3" s="1"/>
  <c r="O558" i="3" s="1"/>
  <c r="K376" i="3"/>
  <c r="M376" i="3" s="1"/>
  <c r="O376" i="3" s="1"/>
  <c r="K586" i="3"/>
  <c r="M586" i="3" s="1"/>
  <c r="O586" i="3" s="1"/>
  <c r="K438" i="3"/>
  <c r="L438" i="3" s="1"/>
  <c r="N438" i="3" s="1"/>
  <c r="K105" i="3"/>
  <c r="L105" i="3" s="1"/>
  <c r="N105" i="3" s="1"/>
  <c r="K175" i="3"/>
  <c r="K377" i="3"/>
  <c r="L377" i="3" s="1"/>
  <c r="N377" i="3" s="1"/>
  <c r="K168" i="3"/>
  <c r="M168" i="3" s="1"/>
  <c r="O168" i="3" s="1"/>
  <c r="K600" i="3"/>
  <c r="M600" i="3" s="1"/>
  <c r="O600" i="3" s="1"/>
  <c r="K16" i="3"/>
  <c r="L16" i="3" s="1"/>
  <c r="N16" i="3" s="1"/>
  <c r="K455" i="3"/>
  <c r="K722" i="3"/>
  <c r="L722" i="3" s="1"/>
  <c r="N722" i="3" s="1"/>
  <c r="K798" i="3"/>
  <c r="K611" i="3"/>
  <c r="M611" i="3" s="1"/>
  <c r="O611" i="3" s="1"/>
  <c r="K423" i="3"/>
  <c r="M423" i="3" s="1"/>
  <c r="O423" i="3" s="1"/>
  <c r="K68" i="3"/>
  <c r="M68" i="3" s="1"/>
  <c r="O68" i="3" s="1"/>
  <c r="K732" i="3"/>
  <c r="M732" i="3" s="1"/>
  <c r="O732" i="3" s="1"/>
  <c r="K690" i="3"/>
  <c r="L690" i="3" s="1"/>
  <c r="N690" i="3" s="1"/>
  <c r="K864" i="3"/>
  <c r="K725" i="3"/>
  <c r="L725" i="3" s="1"/>
  <c r="N725" i="3" s="1"/>
  <c r="K130" i="3"/>
  <c r="L130" i="3" s="1"/>
  <c r="N130" i="3" s="1"/>
  <c r="K924" i="3"/>
  <c r="M924" i="3" s="1"/>
  <c r="O924" i="3" s="1"/>
  <c r="K923" i="3"/>
  <c r="L923" i="3" s="1"/>
  <c r="N923" i="3" s="1"/>
  <c r="K24" i="3"/>
  <c r="L24" i="3" s="1"/>
  <c r="N24" i="3" s="1"/>
  <c r="K506" i="3"/>
  <c r="L506" i="3" s="1"/>
  <c r="N506" i="3" s="1"/>
  <c r="K187" i="3"/>
  <c r="M187" i="3" s="1"/>
  <c r="O187" i="3" s="1"/>
  <c r="K956" i="3"/>
  <c r="L956" i="3" s="1"/>
  <c r="N956" i="3" s="1"/>
  <c r="K487" i="3"/>
  <c r="M487" i="3" s="1"/>
  <c r="O487" i="3" s="1"/>
  <c r="K724" i="3"/>
  <c r="K89" i="3"/>
  <c r="M89" i="3" s="1"/>
  <c r="O89" i="3" s="1"/>
  <c r="K515" i="3"/>
  <c r="M515" i="3" s="1"/>
  <c r="O515" i="3" s="1"/>
  <c r="K419" i="3"/>
  <c r="L419" i="3" s="1"/>
  <c r="N419" i="3" s="1"/>
  <c r="K303" i="3"/>
  <c r="M303" i="3" s="1"/>
  <c r="O303" i="3" s="1"/>
  <c r="K192" i="3"/>
  <c r="K144" i="3"/>
  <c r="M144" i="3" s="1"/>
  <c r="O144" i="3" s="1"/>
  <c r="K237" i="3"/>
  <c r="L237" i="3" s="1"/>
  <c r="N237" i="3" s="1"/>
  <c r="K812" i="3"/>
  <c r="M812" i="3" s="1"/>
  <c r="O812" i="3" s="1"/>
  <c r="K389" i="3"/>
  <c r="L389" i="3" s="1"/>
  <c r="N389" i="3" s="1"/>
  <c r="K440" i="3"/>
  <c r="K260" i="3"/>
  <c r="L260" i="3" s="1"/>
  <c r="N260" i="3" s="1"/>
  <c r="K595" i="3"/>
  <c r="L595" i="3" s="1"/>
  <c r="N595" i="3" s="1"/>
  <c r="K222" i="3"/>
  <c r="M222" i="3" s="1"/>
  <c r="O222" i="3" s="1"/>
  <c r="K484" i="3"/>
  <c r="L484" i="3" s="1"/>
  <c r="N484" i="3" s="1"/>
  <c r="K1002" i="3"/>
  <c r="K318" i="3"/>
  <c r="M318" i="3" s="1"/>
  <c r="O318" i="3" s="1"/>
  <c r="K415" i="3"/>
  <c r="L415" i="3" s="1"/>
  <c r="N415" i="3" s="1"/>
  <c r="K999" i="3"/>
  <c r="M999" i="3" s="1"/>
  <c r="O999" i="3" s="1"/>
  <c r="K230" i="3"/>
  <c r="L230" i="3" s="1"/>
  <c r="N230" i="3" s="1"/>
  <c r="K28" i="3"/>
  <c r="K528" i="3"/>
  <c r="M528" i="3" s="1"/>
  <c r="O528" i="3" s="1"/>
  <c r="K935" i="3"/>
  <c r="M935" i="3" s="1"/>
  <c r="O935" i="3" s="1"/>
  <c r="K963" i="3"/>
  <c r="K436" i="3"/>
  <c r="L436" i="3" s="1"/>
  <c r="N436" i="3" s="1"/>
  <c r="K848" i="3"/>
  <c r="K937" i="3"/>
  <c r="M937" i="3" s="1"/>
  <c r="O937" i="3" s="1"/>
  <c r="K31" i="3"/>
  <c r="K883" i="3"/>
  <c r="M883" i="3" s="1"/>
  <c r="O883" i="3" s="1"/>
  <c r="K687" i="3"/>
  <c r="M687" i="3" s="1"/>
  <c r="O687" i="3" s="1"/>
  <c r="K604" i="3"/>
  <c r="K949" i="3"/>
  <c r="M949" i="3" s="1"/>
  <c r="O949" i="3" s="1"/>
  <c r="K400" i="3"/>
  <c r="L400" i="3" s="1"/>
  <c r="N400" i="3" s="1"/>
  <c r="K134" i="3"/>
  <c r="L134" i="3" s="1"/>
  <c r="N134" i="3" s="1"/>
  <c r="K451" i="3"/>
  <c r="L451" i="3" s="1"/>
  <c r="N451" i="3" s="1"/>
  <c r="K580" i="3"/>
  <c r="M580" i="3" s="1"/>
  <c r="O580" i="3" s="1"/>
  <c r="K644" i="3"/>
  <c r="M644" i="3" s="1"/>
  <c r="O644" i="3" s="1"/>
  <c r="K717" i="3"/>
  <c r="L717" i="3" s="1"/>
  <c r="N717" i="3" s="1"/>
  <c r="K452" i="3"/>
  <c r="M452" i="3" s="1"/>
  <c r="O452" i="3" s="1"/>
  <c r="K897" i="3"/>
  <c r="M897" i="3" s="1"/>
  <c r="O897" i="3" s="1"/>
  <c r="K324" i="3"/>
  <c r="L324" i="3" s="1"/>
  <c r="N324" i="3" s="1"/>
  <c r="K632" i="3"/>
  <c r="M632" i="3" s="1"/>
  <c r="O632" i="3" s="1"/>
  <c r="K525" i="3"/>
  <c r="K985" i="3"/>
  <c r="K628" i="3"/>
  <c r="K658" i="3"/>
  <c r="K799" i="3"/>
  <c r="K22" i="3"/>
  <c r="K375" i="3"/>
  <c r="K295" i="3"/>
  <c r="K166" i="3"/>
  <c r="K730" i="3"/>
  <c r="K583" i="3"/>
  <c r="K287" i="3"/>
  <c r="K519" i="3"/>
  <c r="K360" i="3"/>
  <c r="K394" i="3"/>
  <c r="K656" i="3"/>
  <c r="K811" i="3"/>
  <c r="K988" i="3"/>
  <c r="K825" i="3"/>
  <c r="K889" i="3"/>
  <c r="K585" i="3"/>
  <c r="K344" i="3"/>
  <c r="K805" i="3"/>
  <c r="K932" i="3"/>
  <c r="K884" i="3"/>
  <c r="L884" i="3" s="1"/>
  <c r="N884" i="3" s="1"/>
  <c r="K557" i="3"/>
  <c r="L557" i="3" s="1"/>
  <c r="N557" i="3" s="1"/>
  <c r="K274" i="3"/>
  <c r="K398" i="3"/>
  <c r="L398" i="3" s="1"/>
  <c r="N398" i="3" s="1"/>
  <c r="K549" i="3"/>
  <c r="L549" i="3" s="1"/>
  <c r="N549" i="3" s="1"/>
  <c r="K392" i="3"/>
  <c r="K966" i="3"/>
  <c r="L966" i="3" s="1"/>
  <c r="N966" i="3" s="1"/>
  <c r="K361" i="3"/>
  <c r="L361" i="3" s="1"/>
  <c r="N361" i="3" s="1"/>
  <c r="K255" i="3"/>
  <c r="M255" i="3" s="1"/>
  <c r="O255" i="3" s="1"/>
  <c r="K57" i="3"/>
  <c r="K180" i="3"/>
  <c r="L180" i="3" s="1"/>
  <c r="N180" i="3" s="1"/>
  <c r="K441" i="3"/>
  <c r="M441" i="3" s="1"/>
  <c r="O441" i="3" s="1"/>
  <c r="K136" i="3"/>
  <c r="K819" i="3"/>
  <c r="M819" i="3" s="1"/>
  <c r="O819" i="3" s="1"/>
  <c r="K785" i="3"/>
  <c r="M785" i="3" s="1"/>
  <c r="O785" i="3" s="1"/>
  <c r="K995" i="3"/>
  <c r="L995" i="3" s="1"/>
  <c r="N995" i="3" s="1"/>
  <c r="K177" i="3"/>
  <c r="L177" i="3" s="1"/>
  <c r="N177" i="3" s="1"/>
  <c r="K524" i="3"/>
  <c r="K138" i="3"/>
  <c r="M138" i="3" s="1"/>
  <c r="O138" i="3" s="1"/>
  <c r="K335" i="3"/>
  <c r="M335" i="3" s="1"/>
  <c r="O335" i="3" s="1"/>
  <c r="K369" i="3"/>
  <c r="K861" i="3"/>
  <c r="L861" i="3" s="1"/>
  <c r="N861" i="3" s="1"/>
  <c r="K849" i="3"/>
  <c r="K9" i="3"/>
  <c r="L9" i="3" s="1"/>
  <c r="N9" i="3" s="1"/>
  <c r="K209" i="3"/>
  <c r="M209" i="3" s="1"/>
  <c r="O209" i="3" s="1"/>
  <c r="K311" i="3"/>
  <c r="M311" i="3" s="1"/>
  <c r="O311" i="3" s="1"/>
  <c r="K886" i="3"/>
  <c r="L886" i="3" s="1"/>
  <c r="N886" i="3" s="1"/>
  <c r="K677" i="3"/>
  <c r="M677" i="3" s="1"/>
  <c r="O677" i="3" s="1"/>
  <c r="K718" i="3"/>
  <c r="K280" i="3"/>
  <c r="K726" i="3"/>
  <c r="L726" i="3" s="1"/>
  <c r="N726" i="3" s="1"/>
  <c r="K715" i="3"/>
  <c r="K55" i="3"/>
  <c r="M55" i="3" s="1"/>
  <c r="O55" i="3" s="1"/>
  <c r="K901" i="3"/>
  <c r="L901" i="3" s="1"/>
  <c r="N901" i="3" s="1"/>
  <c r="K671" i="3"/>
  <c r="L671" i="3" s="1"/>
  <c r="N671" i="3" s="1"/>
  <c r="K960" i="3"/>
  <c r="L960" i="3" s="1"/>
  <c r="N960" i="3" s="1"/>
  <c r="K396" i="3"/>
  <c r="M396" i="3" s="1"/>
  <c r="O396" i="3" s="1"/>
  <c r="K909" i="3"/>
  <c r="M909" i="3" s="1"/>
  <c r="O909" i="3" s="1"/>
  <c r="K468" i="3"/>
  <c r="L468" i="3" s="1"/>
  <c r="N468" i="3" s="1"/>
  <c r="K510" i="3"/>
  <c r="L510" i="3" s="1"/>
  <c r="N510" i="3" s="1"/>
  <c r="K952" i="3"/>
  <c r="L952" i="3" s="1"/>
  <c r="N952" i="3" s="1"/>
  <c r="K827" i="3"/>
  <c r="M827" i="3" s="1"/>
  <c r="O827" i="3" s="1"/>
  <c r="K895" i="3"/>
  <c r="L895" i="3" s="1"/>
  <c r="N895" i="3" s="1"/>
  <c r="K479" i="3"/>
  <c r="L479" i="3" s="1"/>
  <c r="N479" i="3" s="1"/>
  <c r="K194" i="3"/>
  <c r="L194" i="3" s="1"/>
  <c r="N194" i="3" s="1"/>
  <c r="K125" i="3"/>
  <c r="L125" i="3" s="1"/>
  <c r="N125" i="3" s="1"/>
  <c r="K386" i="3"/>
  <c r="M386" i="3" s="1"/>
  <c r="O386" i="3" s="1"/>
  <c r="K429" i="3"/>
  <c r="L429" i="3" s="1"/>
  <c r="N429" i="3" s="1"/>
  <c r="K100" i="3"/>
  <c r="K321" i="3"/>
  <c r="M321" i="3" s="1"/>
  <c r="O321" i="3" s="1"/>
  <c r="K453" i="3"/>
  <c r="M453" i="3" s="1"/>
  <c r="O453" i="3" s="1"/>
  <c r="K478" i="3"/>
  <c r="L478" i="3" s="1"/>
  <c r="N478" i="3" s="1"/>
  <c r="K46" i="3"/>
  <c r="L46" i="3" s="1"/>
  <c r="N46" i="3" s="1"/>
  <c r="K577" i="3"/>
  <c r="L577" i="3" s="1"/>
  <c r="N577" i="3" s="1"/>
  <c r="K339" i="3"/>
  <c r="M339" i="3" s="1"/>
  <c r="O339" i="3" s="1"/>
  <c r="K738" i="3"/>
  <c r="L738" i="3" s="1"/>
  <c r="N738" i="3" s="1"/>
  <c r="K974" i="3"/>
  <c r="K351" i="3"/>
  <c r="K232" i="3"/>
  <c r="M232" i="3" s="1"/>
  <c r="O232" i="3" s="1"/>
  <c r="K221" i="3"/>
  <c r="L221" i="3" s="1"/>
  <c r="N221" i="3" s="1"/>
  <c r="K538" i="3"/>
  <c r="M538" i="3" s="1"/>
  <c r="O538" i="3" s="1"/>
  <c r="K366" i="3"/>
  <c r="M366" i="3" s="1"/>
  <c r="O366" i="3" s="1"/>
  <c r="K589" i="3"/>
  <c r="L589" i="3" s="1"/>
  <c r="N589" i="3" s="1"/>
  <c r="K224" i="3"/>
  <c r="L224" i="3" s="1"/>
  <c r="N224" i="3" s="1"/>
  <c r="K821" i="3"/>
  <c r="K795" i="3"/>
  <c r="M795" i="3" s="1"/>
  <c r="O795" i="3" s="1"/>
  <c r="K539" i="3"/>
  <c r="M539" i="3" s="1"/>
  <c r="O539" i="3" s="1"/>
  <c r="K38" i="3"/>
  <c r="K846" i="3"/>
  <c r="L846" i="3" s="1"/>
  <c r="N846" i="3" s="1"/>
  <c r="K302" i="3"/>
  <c r="K434" i="3"/>
  <c r="M434" i="3" s="1"/>
  <c r="O434" i="3" s="1"/>
  <c r="K651" i="3"/>
  <c r="K50" i="3"/>
  <c r="K911" i="3"/>
  <c r="M911" i="3" s="1"/>
  <c r="O911" i="3" s="1"/>
  <c r="K614" i="3"/>
  <c r="K114" i="3"/>
  <c r="M114" i="3" s="1"/>
  <c r="O114" i="3" s="1"/>
  <c r="K672" i="3"/>
  <c r="M672" i="3" s="1"/>
  <c r="O672" i="3" s="1"/>
  <c r="K851" i="3"/>
  <c r="K517" i="3"/>
  <c r="L517" i="3" s="1"/>
  <c r="N517" i="3" s="1"/>
  <c r="K99" i="3"/>
  <c r="M99" i="3" s="1"/>
  <c r="O99" i="3" s="1"/>
  <c r="K86" i="3"/>
  <c r="K796" i="3"/>
  <c r="K469" i="3"/>
  <c r="M469" i="3" s="1"/>
  <c r="O469" i="3" s="1"/>
  <c r="K199" i="3"/>
  <c r="L199" i="3" s="1"/>
  <c r="N199" i="3" s="1"/>
  <c r="K566" i="3"/>
  <c r="K646" i="3"/>
  <c r="M646" i="3" s="1"/>
  <c r="O646" i="3" s="1"/>
  <c r="K840" i="3"/>
  <c r="L840" i="3" s="1"/>
  <c r="N840" i="3" s="1"/>
  <c r="K267" i="3"/>
  <c r="K129" i="3"/>
  <c r="K171" i="3"/>
  <c r="K888" i="3"/>
  <c r="K271" i="3"/>
  <c r="K844" i="3"/>
  <c r="K781" i="3"/>
  <c r="K979" i="3"/>
  <c r="K207" i="3"/>
  <c r="K379" i="3"/>
  <c r="K227" i="3"/>
  <c r="K264" i="3"/>
  <c r="K836" i="3"/>
  <c r="K854" i="3"/>
  <c r="K35" i="3"/>
  <c r="K309" i="3"/>
  <c r="K97" i="3"/>
  <c r="K527" i="3"/>
  <c r="K737" i="3"/>
  <c r="K915" i="3"/>
  <c r="K265" i="3"/>
  <c r="K843" i="3"/>
  <c r="K74" i="3"/>
  <c r="K865" i="3"/>
  <c r="K151" i="3"/>
  <c r="K775" i="3"/>
  <c r="K431" i="3"/>
  <c r="K929" i="3"/>
  <c r="K72" i="3"/>
  <c r="K625" i="3"/>
  <c r="K516" i="3"/>
  <c r="K534" i="3"/>
  <c r="K73" i="3"/>
  <c r="K141" i="3"/>
  <c r="K465" i="3"/>
  <c r="K483" i="3"/>
  <c r="K416" i="3"/>
  <c r="K122" i="3"/>
  <c r="K119" i="3"/>
  <c r="K900" i="3"/>
  <c r="L900" i="3" s="1"/>
  <c r="N900" i="3" s="1"/>
  <c r="K257" i="3"/>
  <c r="L257" i="3" s="1"/>
  <c r="N257" i="3" s="1"/>
  <c r="K312" i="3"/>
  <c r="K273" i="3"/>
  <c r="M273" i="3" s="1"/>
  <c r="O273" i="3" s="1"/>
  <c r="K777" i="3"/>
  <c r="K387" i="3"/>
  <c r="L387" i="3" s="1"/>
  <c r="N387" i="3" s="1"/>
  <c r="K866" i="3"/>
  <c r="M866" i="3" s="1"/>
  <c r="O866" i="3" s="1"/>
  <c r="K847" i="3"/>
  <c r="L847" i="3" s="1"/>
  <c r="N847" i="3" s="1"/>
  <c r="K184" i="3"/>
  <c r="L184" i="3" s="1"/>
  <c r="N184" i="3" s="1"/>
  <c r="K20" i="3"/>
  <c r="K42" i="3"/>
  <c r="M42" i="3" s="1"/>
  <c r="O42" i="3" s="1"/>
  <c r="K531" i="3"/>
  <c r="L531" i="3" s="1"/>
  <c r="N531" i="3" s="1"/>
  <c r="K381" i="3"/>
  <c r="L381" i="3" s="1"/>
  <c r="N381" i="3" s="1"/>
  <c r="K522" i="3"/>
  <c r="K933" i="3"/>
  <c r="M933" i="3" s="1"/>
  <c r="O933" i="3" s="1"/>
  <c r="K946" i="3"/>
  <c r="M946" i="3" s="1"/>
  <c r="O946" i="3" s="1"/>
  <c r="K699" i="3"/>
  <c r="L699" i="3" s="1"/>
  <c r="N699" i="3" s="1"/>
  <c r="K944" i="3"/>
  <c r="L944" i="3" s="1"/>
  <c r="N944" i="3" s="1"/>
  <c r="K338" i="3"/>
  <c r="L338" i="3" s="1"/>
  <c r="N338" i="3" s="1"/>
  <c r="K626" i="3"/>
  <c r="L626" i="3" s="1"/>
  <c r="N626" i="3" s="1"/>
  <c r="K121" i="3"/>
  <c r="L121" i="3" s="1"/>
  <c r="N121" i="3" s="1"/>
  <c r="K750" i="3"/>
  <c r="L750" i="3" s="1"/>
  <c r="N750" i="3" s="1"/>
  <c r="K686" i="3"/>
  <c r="L686" i="3" s="1"/>
  <c r="N686" i="3" s="1"/>
  <c r="K402" i="3"/>
  <c r="L402" i="3" s="1"/>
  <c r="N402" i="3" s="1"/>
  <c r="K920" i="3"/>
  <c r="L920" i="3" s="1"/>
  <c r="N920" i="3" s="1"/>
  <c r="K29" i="3"/>
  <c r="L29" i="3" s="1"/>
  <c r="N29" i="3" s="1"/>
  <c r="K700" i="3"/>
  <c r="L700" i="3" s="1"/>
  <c r="N700" i="3" s="1"/>
  <c r="K388" i="3"/>
  <c r="M388" i="3" s="1"/>
  <c r="O388" i="3" s="1"/>
  <c r="K85" i="3"/>
  <c r="M85" i="3" s="1"/>
  <c r="O85" i="3" s="1"/>
  <c r="K608" i="3"/>
  <c r="M608" i="3" s="1"/>
  <c r="O608" i="3" s="1"/>
  <c r="K694" i="3"/>
  <c r="L694" i="3" s="1"/>
  <c r="N694" i="3" s="1"/>
  <c r="K84" i="3"/>
  <c r="L84" i="3" s="1"/>
  <c r="N84" i="3" s="1"/>
  <c r="K873" i="3"/>
  <c r="M873" i="3" s="1"/>
  <c r="O873" i="3" s="1"/>
  <c r="K259" i="3"/>
  <c r="M259" i="3" s="1"/>
  <c r="O259" i="3" s="1"/>
  <c r="K820" i="3"/>
  <c r="M820" i="3" s="1"/>
  <c r="O820" i="3" s="1"/>
  <c r="K556" i="3"/>
  <c r="M556" i="3" s="1"/>
  <c r="O556" i="3" s="1"/>
  <c r="K573" i="3"/>
  <c r="L573" i="3" s="1"/>
  <c r="N573" i="3" s="1"/>
  <c r="K489" i="3"/>
  <c r="L489" i="3" s="1"/>
  <c r="N489" i="3" s="1"/>
  <c r="K108" i="3"/>
  <c r="M108" i="3" s="1"/>
  <c r="O108" i="3" s="1"/>
  <c r="K838" i="3"/>
  <c r="M838" i="3" s="1"/>
  <c r="O838" i="3" s="1"/>
  <c r="K892" i="3"/>
  <c r="M892" i="3" s="1"/>
  <c r="O892" i="3" s="1"/>
  <c r="K544" i="3"/>
  <c r="M544" i="3" s="1"/>
  <c r="O544" i="3" s="1"/>
  <c r="K173" i="3"/>
  <c r="M173" i="3" s="1"/>
  <c r="O173" i="3" s="1"/>
  <c r="K459" i="3"/>
  <c r="M459" i="3" s="1"/>
  <c r="O459" i="3" s="1"/>
  <c r="K719" i="3"/>
  <c r="L719" i="3" s="1"/>
  <c r="N719" i="3" s="1"/>
  <c r="K276" i="3"/>
  <c r="M276" i="3" s="1"/>
  <c r="O276" i="3" s="1"/>
  <c r="K893" i="3"/>
  <c r="L893" i="3" s="1"/>
  <c r="N893" i="3" s="1"/>
  <c r="K463" i="3"/>
  <c r="L463" i="3" s="1"/>
  <c r="N463" i="3" s="1"/>
  <c r="K217" i="3"/>
  <c r="M217" i="3" s="1"/>
  <c r="O217" i="3" s="1"/>
  <c r="K855" i="3"/>
  <c r="L855" i="3" s="1"/>
  <c r="N855" i="3" s="1"/>
  <c r="K421" i="3"/>
  <c r="M421" i="3" s="1"/>
  <c r="O421" i="3" s="1"/>
  <c r="K879" i="3"/>
  <c r="L879" i="3" s="1"/>
  <c r="N879" i="3" s="1"/>
  <c r="K806" i="3"/>
  <c r="L806" i="3" s="1"/>
  <c r="N806" i="3" s="1"/>
  <c r="K417" i="3"/>
  <c r="L417" i="3" s="1"/>
  <c r="N417" i="3" s="1"/>
  <c r="K220" i="3"/>
  <c r="K270" i="3"/>
  <c r="L270" i="3" s="1"/>
  <c r="N270" i="3" s="1"/>
  <c r="K52" i="3"/>
  <c r="K684" i="3"/>
  <c r="K482" i="3"/>
  <c r="K543" i="3"/>
  <c r="K472" i="3"/>
  <c r="L472" i="3" s="1"/>
  <c r="N472" i="3" s="1"/>
  <c r="K348" i="3"/>
  <c r="K698" i="3"/>
  <c r="M698" i="3" s="1"/>
  <c r="O698" i="3" s="1"/>
  <c r="K618" i="3"/>
  <c r="M618" i="3" s="1"/>
  <c r="O618" i="3" s="1"/>
  <c r="K301" i="3"/>
  <c r="L301" i="3" s="1"/>
  <c r="N301" i="3" s="1"/>
  <c r="K63" i="3"/>
  <c r="M63" i="3" s="1"/>
  <c r="O63" i="3" s="1"/>
  <c r="K536" i="3"/>
  <c r="L536" i="3" s="1"/>
  <c r="N536" i="3" s="1"/>
  <c r="K154" i="3"/>
  <c r="M154" i="3" s="1"/>
  <c r="O154" i="3" s="1"/>
  <c r="K1006" i="3"/>
  <c r="L1006" i="3" s="1"/>
  <c r="N1006" i="3" s="1"/>
  <c r="K98" i="3"/>
  <c r="M98" i="3" s="1"/>
  <c r="O98" i="3" s="1"/>
  <c r="K898" i="3"/>
  <c r="M898" i="3" s="1"/>
  <c r="O898" i="3" s="1"/>
  <c r="K249" i="3"/>
  <c r="M249" i="3" s="1"/>
  <c r="O249" i="3" s="1"/>
  <c r="K341" i="3"/>
  <c r="L341" i="3" s="1"/>
  <c r="N341" i="3" s="1"/>
  <c r="K78" i="3"/>
  <c r="M78" i="3" s="1"/>
  <c r="O78" i="3" s="1"/>
  <c r="K447" i="3"/>
  <c r="L447" i="3" s="1"/>
  <c r="N447" i="3" s="1"/>
  <c r="K208" i="3"/>
  <c r="M208" i="3" s="1"/>
  <c r="O208" i="3" s="1"/>
  <c r="K286" i="3"/>
  <c r="M286" i="3" s="1"/>
  <c r="O286" i="3" s="1"/>
  <c r="K60" i="3"/>
  <c r="L60" i="3" s="1"/>
  <c r="N60" i="3" s="1"/>
  <c r="K968" i="3"/>
  <c r="M968" i="3" s="1"/>
  <c r="O968" i="3" s="1"/>
  <c r="K162" i="3"/>
  <c r="L162" i="3" s="1"/>
  <c r="N162" i="3" s="1"/>
  <c r="K537" i="3"/>
  <c r="L537" i="3" s="1"/>
  <c r="N537" i="3" s="1"/>
  <c r="K902" i="3"/>
  <c r="M902" i="3" s="1"/>
  <c r="O902" i="3" s="1"/>
  <c r="K964" i="3"/>
  <c r="M964" i="3" s="1"/>
  <c r="O964" i="3" s="1"/>
  <c r="K936" i="3"/>
  <c r="M936" i="3" s="1"/>
  <c r="O936" i="3" s="1"/>
  <c r="K218" i="3"/>
  <c r="M218" i="3" s="1"/>
  <c r="O218" i="3" s="1"/>
  <c r="K518" i="3"/>
  <c r="L518" i="3" s="1"/>
  <c r="N518" i="3" s="1"/>
  <c r="K426" i="3"/>
  <c r="M426" i="3" s="1"/>
  <c r="O426" i="3" s="1"/>
  <c r="K794" i="3"/>
  <c r="M794" i="3" s="1"/>
  <c r="O794" i="3" s="1"/>
  <c r="K578" i="3"/>
  <c r="L578" i="3" s="1"/>
  <c r="N578" i="3" s="1"/>
  <c r="K676" i="3"/>
  <c r="L676" i="3" s="1"/>
  <c r="N676" i="3" s="1"/>
  <c r="K94" i="3"/>
  <c r="M94" i="3" s="1"/>
  <c r="O94" i="3" s="1"/>
  <c r="K390" i="3"/>
  <c r="L390" i="3" s="1"/>
  <c r="N390" i="3" s="1"/>
  <c r="K619" i="3"/>
  <c r="L619" i="3" s="1"/>
  <c r="N619" i="3" s="1"/>
  <c r="K643" i="3"/>
  <c r="L643" i="3" s="1"/>
  <c r="N643" i="3" s="1"/>
  <c r="K993" i="3"/>
  <c r="M993" i="3" s="1"/>
  <c r="O993" i="3" s="1"/>
  <c r="K158" i="3"/>
  <c r="L158" i="3" s="1"/>
  <c r="N158" i="3" s="1"/>
  <c r="K284" i="3"/>
  <c r="L284" i="3" s="1"/>
  <c r="N284" i="3" s="1"/>
  <c r="K380" i="3"/>
  <c r="L380" i="3" s="1"/>
  <c r="N380" i="3" s="1"/>
  <c r="K454" i="3"/>
  <c r="M454" i="3" s="1"/>
  <c r="O454" i="3" s="1"/>
  <c r="K913" i="3"/>
  <c r="L913" i="3" s="1"/>
  <c r="N913" i="3" s="1"/>
  <c r="K769" i="3"/>
  <c r="L769" i="3" s="1"/>
  <c r="N769" i="3" s="1"/>
  <c r="K300" i="3"/>
  <c r="L300" i="3" s="1"/>
  <c r="N300" i="3" s="1"/>
  <c r="K172" i="3"/>
  <c r="L172" i="3" s="1"/>
  <c r="N172" i="3" s="1"/>
  <c r="K243" i="3"/>
  <c r="L243" i="3" s="1"/>
  <c r="N243" i="3" s="1"/>
  <c r="K456" i="3"/>
  <c r="L456" i="3" s="1"/>
  <c r="N456" i="3" s="1"/>
  <c r="K906" i="3"/>
  <c r="L906" i="3" s="1"/>
  <c r="N906" i="3" s="1"/>
  <c r="K667" i="3"/>
  <c r="K941" i="3"/>
  <c r="L941" i="3" s="1"/>
  <c r="N941" i="3" s="1"/>
  <c r="K542" i="3"/>
  <c r="K826" i="3"/>
  <c r="M826" i="3" s="1"/>
  <c r="O826" i="3" s="1"/>
  <c r="K363" i="3"/>
  <c r="L363" i="3" s="1"/>
  <c r="N363" i="3" s="1"/>
  <c r="K331" i="3"/>
  <c r="M331" i="3" s="1"/>
  <c r="O331" i="3" s="1"/>
  <c r="K931" i="3"/>
  <c r="M931" i="3" s="1"/>
  <c r="O931" i="3" s="1"/>
  <c r="K146" i="3"/>
  <c r="M146" i="3" s="1"/>
  <c r="O146" i="3" s="1"/>
  <c r="K128" i="3"/>
  <c r="L128" i="3" s="1"/>
  <c r="N128" i="3" s="1"/>
  <c r="K882" i="3"/>
  <c r="L882" i="3" s="1"/>
  <c r="N882" i="3" s="1"/>
  <c r="K612" i="3"/>
  <c r="K413" i="3"/>
  <c r="L413" i="3" s="1"/>
  <c r="N413" i="3" s="1"/>
  <c r="K940" i="3"/>
  <c r="K345" i="3"/>
  <c r="K982" i="3"/>
  <c r="L982" i="3" s="1"/>
  <c r="N982" i="3" s="1"/>
  <c r="K229" i="3"/>
  <c r="K36" i="3"/>
  <c r="L36" i="3" s="1"/>
  <c r="N36" i="3" s="1"/>
  <c r="K241" i="3"/>
  <c r="L241" i="3" s="1"/>
  <c r="N241" i="3" s="1"/>
  <c r="K18" i="3"/>
  <c r="K69" i="3"/>
  <c r="K532" i="3"/>
  <c r="L532" i="3" s="1"/>
  <c r="N532" i="3" s="1"/>
  <c r="K756" i="3"/>
  <c r="L756" i="3" s="1"/>
  <c r="N756" i="3" s="1"/>
  <c r="K641" i="3"/>
  <c r="M641" i="3" s="1"/>
  <c r="O641" i="3" s="1"/>
  <c r="K856" i="3"/>
  <c r="K709" i="3"/>
  <c r="K969" i="3"/>
  <c r="M969" i="3" s="1"/>
  <c r="O969" i="3" s="1"/>
  <c r="K896" i="3"/>
  <c r="K330" i="3"/>
  <c r="M330" i="3" s="1"/>
  <c r="O330" i="3" s="1"/>
  <c r="K862" i="3"/>
  <c r="K548" i="3"/>
  <c r="K475" i="3"/>
  <c r="L475" i="3" s="1"/>
  <c r="N475" i="3" s="1"/>
  <c r="K250" i="3"/>
  <c r="M250" i="3" s="1"/>
  <c r="O250" i="3" s="1"/>
  <c r="K780" i="3"/>
  <c r="M780" i="3" s="1"/>
  <c r="O780" i="3" s="1"/>
  <c r="K951" i="3"/>
  <c r="M951" i="3" s="1"/>
  <c r="O951" i="3" s="1"/>
  <c r="K526" i="3"/>
  <c r="M526" i="3" s="1"/>
  <c r="O526" i="3" s="1"/>
  <c r="K784" i="3"/>
  <c r="K729" i="3"/>
  <c r="K576" i="3"/>
  <c r="L576" i="3" s="1"/>
  <c r="N576" i="3" s="1"/>
  <c r="K603" i="3"/>
  <c r="L603" i="3" s="1"/>
  <c r="N603" i="3" s="1"/>
  <c r="K570" i="3"/>
  <c r="L570" i="3" s="1"/>
  <c r="N570" i="3" s="1"/>
  <c r="K490" i="3"/>
  <c r="K354" i="3"/>
  <c r="K157" i="3"/>
  <c r="K445" i="3"/>
  <c r="L445" i="3" s="1"/>
  <c r="N445" i="3" s="1"/>
  <c r="K443" i="3"/>
  <c r="M443" i="3" s="1"/>
  <c r="O443" i="3" s="1"/>
  <c r="K789" i="3"/>
  <c r="M789" i="3" s="1"/>
  <c r="O789" i="3" s="1"/>
  <c r="K132" i="3"/>
  <c r="M132" i="3" s="1"/>
  <c r="O132" i="3" s="1"/>
  <c r="K640" i="3"/>
  <c r="L640" i="3" s="1"/>
  <c r="N640" i="3" s="1"/>
  <c r="K631" i="3"/>
  <c r="K261" i="3"/>
  <c r="K523" i="3"/>
  <c r="L523" i="3" s="1"/>
  <c r="N523" i="3" s="1"/>
  <c r="K371" i="3"/>
  <c r="K569" i="3"/>
  <c r="K425" i="3"/>
  <c r="L425" i="3" s="1"/>
  <c r="N425" i="3" s="1"/>
  <c r="K674" i="3"/>
  <c r="M674" i="3" s="1"/>
  <c r="O674" i="3" s="1"/>
  <c r="K663" i="3"/>
  <c r="M663" i="3" s="1"/>
  <c r="O663" i="3" s="1"/>
  <c r="K746" i="3"/>
  <c r="M746" i="3" s="1"/>
  <c r="O746" i="3" s="1"/>
  <c r="K263" i="3"/>
  <c r="M263" i="3" s="1"/>
  <c r="O263" i="3" s="1"/>
  <c r="K1005" i="3"/>
  <c r="M1005" i="3" s="1"/>
  <c r="O1005" i="3" s="1"/>
  <c r="K654" i="3"/>
  <c r="M654" i="3" s="1"/>
  <c r="O654" i="3" s="1"/>
  <c r="K615" i="3"/>
  <c r="L615" i="3" s="1"/>
  <c r="N615" i="3" s="1"/>
  <c r="K305" i="3"/>
  <c r="M305" i="3" s="1"/>
  <c r="O305" i="3" s="1"/>
  <c r="K666" i="3"/>
  <c r="M666" i="3" s="1"/>
  <c r="O666" i="3" s="1"/>
  <c r="K733" i="3"/>
  <c r="M733" i="3" s="1"/>
  <c r="O733" i="3" s="1"/>
  <c r="K546" i="3"/>
  <c r="M546" i="3" s="1"/>
  <c r="O546" i="3" s="1"/>
  <c r="K355" i="3"/>
  <c r="M355" i="3" s="1"/>
  <c r="O355" i="3" s="1"/>
  <c r="K899" i="3"/>
  <c r="L899" i="3" s="1"/>
  <c r="N899" i="3" s="1"/>
  <c r="K928" i="3"/>
  <c r="M928" i="3" s="1"/>
  <c r="O928" i="3" s="1"/>
  <c r="K254" i="3"/>
  <c r="L254" i="3" s="1"/>
  <c r="N254" i="3" s="1"/>
  <c r="K120" i="3"/>
  <c r="M120" i="3" s="1"/>
  <c r="O120" i="3" s="1"/>
  <c r="K446" i="3"/>
  <c r="L446" i="3" s="1"/>
  <c r="N446" i="3" s="1"/>
  <c r="K978" i="3"/>
  <c r="L978" i="3" s="1"/>
  <c r="N978" i="3" s="1"/>
  <c r="K514" i="3"/>
  <c r="L514" i="3" s="1"/>
  <c r="N514" i="3" s="1"/>
  <c r="K317" i="3"/>
  <c r="M317" i="3" s="1"/>
  <c r="O317" i="3" s="1"/>
  <c r="K290" i="3"/>
  <c r="L290" i="3" s="1"/>
  <c r="N290" i="3" s="1"/>
  <c r="K200" i="3"/>
  <c r="M200" i="3" s="1"/>
  <c r="O200" i="3" s="1"/>
  <c r="K185" i="3"/>
  <c r="L185" i="3" s="1"/>
  <c r="N185" i="3" s="1"/>
  <c r="K832" i="3"/>
  <c r="M832" i="3" s="1"/>
  <c r="O832" i="3" s="1"/>
  <c r="K30" i="3"/>
  <c r="L30" i="3" s="1"/>
  <c r="N30" i="3" s="1"/>
  <c r="K408" i="3"/>
  <c r="M408" i="3" s="1"/>
  <c r="O408" i="3" s="1"/>
  <c r="K499" i="3"/>
  <c r="M499" i="3" s="1"/>
  <c r="O499" i="3" s="1"/>
  <c r="K75" i="3"/>
  <c r="L75" i="3" s="1"/>
  <c r="N75" i="3" s="1"/>
  <c r="K977" i="3"/>
  <c r="L977" i="3" s="1"/>
  <c r="N977" i="3" s="1"/>
  <c r="K8" i="3"/>
  <c r="M8" i="3" s="1"/>
  <c r="O8" i="3" s="1"/>
  <c r="K779" i="3"/>
  <c r="K606" i="3"/>
  <c r="L606" i="3" s="1"/>
  <c r="N606" i="3" s="1"/>
  <c r="K319" i="3"/>
  <c r="K165" i="3"/>
  <c r="M165" i="3" s="1"/>
  <c r="O165" i="3" s="1"/>
  <c r="K872" i="3"/>
  <c r="L872" i="3" s="1"/>
  <c r="N872" i="3" s="1"/>
  <c r="K357" i="3"/>
  <c r="K824" i="3"/>
  <c r="M824" i="3" s="1"/>
  <c r="O824" i="3" s="1"/>
  <c r="K189" i="3"/>
  <c r="K127" i="3"/>
  <c r="L127" i="3" s="1"/>
  <c r="N127" i="3" s="1"/>
  <c r="K704" i="3"/>
  <c r="M704" i="3" s="1"/>
  <c r="O704" i="3" s="1"/>
  <c r="K630" i="3"/>
  <c r="L630" i="3" s="1"/>
  <c r="N630" i="3" s="1"/>
  <c r="K617" i="3"/>
  <c r="L617" i="3" s="1"/>
  <c r="N617" i="3" s="1"/>
  <c r="K21" i="3"/>
  <c r="K707" i="3"/>
  <c r="L707" i="3" s="1"/>
  <c r="N707" i="3" s="1"/>
  <c r="K602" i="3"/>
  <c r="M602" i="3" s="1"/>
  <c r="O602" i="3" s="1"/>
  <c r="K642" i="3"/>
  <c r="K660" i="3"/>
  <c r="L660" i="3" s="1"/>
  <c r="N660" i="3" s="1"/>
  <c r="K894" i="3"/>
  <c r="K333" i="3"/>
  <c r="M333" i="3" s="1"/>
  <c r="O333" i="3" s="1"/>
  <c r="K343" i="3"/>
  <c r="M343" i="3" s="1"/>
  <c r="O343" i="3" s="1"/>
  <c r="K815" i="3"/>
  <c r="M815" i="3" s="1"/>
  <c r="O815" i="3" s="1"/>
  <c r="K174" i="3"/>
  <c r="L174" i="3" s="1"/>
  <c r="N174" i="3" s="1"/>
  <c r="K474" i="3"/>
  <c r="M474" i="3" s="1"/>
  <c r="O474" i="3" s="1"/>
  <c r="K509" i="3"/>
  <c r="L509" i="3" s="1"/>
  <c r="N509" i="3" s="1"/>
  <c r="K101" i="3"/>
  <c r="M101" i="3" s="1"/>
  <c r="O101" i="3" s="1"/>
  <c r="K466" i="3"/>
  <c r="L466" i="3" s="1"/>
  <c r="N466" i="3" s="1"/>
  <c r="K234" i="3"/>
  <c r="L234" i="3" s="1"/>
  <c r="N234" i="3" s="1"/>
  <c r="K45" i="3"/>
  <c r="M45" i="3" s="1"/>
  <c r="O45" i="3" s="1"/>
  <c r="K422" i="3"/>
  <c r="L422" i="3" s="1"/>
  <c r="N422" i="3" s="1"/>
  <c r="K304" i="3"/>
  <c r="M304" i="3" s="1"/>
  <c r="O304" i="3" s="1"/>
  <c r="K742" i="3"/>
  <c r="M742" i="3" s="1"/>
  <c r="O742" i="3" s="1"/>
  <c r="K765" i="3"/>
  <c r="M765" i="3" s="1"/>
  <c r="O765" i="3" s="1"/>
  <c r="K998" i="3"/>
  <c r="L998" i="3" s="1"/>
  <c r="N998" i="3" s="1"/>
  <c r="K79" i="3"/>
  <c r="L79" i="3" s="1"/>
  <c r="N79" i="3" s="1"/>
  <c r="K783" i="3"/>
  <c r="K890" i="3"/>
  <c r="L890" i="3" s="1"/>
  <c r="N890" i="3" s="1"/>
  <c r="K124" i="3"/>
  <c r="L124" i="3" s="1"/>
  <c r="N124" i="3" s="1"/>
  <c r="K460" i="3"/>
  <c r="M460" i="3" s="1"/>
  <c r="O460" i="3" s="1"/>
  <c r="K228" i="3"/>
  <c r="L228" i="3" s="1"/>
  <c r="N228" i="3" s="1"/>
  <c r="K579" i="3"/>
  <c r="L579" i="3" s="1"/>
  <c r="N579" i="3" s="1"/>
  <c r="K720" i="3"/>
  <c r="L720" i="3" s="1"/>
  <c r="N720" i="3" s="1"/>
  <c r="K688" i="3"/>
  <c r="M688" i="3" s="1"/>
  <c r="O688" i="3" s="1"/>
  <c r="K65" i="3"/>
  <c r="M65" i="3" s="1"/>
  <c r="O65" i="3" s="1"/>
  <c r="K741" i="3"/>
  <c r="M741" i="3" s="1"/>
  <c r="O741" i="3" s="1"/>
  <c r="K562" i="3"/>
  <c r="M562" i="3" s="1"/>
  <c r="O562" i="3" s="1"/>
  <c r="K496" i="3"/>
  <c r="K983" i="3"/>
  <c r="K488" i="3"/>
  <c r="M488" i="3" s="1"/>
  <c r="O488" i="3" s="1"/>
  <c r="K268" i="3"/>
  <c r="L268" i="3" s="1"/>
  <c r="N268" i="3" s="1"/>
  <c r="K327" i="3"/>
  <c r="L327" i="3" s="1"/>
  <c r="N327" i="3" s="1"/>
  <c r="K358" i="3"/>
  <c r="K77" i="3"/>
  <c r="L77" i="3" s="1"/>
  <c r="N77" i="3" s="1"/>
  <c r="K693" i="3"/>
  <c r="L693" i="3" s="1"/>
  <c r="N693" i="3" s="1"/>
  <c r="K555" i="3"/>
  <c r="K12" i="3"/>
  <c r="L12" i="3" s="1"/>
  <c r="N12" i="3" s="1"/>
  <c r="K772" i="3"/>
  <c r="K299" i="3"/>
  <c r="L299" i="3" s="1"/>
  <c r="N299" i="3" s="1"/>
  <c r="K139" i="3"/>
  <c r="M139" i="3" s="1"/>
  <c r="O139" i="3" s="1"/>
  <c r="K590" i="3"/>
  <c r="M590" i="3" s="1"/>
  <c r="O590" i="3" s="1"/>
  <c r="K708" i="3"/>
  <c r="M708" i="3" s="1"/>
  <c r="O708" i="3" s="1"/>
  <c r="K994" i="3"/>
  <c r="K397" i="3"/>
  <c r="M397" i="3" s="1"/>
  <c r="O397" i="3" s="1"/>
  <c r="K559" i="3"/>
  <c r="L559" i="3" s="1"/>
  <c r="N559" i="3" s="1"/>
  <c r="K782" i="3"/>
  <c r="K433" i="3"/>
  <c r="L433" i="3" s="1"/>
  <c r="N433" i="3" s="1"/>
  <c r="K691" i="3"/>
  <c r="K572" i="3"/>
  <c r="M572" i="3" s="1"/>
  <c r="O572" i="3" s="1"/>
  <c r="K987" i="3"/>
  <c r="M987" i="3" s="1"/>
  <c r="O987" i="3" s="1"/>
  <c r="K464" i="3"/>
  <c r="K502" i="3"/>
  <c r="L502" i="3" s="1"/>
  <c r="N502" i="3" s="1"/>
  <c r="K145" i="3"/>
  <c r="K878" i="3"/>
  <c r="M878" i="3" s="1"/>
  <c r="O878" i="3" s="1"/>
  <c r="K934" i="3"/>
  <c r="M934" i="3" s="1"/>
  <c r="O934" i="3" s="1"/>
  <c r="K814" i="3"/>
  <c r="L814" i="3" s="1"/>
  <c r="N814" i="3" s="1"/>
  <c r="K190" i="3"/>
  <c r="L190" i="3" s="1"/>
  <c r="N190" i="3" s="1"/>
  <c r="K598" i="3"/>
  <c r="L598" i="3" s="1"/>
  <c r="N598" i="3" s="1"/>
  <c r="K471" i="3"/>
  <c r="M471" i="3" s="1"/>
  <c r="O471" i="3" s="1"/>
  <c r="K56" i="3"/>
  <c r="L56" i="3" s="1"/>
  <c r="N56" i="3" s="1"/>
  <c r="K161" i="3"/>
  <c r="M161" i="3" s="1"/>
  <c r="O161" i="3" s="1"/>
  <c r="K225" i="3"/>
  <c r="L225" i="3" s="1"/>
  <c r="N225" i="3" s="1"/>
  <c r="K713" i="3"/>
  <c r="M713" i="3" s="1"/>
  <c r="O713" i="3" s="1"/>
  <c r="K253" i="3"/>
  <c r="L253" i="3" s="1"/>
  <c r="N253" i="3" s="1"/>
  <c r="K501" i="3"/>
  <c r="K244" i="3"/>
  <c r="M244" i="3" s="1"/>
  <c r="O244" i="3" s="1"/>
  <c r="K112" i="3"/>
  <c r="M112" i="3" s="1"/>
  <c r="O112" i="3" s="1"/>
  <c r="K689" i="3"/>
  <c r="L689" i="3" s="1"/>
  <c r="N689" i="3" s="1"/>
  <c r="K817" i="3"/>
  <c r="L817" i="3" s="1"/>
  <c r="N817" i="3" s="1"/>
  <c r="K186" i="3"/>
  <c r="L186" i="3" s="1"/>
  <c r="N186" i="3" s="1"/>
  <c r="K678" i="3"/>
  <c r="L678" i="3" s="1"/>
  <c r="N678" i="3" s="1"/>
  <c r="K860" i="3"/>
  <c r="L860" i="3" s="1"/>
  <c r="N860" i="3" s="1"/>
  <c r="K991" i="3"/>
  <c r="M991" i="3" s="1"/>
  <c r="O991" i="3" s="1"/>
  <c r="K926" i="3"/>
  <c r="L926" i="3" s="1"/>
  <c r="N926" i="3" s="1"/>
  <c r="K875" i="3"/>
  <c r="K226" i="3"/>
  <c r="L226" i="3" s="1"/>
  <c r="N226" i="3" s="1"/>
  <c r="K272" i="3"/>
  <c r="L272" i="3" s="1"/>
  <c r="N272" i="3" s="1"/>
  <c r="K10" i="3"/>
  <c r="L10" i="3" s="1"/>
  <c r="N10" i="3" s="1"/>
  <c r="K236" i="3"/>
  <c r="L236" i="3" s="1"/>
  <c r="N236" i="3" s="1"/>
  <c r="K494" i="3"/>
  <c r="M494" i="3" s="1"/>
  <c r="O494" i="3" s="1"/>
  <c r="K326" i="3"/>
  <c r="L326" i="3" s="1"/>
  <c r="N326" i="3" s="1"/>
  <c r="K986" i="3"/>
  <c r="L986" i="3" s="1"/>
  <c r="N986" i="3" s="1"/>
  <c r="K428" i="3"/>
  <c r="L428" i="3" s="1"/>
  <c r="N428" i="3" s="1"/>
  <c r="K503" i="3"/>
  <c r="L503" i="3" s="1"/>
  <c r="N503" i="3" s="1"/>
  <c r="K188" i="3"/>
  <c r="K903" i="3"/>
  <c r="M903" i="3" s="1"/>
  <c r="O903" i="3" s="1"/>
  <c r="K103" i="3"/>
  <c r="K17" i="3"/>
  <c r="M17" i="3" s="1"/>
  <c r="O17" i="3" s="1"/>
  <c r="K938" i="3"/>
  <c r="L938" i="3" s="1"/>
  <c r="N938" i="3" s="1"/>
  <c r="K972" i="3"/>
  <c r="K874" i="3"/>
  <c r="M874" i="3" s="1"/>
  <c r="O874" i="3" s="1"/>
  <c r="K163" i="3"/>
  <c r="K655" i="3"/>
  <c r="M655" i="3" s="1"/>
  <c r="O655" i="3" s="1"/>
  <c r="K845" i="3"/>
  <c r="M845" i="3" s="1"/>
  <c r="O845" i="3" s="1"/>
  <c r="K609" i="3"/>
  <c r="M609" i="3" s="1"/>
  <c r="O609" i="3" s="1"/>
  <c r="K195" i="3"/>
  <c r="L195" i="3" s="1"/>
  <c r="N195" i="3" s="1"/>
  <c r="K770" i="3"/>
  <c r="K11" i="3"/>
  <c r="M11" i="3" s="1"/>
  <c r="O11" i="3" s="1"/>
  <c r="K716" i="3"/>
  <c r="L716" i="3" s="1"/>
  <c r="N716" i="3" s="1"/>
  <c r="K622" i="3"/>
  <c r="K382" i="3"/>
  <c r="L382" i="3" s="1"/>
  <c r="N382" i="3" s="1"/>
  <c r="K695" i="3"/>
  <c r="K675" i="3"/>
  <c r="M675" i="3" s="1"/>
  <c r="O675" i="3" s="1"/>
  <c r="K15" i="3"/>
  <c r="L15" i="3" s="1"/>
  <c r="N15" i="3" s="1"/>
  <c r="K342" i="3"/>
  <c r="M342" i="3" s="1"/>
  <c r="O342" i="3" s="1"/>
  <c r="K183" i="3"/>
  <c r="K813" i="3"/>
  <c r="K752" i="3"/>
  <c r="M752" i="3" s="1"/>
  <c r="O752" i="3" s="1"/>
  <c r="K412" i="3"/>
  <c r="M412" i="3" s="1"/>
  <c r="O412" i="3" s="1"/>
  <c r="K448" i="3"/>
  <c r="M448" i="3" s="1"/>
  <c r="O448" i="3" s="1"/>
  <c r="K853" i="3"/>
  <c r="K683" i="3"/>
  <c r="K285" i="3"/>
  <c r="L285" i="3" s="1"/>
  <c r="N285" i="3" s="1"/>
  <c r="K762" i="3"/>
  <c r="M762" i="3" s="1"/>
  <c r="O762" i="3" s="1"/>
  <c r="K584" i="3"/>
  <c r="L584" i="3" s="1"/>
  <c r="N584" i="3" s="1"/>
  <c r="K904" i="3"/>
  <c r="K113" i="3"/>
  <c r="M113" i="3" s="1"/>
  <c r="O113" i="3" s="1"/>
  <c r="K831" i="3"/>
  <c r="M831" i="3" s="1"/>
  <c r="O831" i="3" s="1"/>
  <c r="K409" i="3"/>
  <c r="L409" i="3" s="1"/>
  <c r="N409" i="3" s="1"/>
  <c r="K939" i="3"/>
  <c r="M939" i="3" s="1"/>
  <c r="O939" i="3" s="1"/>
  <c r="K679" i="3"/>
  <c r="L679" i="3" s="1"/>
  <c r="N679" i="3" s="1"/>
  <c r="K551" i="3"/>
  <c r="L551" i="3" s="1"/>
  <c r="N551" i="3" s="1"/>
  <c r="K233" i="3"/>
  <c r="L233" i="3" s="1"/>
  <c r="N233" i="3" s="1"/>
  <c r="K610" i="3"/>
  <c r="M610" i="3" s="1"/>
  <c r="O610" i="3" s="1"/>
  <c r="K298" i="3"/>
  <c r="M298" i="3" s="1"/>
  <c r="O298" i="3" s="1"/>
  <c r="K711" i="3"/>
  <c r="M711" i="3" s="1"/>
  <c r="O711" i="3" s="1"/>
  <c r="K117" i="3"/>
  <c r="M117" i="3" s="1"/>
  <c r="O117" i="3" s="1"/>
  <c r="K491" i="3"/>
  <c r="L491" i="3" s="1"/>
  <c r="N491" i="3" s="1"/>
  <c r="K953" i="3"/>
  <c r="L953" i="3" s="1"/>
  <c r="N953" i="3" s="1"/>
  <c r="K316" i="3"/>
  <c r="M316" i="3" s="1"/>
  <c r="O316" i="3" s="1"/>
  <c r="K202" i="3"/>
  <c r="K565" i="3"/>
  <c r="M565" i="3" s="1"/>
  <c r="O565" i="3" s="1"/>
  <c r="K822" i="3"/>
  <c r="M822" i="3" s="1"/>
  <c r="O822" i="3" s="1"/>
  <c r="K828" i="3"/>
  <c r="M828" i="3" s="1"/>
  <c r="O828" i="3" s="1"/>
  <c r="K404" i="3"/>
  <c r="L404" i="3" s="1"/>
  <c r="N404" i="3" s="1"/>
  <c r="K921" i="3"/>
  <c r="K58" i="3"/>
  <c r="L58" i="3" s="1"/>
  <c r="N58" i="3" s="1"/>
  <c r="K477" i="3"/>
  <c r="L477" i="3" s="1"/>
  <c r="N477" i="3" s="1"/>
  <c r="K352" i="3"/>
  <c r="M352" i="3" s="1"/>
  <c r="O352" i="3" s="1"/>
  <c r="K696" i="3"/>
  <c r="L696" i="3" s="1"/>
  <c r="N696" i="3" s="1"/>
  <c r="K393" i="3"/>
  <c r="K216" i="3"/>
  <c r="L216" i="3" s="1"/>
  <c r="N216" i="3" s="1"/>
  <c r="K850" i="3"/>
  <c r="M850" i="3" s="1"/>
  <c r="O850" i="3" s="1"/>
  <c r="K70" i="3"/>
  <c r="M70" i="3" s="1"/>
  <c r="O70" i="3" s="1"/>
  <c r="K736" i="3"/>
  <c r="M736" i="3" s="1"/>
  <c r="O736" i="3" s="1"/>
  <c r="K282" i="3"/>
  <c r="K25" i="3"/>
  <c r="M25" i="3" s="1"/>
  <c r="O25" i="3" s="1"/>
  <c r="K665" i="3"/>
  <c r="M665" i="3" s="1"/>
  <c r="O665" i="3" s="1"/>
  <c r="K458" i="3"/>
  <c r="K649" i="3"/>
  <c r="M649" i="3" s="1"/>
  <c r="O649" i="3" s="1"/>
  <c r="K601" i="3"/>
  <c r="K735" i="3"/>
  <c r="L735" i="3" s="1"/>
  <c r="N735" i="3" s="1"/>
  <c r="K80" i="3"/>
  <c r="L80" i="3" s="1"/>
  <c r="N80" i="3" s="1"/>
  <c r="K943" i="3"/>
  <c r="K88" i="3"/>
  <c r="M88" i="3" s="1"/>
  <c r="O88" i="3" s="1"/>
  <c r="K383" i="3"/>
  <c r="K362" i="3"/>
  <c r="K96" i="3"/>
  <c r="K239" i="3"/>
  <c r="K723" i="3"/>
  <c r="K137" i="3"/>
  <c r="K37" i="3"/>
  <c r="K159" i="3"/>
  <c r="K252" i="3"/>
  <c r="K470" i="3"/>
  <c r="K47" i="3"/>
  <c r="K92" i="3"/>
  <c r="K245" i="3"/>
  <c r="K714" i="3"/>
  <c r="K95" i="3"/>
  <c r="K810" i="3"/>
  <c r="K150" i="3"/>
  <c r="K167" i="3"/>
  <c r="K636" i="3"/>
  <c r="K922" i="3"/>
  <c r="K289" i="3"/>
  <c r="K61" i="3"/>
  <c r="K156" i="3"/>
  <c r="K623" i="3"/>
  <c r="K530" i="3"/>
  <c r="K410" i="3"/>
  <c r="K435" i="3"/>
  <c r="K83" i="3"/>
  <c r="K473" i="3"/>
  <c r="K372" i="3"/>
  <c r="M372" i="3" s="1"/>
  <c r="O372" i="3" s="1"/>
  <c r="K912" i="3"/>
  <c r="M912" i="3" s="1"/>
  <c r="O912" i="3" s="1"/>
  <c r="K110" i="3"/>
  <c r="K575" i="3"/>
  <c r="M575" i="3" s="1"/>
  <c r="O575" i="3" s="1"/>
  <c r="K439" i="3"/>
  <c r="K461" i="3"/>
  <c r="L461" i="3" s="1"/>
  <c r="N461" i="3" s="1"/>
  <c r="K852" i="3"/>
  <c r="M852" i="3" s="1"/>
  <c r="O852" i="3" s="1"/>
  <c r="K728" i="3"/>
  <c r="L728" i="3" s="1"/>
  <c r="N728" i="3" s="1"/>
  <c r="K332" i="3"/>
  <c r="K961" i="3"/>
  <c r="K444" i="3"/>
  <c r="M444" i="3" s="1"/>
  <c r="O444" i="3" s="1"/>
  <c r="K553" i="3"/>
  <c r="M553" i="3" s="1"/>
  <c r="O553" i="3" s="1"/>
  <c r="K871" i="3"/>
  <c r="K650" i="3"/>
  <c r="M650" i="3" s="1"/>
  <c r="O650" i="3" s="1"/>
  <c r="K181" i="3"/>
  <c r="K1001" i="3"/>
  <c r="M1001" i="3" s="1"/>
  <c r="O1001" i="3" s="1"/>
  <c r="K308" i="3"/>
  <c r="M308" i="3" s="1"/>
  <c r="O308" i="3" s="1"/>
  <c r="K697" i="3"/>
  <c r="K391" i="3"/>
  <c r="M391" i="3" s="1"/>
  <c r="O391" i="3" s="1"/>
  <c r="K512" i="3"/>
  <c r="K91" i="3"/>
  <c r="M91" i="3" s="1"/>
  <c r="O91" i="3" s="1"/>
  <c r="K731" i="3"/>
  <c r="L731" i="3" s="1"/>
  <c r="N731" i="3" s="1"/>
  <c r="K664" i="3"/>
  <c r="M664" i="3" s="1"/>
  <c r="O664" i="3" s="1"/>
  <c r="K406" i="3"/>
  <c r="M406" i="3" s="1"/>
  <c r="O406" i="3" s="1"/>
  <c r="K306" i="3"/>
  <c r="L306" i="3" s="1"/>
  <c r="N306" i="3" s="1"/>
  <c r="K283" i="3"/>
  <c r="M283" i="3" s="1"/>
  <c r="O283" i="3" s="1"/>
  <c r="K49" i="3"/>
  <c r="M49" i="3" s="1"/>
  <c r="O49" i="3" s="1"/>
  <c r="K346" i="3"/>
  <c r="M346" i="3" s="1"/>
  <c r="O346" i="3" s="1"/>
  <c r="K385" i="3"/>
  <c r="M385" i="3" s="1"/>
  <c r="O385" i="3" s="1"/>
  <c r="K500" i="3"/>
  <c r="L500" i="3" s="1"/>
  <c r="N500" i="3" s="1"/>
  <c r="K705" i="3"/>
  <c r="L705" i="3" s="1"/>
  <c r="N705" i="3" s="1"/>
  <c r="K624" i="3"/>
  <c r="L624" i="3" s="1"/>
  <c r="N624" i="3" s="1"/>
  <c r="K178" i="3"/>
  <c r="M178" i="3" s="1"/>
  <c r="O178" i="3" s="1"/>
  <c r="K432" i="3"/>
  <c r="M432" i="3" s="1"/>
  <c r="O432" i="3" s="1"/>
  <c r="K668" i="3"/>
  <c r="M668" i="3" s="1"/>
  <c r="O668" i="3" s="1"/>
  <c r="K403" i="3"/>
  <c r="M403" i="3" s="1"/>
  <c r="O403" i="3" s="1"/>
  <c r="K467" i="3"/>
  <c r="M467" i="3" s="1"/>
  <c r="O467" i="3" s="1"/>
  <c r="K970" i="3"/>
  <c r="M970" i="3" s="1"/>
  <c r="O970" i="3" s="1"/>
  <c r="K748" i="3"/>
  <c r="L748" i="3" s="1"/>
  <c r="N748" i="3" s="1"/>
  <c r="K201" i="3"/>
  <c r="L201" i="3" s="1"/>
  <c r="N201" i="3" s="1"/>
  <c r="K322" i="3"/>
  <c r="K399" i="3"/>
  <c r="L399" i="3" s="1"/>
  <c r="N399" i="3" s="1"/>
  <c r="K135" i="3"/>
  <c r="L135" i="3" s="1"/>
  <c r="N135" i="3" s="1"/>
  <c r="K44" i="3"/>
  <c r="L44" i="3" s="1"/>
  <c r="N44" i="3" s="1"/>
  <c r="K571" i="3"/>
  <c r="L571" i="3" s="1"/>
  <c r="N571" i="3" s="1"/>
  <c r="K313" i="3"/>
  <c r="M313" i="3" s="1"/>
  <c r="O313" i="3" s="1"/>
  <c r="K927" i="3"/>
  <c r="M927" i="3" s="1"/>
  <c r="O927" i="3" s="1"/>
  <c r="K948" i="3"/>
  <c r="M948" i="3" s="1"/>
  <c r="O948" i="3" s="1"/>
  <c r="K767" i="3"/>
  <c r="K965" i="3"/>
  <c r="M965" i="3" s="1"/>
  <c r="O965" i="3" s="1"/>
  <c r="K605" i="3"/>
  <c r="M605" i="3" s="1"/>
  <c r="O605" i="3" s="1"/>
  <c r="K123" i="3"/>
  <c r="M123" i="3" s="1"/>
  <c r="O123" i="3" s="1"/>
  <c r="K907" i="3"/>
  <c r="M907" i="3" s="1"/>
  <c r="O907" i="3" s="1"/>
  <c r="K792" i="3"/>
  <c r="L792" i="3" s="1"/>
  <c r="N792" i="3" s="1"/>
  <c r="K778" i="3"/>
  <c r="K67" i="3"/>
  <c r="K33" i="3"/>
  <c r="K205" i="3"/>
  <c r="K919" i="3"/>
  <c r="K251" i="3"/>
  <c r="K384" i="3"/>
  <c r="K81" i="3"/>
  <c r="K620" i="3"/>
  <c r="K564" i="3"/>
  <c r="K627" i="3"/>
  <c r="K830" i="3"/>
  <c r="K635" i="3"/>
  <c r="K462" i="3"/>
  <c r="K592" i="3"/>
  <c r="K790" i="3"/>
  <c r="K753" i="3"/>
  <c r="K877" i="3"/>
  <c r="K486" i="3"/>
  <c r="K891" i="3"/>
  <c r="K14" i="3"/>
  <c r="K599" i="3"/>
  <c r="K916" i="3"/>
  <c r="K755" i="3"/>
  <c r="K62" i="3"/>
  <c r="K962" i="3"/>
  <c r="K204" i="3"/>
  <c r="K508" i="3"/>
  <c r="K581" i="3"/>
  <c r="K275" i="3"/>
  <c r="K648" i="3"/>
  <c r="K281" i="3"/>
  <c r="K418" i="3"/>
  <c r="K493" i="3"/>
  <c r="K246" i="3"/>
  <c r="K816" i="3"/>
  <c r="K859" i="3"/>
  <c r="K975" i="3"/>
  <c r="K292" i="3"/>
  <c r="K142" i="3"/>
  <c r="K761" i="3"/>
  <c r="K942" i="3"/>
  <c r="K32" i="3"/>
  <c r="K670" i="3"/>
  <c r="K364" i="3"/>
  <c r="K616" i="3"/>
  <c r="K744" i="3"/>
  <c r="K763" i="3"/>
  <c r="K574" i="3"/>
  <c r="K219" i="3"/>
  <c r="K967" i="3"/>
  <c r="K147" i="3"/>
  <c r="K685" i="3"/>
  <c r="K256" i="3"/>
  <c r="K751" i="3"/>
  <c r="K721" i="3"/>
  <c r="K310" i="3"/>
  <c r="K278" i="3"/>
  <c r="K739" i="3"/>
  <c r="K378" i="3"/>
  <c r="K373" i="3"/>
  <c r="K788" i="3"/>
  <c r="K791" i="3"/>
  <c r="K745" i="3"/>
  <c r="K329" i="3"/>
  <c r="K835" i="3"/>
  <c r="K238" i="3"/>
  <c r="K492" i="3"/>
  <c r="K880" i="3"/>
  <c r="K653" i="3"/>
  <c r="K109" i="3"/>
  <c r="K868" i="3"/>
  <c r="K407" i="3"/>
  <c r="K449" i="3"/>
  <c r="L949" i="3"/>
  <c r="N949" i="3" s="1"/>
  <c r="L950" i="3"/>
  <c r="N950" i="3" s="1"/>
  <c r="P950" i="3" s="1"/>
  <c r="H13" i="2"/>
  <c r="N8" i="2" s="1"/>
  <c r="E25" i="2" s="1"/>
  <c r="N7" i="2"/>
  <c r="E24" i="2" s="1"/>
  <c r="B2" i="3"/>
  <c r="N4" i="2"/>
  <c r="N5" i="2" s="1"/>
  <c r="E30" i="2"/>
  <c r="E33" i="2" l="1"/>
  <c r="P949" i="3"/>
  <c r="K15" i="2"/>
  <c r="E26" i="2"/>
  <c r="M578" i="3"/>
  <c r="O578" i="3" s="1"/>
  <c r="P578" i="3" s="1"/>
  <c r="M1004" i="3"/>
  <c r="O1004" i="3" s="1"/>
  <c r="P1004" i="3" s="1"/>
  <c r="M169" i="3"/>
  <c r="O169" i="3" s="1"/>
  <c r="P169" i="3" s="1"/>
  <c r="U5" i="6"/>
  <c r="V5" i="6" s="1"/>
  <c r="AG5" i="6" s="1"/>
  <c r="J5" i="7" s="1"/>
  <c r="AF5" i="7" s="1"/>
  <c r="U8" i="6"/>
  <c r="V8" i="6" s="1"/>
  <c r="AG8" i="6" s="1"/>
  <c r="J8" i="7" s="1"/>
  <c r="AF8" i="7" s="1"/>
  <c r="T6" i="6"/>
  <c r="T9" i="6"/>
  <c r="T12" i="6"/>
  <c r="U15" i="6"/>
  <c r="V15" i="6" s="1"/>
  <c r="AG15" i="6" s="1"/>
  <c r="J15" i="7" s="1"/>
  <c r="AF15" i="7" s="1"/>
  <c r="T22" i="6"/>
  <c r="T25" i="6"/>
  <c r="T28" i="6"/>
  <c r="U31" i="6"/>
  <c r="V31" i="6" s="1"/>
  <c r="AG31" i="6" s="1"/>
  <c r="J31" i="7" s="1"/>
  <c r="AF31" i="7" s="1"/>
  <c r="T38" i="6"/>
  <c r="T41" i="6"/>
  <c r="T44" i="6"/>
  <c r="U47" i="6"/>
  <c r="V47" i="6" s="1"/>
  <c r="AG47" i="6" s="1"/>
  <c r="J47" i="7" s="1"/>
  <c r="AF47" i="7" s="1"/>
  <c r="T54" i="6"/>
  <c r="T57" i="6"/>
  <c r="T60" i="6"/>
  <c r="T4" i="6"/>
  <c r="U7" i="6"/>
  <c r="V7" i="6" s="1"/>
  <c r="AG7" i="6" s="1"/>
  <c r="J7" i="7" s="1"/>
  <c r="AF7" i="7" s="1"/>
  <c r="T14" i="6"/>
  <c r="T17" i="6"/>
  <c r="T20" i="6"/>
  <c r="U23" i="6"/>
  <c r="V23" i="6" s="1"/>
  <c r="AG23" i="6" s="1"/>
  <c r="J23" i="7" s="1"/>
  <c r="AF23" i="7" s="1"/>
  <c r="T30" i="6"/>
  <c r="T33" i="6"/>
  <c r="T36" i="6"/>
  <c r="U39" i="6"/>
  <c r="V39" i="6" s="1"/>
  <c r="AG39" i="6" s="1"/>
  <c r="J39" i="7" s="1"/>
  <c r="AF39" i="7" s="1"/>
  <c r="T46" i="6"/>
  <c r="T49" i="6"/>
  <c r="T52" i="6"/>
  <c r="U55" i="6"/>
  <c r="V55" i="6" s="1"/>
  <c r="AG55" i="6" s="1"/>
  <c r="J55" i="7" s="1"/>
  <c r="AF55" i="7" s="1"/>
  <c r="T3" i="6"/>
  <c r="U9" i="6"/>
  <c r="V9" i="6" s="1"/>
  <c r="AG9" i="6" s="1"/>
  <c r="J9" i="7" s="1"/>
  <c r="AF9" i="7" s="1"/>
  <c r="U13" i="6"/>
  <c r="V13" i="6" s="1"/>
  <c r="AG13" i="6" s="1"/>
  <c r="J13" i="7" s="1"/>
  <c r="AF13" i="7" s="1"/>
  <c r="T18" i="6"/>
  <c r="U22" i="6"/>
  <c r="V22" i="6" s="1"/>
  <c r="AG22" i="6" s="1"/>
  <c r="J22" i="7" s="1"/>
  <c r="AF22" i="7" s="1"/>
  <c r="U26" i="6"/>
  <c r="V26" i="6" s="1"/>
  <c r="AG26" i="6" s="1"/>
  <c r="J26" i="7" s="1"/>
  <c r="AF26" i="7" s="1"/>
  <c r="T35" i="6"/>
  <c r="T39" i="6"/>
  <c r="U43" i="6"/>
  <c r="V43" i="6" s="1"/>
  <c r="AG43" i="6" s="1"/>
  <c r="J43" i="7" s="1"/>
  <c r="AF43" i="7" s="1"/>
  <c r="T56" i="6"/>
  <c r="U63" i="6"/>
  <c r="V63" i="6" s="1"/>
  <c r="AG63" i="6" s="1"/>
  <c r="J63" i="7" s="1"/>
  <c r="AF63" i="7" s="1"/>
  <c r="T70" i="6"/>
  <c r="T73" i="6"/>
  <c r="T76" i="6"/>
  <c r="U79" i="6"/>
  <c r="V79" i="6" s="1"/>
  <c r="AG79" i="6" s="1"/>
  <c r="J79" i="7" s="1"/>
  <c r="AF79" i="7" s="1"/>
  <c r="T86" i="6"/>
  <c r="T89" i="6"/>
  <c r="T92" i="6"/>
  <c r="U95" i="6"/>
  <c r="V95" i="6" s="1"/>
  <c r="AG95" i="6" s="1"/>
  <c r="J95" i="7" s="1"/>
  <c r="AF95" i="7" s="1"/>
  <c r="T102" i="6"/>
  <c r="T111" i="6"/>
  <c r="T114" i="6"/>
  <c r="T117" i="6"/>
  <c r="T120" i="6"/>
  <c r="T123" i="6"/>
  <c r="T126" i="6"/>
  <c r="T129" i="6"/>
  <c r="T132" i="6"/>
  <c r="T135" i="6"/>
  <c r="U138" i="6"/>
  <c r="V138" i="6" s="1"/>
  <c r="AG138" i="6" s="1"/>
  <c r="J138" i="7" s="1"/>
  <c r="AF138" i="7" s="1"/>
  <c r="U141" i="6"/>
  <c r="V141" i="6" s="1"/>
  <c r="AG141" i="6" s="1"/>
  <c r="J141" i="7" s="1"/>
  <c r="AF141" i="7" s="1"/>
  <c r="U144" i="6"/>
  <c r="V144" i="6" s="1"/>
  <c r="AG144" i="6" s="1"/>
  <c r="J144" i="7" s="1"/>
  <c r="AF144" i="7" s="1"/>
  <c r="U147" i="6"/>
  <c r="V147" i="6" s="1"/>
  <c r="AG147" i="6" s="1"/>
  <c r="J147" i="7" s="1"/>
  <c r="AF147" i="7" s="1"/>
  <c r="U150" i="6"/>
  <c r="V150" i="6" s="1"/>
  <c r="AG150" i="6" s="1"/>
  <c r="J150" i="7" s="1"/>
  <c r="AF150" i="7" s="1"/>
  <c r="T153" i="6"/>
  <c r="T156" i="6"/>
  <c r="T159" i="6"/>
  <c r="T162" i="6"/>
  <c r="U173" i="6"/>
  <c r="V173" i="6" s="1"/>
  <c r="AG173" i="6" s="1"/>
  <c r="J173" i="7" s="1"/>
  <c r="AF173" i="7" s="1"/>
  <c r="U176" i="6"/>
  <c r="V176" i="6" s="1"/>
  <c r="AG176" i="6" s="1"/>
  <c r="J176" i="7" s="1"/>
  <c r="AF176" i="7" s="1"/>
  <c r="U179" i="6"/>
  <c r="V179" i="6" s="1"/>
  <c r="AG179" i="6" s="1"/>
  <c r="J179" i="7" s="1"/>
  <c r="AF179" i="7" s="1"/>
  <c r="U182" i="6"/>
  <c r="V182" i="6" s="1"/>
  <c r="AG182" i="6" s="1"/>
  <c r="J182" i="7" s="1"/>
  <c r="AF182" i="7" s="1"/>
  <c r="T185" i="6"/>
  <c r="T188" i="6"/>
  <c r="U191" i="6"/>
  <c r="V191" i="6" s="1"/>
  <c r="AG191" i="6" s="1"/>
  <c r="J191" i="7" s="1"/>
  <c r="AF191" i="7" s="1"/>
  <c r="U194" i="6"/>
  <c r="V194" i="6" s="1"/>
  <c r="AG194" i="6" s="1"/>
  <c r="J194" i="7" s="1"/>
  <c r="AF194" i="7" s="1"/>
  <c r="U197" i="6"/>
  <c r="V197" i="6" s="1"/>
  <c r="AG197" i="6" s="1"/>
  <c r="J197" i="7" s="1"/>
  <c r="AF197" i="7" s="1"/>
  <c r="U200" i="6"/>
  <c r="V200" i="6" s="1"/>
  <c r="AG200" i="6" s="1"/>
  <c r="J200" i="7" s="1"/>
  <c r="AF200" i="7" s="1"/>
  <c r="T5" i="6"/>
  <c r="U6" i="6"/>
  <c r="V6" i="6" s="1"/>
  <c r="AG6" i="6" s="1"/>
  <c r="J6" i="7" s="1"/>
  <c r="AF6" i="7" s="1"/>
  <c r="T11" i="6"/>
  <c r="T15" i="6"/>
  <c r="U19" i="6"/>
  <c r="V19" i="6" s="1"/>
  <c r="AG19" i="6" s="1"/>
  <c r="J19" i="7" s="1"/>
  <c r="AF19" i="7" s="1"/>
  <c r="T32" i="6"/>
  <c r="U36" i="6"/>
  <c r="V36" i="6" s="1"/>
  <c r="AG36" i="6" s="1"/>
  <c r="J36" i="7" s="1"/>
  <c r="AF36" i="7" s="1"/>
  <c r="U40" i="6"/>
  <c r="V40" i="6" s="1"/>
  <c r="AG40" i="6" s="1"/>
  <c r="J40" i="7" s="1"/>
  <c r="AF40" i="7" s="1"/>
  <c r="T45" i="6"/>
  <c r="U49" i="6"/>
  <c r="V49" i="6" s="1"/>
  <c r="AG49" i="6" s="1"/>
  <c r="J49" i="7" s="1"/>
  <c r="AF49" i="7" s="1"/>
  <c r="U53" i="6"/>
  <c r="V53" i="6" s="1"/>
  <c r="AG53" i="6" s="1"/>
  <c r="J53" i="7" s="1"/>
  <c r="AF53" i="7" s="1"/>
  <c r="T58" i="6"/>
  <c r="U61" i="6"/>
  <c r="V61" i="6" s="1"/>
  <c r="AG61" i="6" s="1"/>
  <c r="J61" i="7" s="1"/>
  <c r="AF61" i="7" s="1"/>
  <c r="U64" i="6"/>
  <c r="V64" i="6" s="1"/>
  <c r="AG64" i="6" s="1"/>
  <c r="J64" i="7" s="1"/>
  <c r="AF64" i="7" s="1"/>
  <c r="T71" i="6"/>
  <c r="U74" i="6"/>
  <c r="V74" i="6" s="1"/>
  <c r="AG74" i="6" s="1"/>
  <c r="J74" i="7" s="1"/>
  <c r="AF74" i="7" s="1"/>
  <c r="U77" i="6"/>
  <c r="V77" i="6" s="1"/>
  <c r="AG77" i="6" s="1"/>
  <c r="J77" i="7" s="1"/>
  <c r="AF77" i="7" s="1"/>
  <c r="U80" i="6"/>
  <c r="V80" i="6" s="1"/>
  <c r="AG80" i="6" s="1"/>
  <c r="J80" i="7" s="1"/>
  <c r="AF80" i="7" s="1"/>
  <c r="T87" i="6"/>
  <c r="U90" i="6"/>
  <c r="V90" i="6" s="1"/>
  <c r="AG90" i="6" s="1"/>
  <c r="J90" i="7" s="1"/>
  <c r="AF90" i="7" s="1"/>
  <c r="U93" i="6"/>
  <c r="V93" i="6" s="1"/>
  <c r="AG93" i="6" s="1"/>
  <c r="J93" i="7" s="1"/>
  <c r="AF93" i="7" s="1"/>
  <c r="U96" i="6"/>
  <c r="V96" i="6" s="1"/>
  <c r="AG96" i="6" s="1"/>
  <c r="J96" i="7" s="1"/>
  <c r="AF96" i="7" s="1"/>
  <c r="T103" i="6"/>
  <c r="T106" i="6"/>
  <c r="T109" i="6"/>
  <c r="T112" i="6"/>
  <c r="T115" i="6"/>
  <c r="U118" i="6"/>
  <c r="V118" i="6" s="1"/>
  <c r="AG118" i="6" s="1"/>
  <c r="J118" i="7" s="1"/>
  <c r="AF118" i="7" s="1"/>
  <c r="T121" i="6"/>
  <c r="T124" i="6"/>
  <c r="T127" i="6"/>
  <c r="U130" i="6"/>
  <c r="V130" i="6" s="1"/>
  <c r="AG130" i="6" s="1"/>
  <c r="J130" i="7" s="1"/>
  <c r="AF130" i="7" s="1"/>
  <c r="T133" i="6"/>
  <c r="T136" i="6"/>
  <c r="U139" i="6"/>
  <c r="V139" i="6" s="1"/>
  <c r="AG139" i="6" s="1"/>
  <c r="J139" i="7" s="1"/>
  <c r="AF139" i="7" s="1"/>
  <c r="U145" i="6"/>
  <c r="V145" i="6" s="1"/>
  <c r="AG145" i="6" s="1"/>
  <c r="J145" i="7" s="1"/>
  <c r="AF145" i="7" s="1"/>
  <c r="U148" i="6"/>
  <c r="V148" i="6" s="1"/>
  <c r="AG148" i="6" s="1"/>
  <c r="J148" i="7" s="1"/>
  <c r="AF148" i="7" s="1"/>
  <c r="U151" i="6"/>
  <c r="V151" i="6" s="1"/>
  <c r="AG151" i="6" s="1"/>
  <c r="J151" i="7" s="1"/>
  <c r="AF151" i="7" s="1"/>
  <c r="U154" i="6"/>
  <c r="V154" i="6" s="1"/>
  <c r="AG154" i="6" s="1"/>
  <c r="J154" i="7" s="1"/>
  <c r="AF154" i="7" s="1"/>
  <c r="T157" i="6"/>
  <c r="T160" i="6"/>
  <c r="T163" i="6"/>
  <c r="T166" i="6"/>
  <c r="U177" i="6"/>
  <c r="V177" i="6" s="1"/>
  <c r="AG177" i="6" s="1"/>
  <c r="J177" i="7" s="1"/>
  <c r="AF177" i="7" s="1"/>
  <c r="U180" i="6"/>
  <c r="V180" i="6" s="1"/>
  <c r="AG180" i="6" s="1"/>
  <c r="J180" i="7" s="1"/>
  <c r="AF180" i="7" s="1"/>
  <c r="U183" i="6"/>
  <c r="V183" i="6" s="1"/>
  <c r="AG183" i="6" s="1"/>
  <c r="J183" i="7" s="1"/>
  <c r="AF183" i="7" s="1"/>
  <c r="U186" i="6"/>
  <c r="V186" i="6" s="1"/>
  <c r="AG186" i="6" s="1"/>
  <c r="J186" i="7" s="1"/>
  <c r="AF186" i="7" s="1"/>
  <c r="U189" i="6"/>
  <c r="V189" i="6" s="1"/>
  <c r="AG189" i="6" s="1"/>
  <c r="J189" i="7" s="1"/>
  <c r="AF189" i="7" s="1"/>
  <c r="U192" i="6"/>
  <c r="V192" i="6" s="1"/>
  <c r="AG192" i="6" s="1"/>
  <c r="J192" i="7" s="1"/>
  <c r="AF192" i="7" s="1"/>
  <c r="U195" i="6"/>
  <c r="V195" i="6" s="1"/>
  <c r="AG195" i="6" s="1"/>
  <c r="J195" i="7" s="1"/>
  <c r="AF195" i="7" s="1"/>
  <c r="T202" i="6"/>
  <c r="T205" i="6"/>
  <c r="U11" i="6"/>
  <c r="V11" i="6" s="1"/>
  <c r="AG11" i="6" s="1"/>
  <c r="J11" i="7" s="1"/>
  <c r="AF11" i="7" s="1"/>
  <c r="T24" i="6"/>
  <c r="U28" i="6"/>
  <c r="V28" i="6" s="1"/>
  <c r="AG28" i="6" s="1"/>
  <c r="J28" i="7" s="1"/>
  <c r="AF28" i="7" s="1"/>
  <c r="U32" i="6"/>
  <c r="V32" i="6" s="1"/>
  <c r="AG32" i="6" s="1"/>
  <c r="J32" i="7" s="1"/>
  <c r="AF32" i="7" s="1"/>
  <c r="T37" i="6"/>
  <c r="U41" i="6"/>
  <c r="V41" i="6" s="1"/>
  <c r="AG41" i="6" s="1"/>
  <c r="J41" i="7" s="1"/>
  <c r="AF41" i="7" s="1"/>
  <c r="U45" i="6"/>
  <c r="V45" i="6" s="1"/>
  <c r="AG45" i="6" s="1"/>
  <c r="J45" i="7" s="1"/>
  <c r="AF45" i="7" s="1"/>
  <c r="T50" i="6"/>
  <c r="U54" i="6"/>
  <c r="V54" i="6" s="1"/>
  <c r="AG54" i="6" s="1"/>
  <c r="J54" i="7" s="1"/>
  <c r="AF54" i="7" s="1"/>
  <c r="U58" i="6"/>
  <c r="V58" i="6" s="1"/>
  <c r="AG58" i="6" s="1"/>
  <c r="J58" i="7" s="1"/>
  <c r="AF58" i="7" s="1"/>
  <c r="T62" i="6"/>
  <c r="T65" i="6"/>
  <c r="T68" i="6"/>
  <c r="U71" i="6"/>
  <c r="V71" i="6" s="1"/>
  <c r="AG71" i="6" s="1"/>
  <c r="J71" i="7" s="1"/>
  <c r="AF71" i="7" s="1"/>
  <c r="T78" i="6"/>
  <c r="T81" i="6"/>
  <c r="T84" i="6"/>
  <c r="U87" i="6"/>
  <c r="V87" i="6" s="1"/>
  <c r="AG87" i="6" s="1"/>
  <c r="J87" i="7" s="1"/>
  <c r="AF87" i="7" s="1"/>
  <c r="T94" i="6"/>
  <c r="T97" i="6"/>
  <c r="T100" i="6"/>
  <c r="U103" i="6"/>
  <c r="V103" i="6" s="1"/>
  <c r="AG103" i="6" s="1"/>
  <c r="J103" i="7" s="1"/>
  <c r="AF103" i="7" s="1"/>
  <c r="U106" i="6"/>
  <c r="V106" i="6" s="1"/>
  <c r="AG106" i="6" s="1"/>
  <c r="J106" i="7" s="1"/>
  <c r="AF106" i="7" s="1"/>
  <c r="U109" i="6"/>
  <c r="V109" i="6" s="1"/>
  <c r="AG109" i="6" s="1"/>
  <c r="J109" i="7" s="1"/>
  <c r="AF109" i="7" s="1"/>
  <c r="U112" i="6"/>
  <c r="V112" i="6" s="1"/>
  <c r="AG112" i="6" s="1"/>
  <c r="J112" i="7" s="1"/>
  <c r="AF112" i="7" s="1"/>
  <c r="U115" i="6"/>
  <c r="V115" i="6" s="1"/>
  <c r="AG115" i="6" s="1"/>
  <c r="J115" i="7" s="1"/>
  <c r="AF115" i="7" s="1"/>
  <c r="U121" i="6"/>
  <c r="V121" i="6" s="1"/>
  <c r="AG121" i="6" s="1"/>
  <c r="J121" i="7" s="1"/>
  <c r="AF121" i="7" s="1"/>
  <c r="U124" i="6"/>
  <c r="V124" i="6" s="1"/>
  <c r="AG124" i="6" s="1"/>
  <c r="J124" i="7" s="1"/>
  <c r="AF124" i="7" s="1"/>
  <c r="U127" i="6"/>
  <c r="V127" i="6" s="1"/>
  <c r="AG127" i="6" s="1"/>
  <c r="J127" i="7" s="1"/>
  <c r="AF127" i="7" s="1"/>
  <c r="U133" i="6"/>
  <c r="V133" i="6" s="1"/>
  <c r="AG133" i="6" s="1"/>
  <c r="J133" i="7" s="1"/>
  <c r="AF133" i="7" s="1"/>
  <c r="U136" i="6"/>
  <c r="V136" i="6" s="1"/>
  <c r="AG136" i="6" s="1"/>
  <c r="J136" i="7" s="1"/>
  <c r="AF136" i="7" s="1"/>
  <c r="T143" i="6"/>
  <c r="T146" i="6"/>
  <c r="U157" i="6"/>
  <c r="V157" i="6" s="1"/>
  <c r="AG157" i="6" s="1"/>
  <c r="J157" i="7" s="1"/>
  <c r="AF157" i="7" s="1"/>
  <c r="U160" i="6"/>
  <c r="V160" i="6" s="1"/>
  <c r="AG160" i="6" s="1"/>
  <c r="J160" i="7" s="1"/>
  <c r="AF160" i="7" s="1"/>
  <c r="U163" i="6"/>
  <c r="V163" i="6" s="1"/>
  <c r="AG163" i="6" s="1"/>
  <c r="J163" i="7" s="1"/>
  <c r="AF163" i="7" s="1"/>
  <c r="U166" i="6"/>
  <c r="V166" i="6" s="1"/>
  <c r="AG166" i="6" s="1"/>
  <c r="J166" i="7" s="1"/>
  <c r="AF166" i="7" s="1"/>
  <c r="T169" i="6"/>
  <c r="T172" i="6"/>
  <c r="T175" i="6"/>
  <c r="T178" i="6"/>
  <c r="T190" i="6"/>
  <c r="T199" i="6"/>
  <c r="U202" i="6"/>
  <c r="V202" i="6" s="1"/>
  <c r="AG202" i="6" s="1"/>
  <c r="J202" i="7" s="1"/>
  <c r="AF202" i="7" s="1"/>
  <c r="U205" i="6"/>
  <c r="V205" i="6" s="1"/>
  <c r="AG205" i="6" s="1"/>
  <c r="J205" i="7" s="1"/>
  <c r="AF205" i="7" s="1"/>
  <c r="U10" i="6"/>
  <c r="V10" i="6" s="1"/>
  <c r="AG10" i="6" s="1"/>
  <c r="J10" i="7" s="1"/>
  <c r="AF10" i="7" s="1"/>
  <c r="U17" i="6"/>
  <c r="V17" i="6" s="1"/>
  <c r="AG17" i="6" s="1"/>
  <c r="J17" i="7" s="1"/>
  <c r="AF17" i="7" s="1"/>
  <c r="U24" i="6"/>
  <c r="V24" i="6" s="1"/>
  <c r="AG24" i="6" s="1"/>
  <c r="J24" i="7" s="1"/>
  <c r="AF24" i="7" s="1"/>
  <c r="T31" i="6"/>
  <c r="U38" i="6"/>
  <c r="V38" i="6" s="1"/>
  <c r="AG38" i="6" s="1"/>
  <c r="J38" i="7" s="1"/>
  <c r="AF38" i="7" s="1"/>
  <c r="U44" i="6"/>
  <c r="V44" i="6" s="1"/>
  <c r="AG44" i="6" s="1"/>
  <c r="J44" i="7" s="1"/>
  <c r="AF44" i="7" s="1"/>
  <c r="T69" i="6"/>
  <c r="T74" i="6"/>
  <c r="T79" i="6"/>
  <c r="U84" i="6"/>
  <c r="V84" i="6" s="1"/>
  <c r="AG84" i="6" s="1"/>
  <c r="J84" i="7" s="1"/>
  <c r="AF84" i="7" s="1"/>
  <c r="U89" i="6"/>
  <c r="V89" i="6" s="1"/>
  <c r="AG89" i="6" s="1"/>
  <c r="J89" i="7" s="1"/>
  <c r="AF89" i="7" s="1"/>
  <c r="U99" i="6"/>
  <c r="V99" i="6" s="1"/>
  <c r="AG99" i="6" s="1"/>
  <c r="J99" i="7" s="1"/>
  <c r="AF99" i="7" s="1"/>
  <c r="U104" i="6"/>
  <c r="V104" i="6" s="1"/>
  <c r="AG104" i="6" s="1"/>
  <c r="J104" i="7" s="1"/>
  <c r="AF104" i="7" s="1"/>
  <c r="U114" i="6"/>
  <c r="V114" i="6" s="1"/>
  <c r="AG114" i="6" s="1"/>
  <c r="J114" i="7" s="1"/>
  <c r="AF114" i="7" s="1"/>
  <c r="U119" i="6"/>
  <c r="V119" i="6" s="1"/>
  <c r="AG119" i="6" s="1"/>
  <c r="J119" i="7" s="1"/>
  <c r="AF119" i="7" s="1"/>
  <c r="U128" i="6"/>
  <c r="V128" i="6" s="1"/>
  <c r="AG128" i="6" s="1"/>
  <c r="J128" i="7" s="1"/>
  <c r="AF128" i="7" s="1"/>
  <c r="T148" i="6"/>
  <c r="T158" i="6"/>
  <c r="T167" i="6"/>
  <c r="T176" i="6"/>
  <c r="U3" i="6"/>
  <c r="V3" i="6" s="1"/>
  <c r="AG3" i="6" s="1"/>
  <c r="J3" i="7" s="1"/>
  <c r="AF3" i="7" s="1"/>
  <c r="U12" i="6"/>
  <c r="V12" i="6" s="1"/>
  <c r="AG12" i="6" s="1"/>
  <c r="J12" i="7" s="1"/>
  <c r="AF12" i="7" s="1"/>
  <c r="T19" i="6"/>
  <c r="T26" i="6"/>
  <c r="U33" i="6"/>
  <c r="V33" i="6" s="1"/>
  <c r="AG33" i="6" s="1"/>
  <c r="J33" i="7" s="1"/>
  <c r="AF33" i="7" s="1"/>
  <c r="T53" i="6"/>
  <c r="U59" i="6"/>
  <c r="V59" i="6" s="1"/>
  <c r="AG59" i="6" s="1"/>
  <c r="J59" i="7" s="1"/>
  <c r="AF59" i="7" s="1"/>
  <c r="U65" i="6"/>
  <c r="V65" i="6" s="1"/>
  <c r="AG65" i="6" s="1"/>
  <c r="J65" i="7" s="1"/>
  <c r="AF65" i="7" s="1"/>
  <c r="U70" i="6"/>
  <c r="V70" i="6" s="1"/>
  <c r="AG70" i="6" s="1"/>
  <c r="J70" i="7" s="1"/>
  <c r="AF70" i="7" s="1"/>
  <c r="U75" i="6"/>
  <c r="V75" i="6" s="1"/>
  <c r="AG75" i="6" s="1"/>
  <c r="J75" i="7" s="1"/>
  <c r="AF75" i="7" s="1"/>
  <c r="T80" i="6"/>
  <c r="U85" i="6"/>
  <c r="V85" i="6" s="1"/>
  <c r="AG85" i="6" s="1"/>
  <c r="J85" i="7" s="1"/>
  <c r="AF85" i="7" s="1"/>
  <c r="T91" i="6"/>
  <c r="T101" i="6"/>
  <c r="U105" i="6"/>
  <c r="V105" i="6" s="1"/>
  <c r="AG105" i="6" s="1"/>
  <c r="J105" i="7" s="1"/>
  <c r="AF105" i="7" s="1"/>
  <c r="U120" i="6"/>
  <c r="V120" i="6" s="1"/>
  <c r="AG120" i="6" s="1"/>
  <c r="J120" i="7" s="1"/>
  <c r="AF120" i="7" s="1"/>
  <c r="T125" i="6"/>
  <c r="T130" i="6"/>
  <c r="T140" i="6"/>
  <c r="U149" i="6"/>
  <c r="V149" i="6" s="1"/>
  <c r="AG149" i="6" s="1"/>
  <c r="J149" i="7" s="1"/>
  <c r="AF149" i="7" s="1"/>
  <c r="T154" i="6"/>
  <c r="T168" i="6"/>
  <c r="T177" i="6"/>
  <c r="T182" i="6"/>
  <c r="T187" i="6"/>
  <c r="U196" i="6"/>
  <c r="V196" i="6" s="1"/>
  <c r="AG196" i="6" s="1"/>
  <c r="J196" i="7" s="1"/>
  <c r="AF196" i="7" s="1"/>
  <c r="U201" i="6"/>
  <c r="V201" i="6" s="1"/>
  <c r="AG201" i="6" s="1"/>
  <c r="J201" i="7" s="1"/>
  <c r="AF201" i="7" s="1"/>
  <c r="U206" i="6"/>
  <c r="V206" i="6" s="1"/>
  <c r="AG206" i="6" s="1"/>
  <c r="J206" i="7" s="1"/>
  <c r="AF206" i="7" s="1"/>
  <c r="U209" i="6"/>
  <c r="V209" i="6" s="1"/>
  <c r="AG209" i="6" s="1"/>
  <c r="J209" i="7" s="1"/>
  <c r="AF209" i="7" s="1"/>
  <c r="U212" i="6"/>
  <c r="V212" i="6" s="1"/>
  <c r="AG212" i="6" s="1"/>
  <c r="J212" i="7" s="1"/>
  <c r="AF212" i="7" s="1"/>
  <c r="T219" i="6"/>
  <c r="U222" i="6"/>
  <c r="V222" i="6" s="1"/>
  <c r="AG222" i="6" s="1"/>
  <c r="J222" i="7" s="1"/>
  <c r="AF222" i="7" s="1"/>
  <c r="U225" i="6"/>
  <c r="V225" i="6" s="1"/>
  <c r="AG225" i="6" s="1"/>
  <c r="J225" i="7" s="1"/>
  <c r="AF225" i="7" s="1"/>
  <c r="U228" i="6"/>
  <c r="V228" i="6" s="1"/>
  <c r="AG228" i="6" s="1"/>
  <c r="J228" i="7" s="1"/>
  <c r="AF228" i="7" s="1"/>
  <c r="T235" i="6"/>
  <c r="T238" i="6"/>
  <c r="T241" i="6"/>
  <c r="T244" i="6"/>
  <c r="U247" i="6"/>
  <c r="V247" i="6" s="1"/>
  <c r="AG247" i="6" s="1"/>
  <c r="J247" i="7" s="1"/>
  <c r="AF247" i="7" s="1"/>
  <c r="U250" i="6"/>
  <c r="V250" i="6" s="1"/>
  <c r="AG250" i="6" s="1"/>
  <c r="J250" i="7" s="1"/>
  <c r="AF250" i="7" s="1"/>
  <c r="U253" i="6"/>
  <c r="V253" i="6" s="1"/>
  <c r="AG253" i="6" s="1"/>
  <c r="J253" i="7" s="1"/>
  <c r="AF253" i="7" s="1"/>
  <c r="U256" i="6"/>
  <c r="V256" i="6" s="1"/>
  <c r="AG256" i="6" s="1"/>
  <c r="J256" i="7" s="1"/>
  <c r="AF256" i="7" s="1"/>
  <c r="U259" i="6"/>
  <c r="V259" i="6" s="1"/>
  <c r="AG259" i="6" s="1"/>
  <c r="J259" i="7" s="1"/>
  <c r="AF259" i="7" s="1"/>
  <c r="U262" i="6"/>
  <c r="V262" i="6" s="1"/>
  <c r="AG262" i="6" s="1"/>
  <c r="J262" i="7" s="1"/>
  <c r="AF262" i="7" s="1"/>
  <c r="U265" i="6"/>
  <c r="V265" i="6" s="1"/>
  <c r="AG265" i="6" s="1"/>
  <c r="J265" i="7" s="1"/>
  <c r="AF265" i="7" s="1"/>
  <c r="U268" i="6"/>
  <c r="V268" i="6" s="1"/>
  <c r="AG268" i="6" s="1"/>
  <c r="J268" i="7" s="1"/>
  <c r="AF268" i="7" s="1"/>
  <c r="U271" i="6"/>
  <c r="V271" i="6" s="1"/>
  <c r="AG271" i="6" s="1"/>
  <c r="J271" i="7" s="1"/>
  <c r="AF271" i="7" s="1"/>
  <c r="T278" i="6"/>
  <c r="T281" i="6"/>
  <c r="T284" i="6"/>
  <c r="U287" i="6"/>
  <c r="V287" i="6" s="1"/>
  <c r="AG287" i="6" s="1"/>
  <c r="J287" i="7" s="1"/>
  <c r="AF287" i="7" s="1"/>
  <c r="T294" i="6"/>
  <c r="T297" i="6"/>
  <c r="U2" i="6"/>
  <c r="V2" i="6" s="1"/>
  <c r="AG2" i="6" s="1"/>
  <c r="J2" i="7" s="1"/>
  <c r="AF2" i="7" s="1"/>
  <c r="U34" i="6"/>
  <c r="V34" i="6" s="1"/>
  <c r="AG34" i="6" s="1"/>
  <c r="J34" i="7" s="1"/>
  <c r="AF34" i="7" s="1"/>
  <c r="U126" i="6"/>
  <c r="V126" i="6" s="1"/>
  <c r="AG126" i="6" s="1"/>
  <c r="J126" i="7" s="1"/>
  <c r="AF126" i="7" s="1"/>
  <c r="T174" i="6"/>
  <c r="T198" i="6"/>
  <c r="U4" i="6"/>
  <c r="V4" i="6" s="1"/>
  <c r="AG4" i="6" s="1"/>
  <c r="J4" i="7" s="1"/>
  <c r="AF4" i="7" s="1"/>
  <c r="T13" i="6"/>
  <c r="U20" i="6"/>
  <c r="V20" i="6" s="1"/>
  <c r="AG20" i="6" s="1"/>
  <c r="J20" i="7" s="1"/>
  <c r="AF20" i="7" s="1"/>
  <c r="T27" i="6"/>
  <c r="T34" i="6"/>
  <c r="T40" i="6"/>
  <c r="T47" i="6"/>
  <c r="U60" i="6"/>
  <c r="V60" i="6" s="1"/>
  <c r="AG60" i="6" s="1"/>
  <c r="J60" i="7" s="1"/>
  <c r="AF60" i="7" s="1"/>
  <c r="T66" i="6"/>
  <c r="U81" i="6"/>
  <c r="V81" i="6" s="1"/>
  <c r="AG81" i="6" s="1"/>
  <c r="J81" i="7" s="1"/>
  <c r="AF81" i="7" s="1"/>
  <c r="U86" i="6"/>
  <c r="V86" i="6" s="1"/>
  <c r="AG86" i="6" s="1"/>
  <c r="J86" i="7" s="1"/>
  <c r="AF86" i="7" s="1"/>
  <c r="U91" i="6"/>
  <c r="V91" i="6" s="1"/>
  <c r="AG91" i="6" s="1"/>
  <c r="J91" i="7" s="1"/>
  <c r="AF91" i="7" s="1"/>
  <c r="T96" i="6"/>
  <c r="U101" i="6"/>
  <c r="V101" i="6" s="1"/>
  <c r="AG101" i="6" s="1"/>
  <c r="J101" i="7" s="1"/>
  <c r="AF101" i="7" s="1"/>
  <c r="U111" i="6"/>
  <c r="V111" i="6" s="1"/>
  <c r="AG111" i="6" s="1"/>
  <c r="J111" i="7" s="1"/>
  <c r="AF111" i="7" s="1"/>
  <c r="T116" i="6"/>
  <c r="U125" i="6"/>
  <c r="V125" i="6" s="1"/>
  <c r="AG125" i="6" s="1"/>
  <c r="J125" i="7" s="1"/>
  <c r="AF125" i="7" s="1"/>
  <c r="T131" i="6"/>
  <c r="U135" i="6"/>
  <c r="V135" i="6" s="1"/>
  <c r="AG135" i="6" s="1"/>
  <c r="J135" i="7" s="1"/>
  <c r="AF135" i="7" s="1"/>
  <c r="U140" i="6"/>
  <c r="V140" i="6" s="1"/>
  <c r="AG140" i="6" s="1"/>
  <c r="J140" i="7" s="1"/>
  <c r="AF140" i="7" s="1"/>
  <c r="T145" i="6"/>
  <c r="T150" i="6"/>
  <c r="T155" i="6"/>
  <c r="U159" i="6"/>
  <c r="V159" i="6" s="1"/>
  <c r="AG159" i="6" s="1"/>
  <c r="J159" i="7" s="1"/>
  <c r="AF159" i="7" s="1"/>
  <c r="T164" i="6"/>
  <c r="U168" i="6"/>
  <c r="V168" i="6" s="1"/>
  <c r="AG168" i="6" s="1"/>
  <c r="J168" i="7" s="1"/>
  <c r="AF168" i="7" s="1"/>
  <c r="T173" i="6"/>
  <c r="U178" i="6"/>
  <c r="V178" i="6" s="1"/>
  <c r="AG178" i="6" s="1"/>
  <c r="J178" i="7" s="1"/>
  <c r="AF178" i="7" s="1"/>
  <c r="U187" i="6"/>
  <c r="V187" i="6" s="1"/>
  <c r="AG187" i="6" s="1"/>
  <c r="J187" i="7" s="1"/>
  <c r="AF187" i="7" s="1"/>
  <c r="T192" i="6"/>
  <c r="T197" i="6"/>
  <c r="T210" i="6"/>
  <c r="T213" i="6"/>
  <c r="T216" i="6"/>
  <c r="U219" i="6"/>
  <c r="V219" i="6" s="1"/>
  <c r="AG219" i="6" s="1"/>
  <c r="J219" i="7" s="1"/>
  <c r="AF219" i="7" s="1"/>
  <c r="T226" i="6"/>
  <c r="T229" i="6"/>
  <c r="T232" i="6"/>
  <c r="U235" i="6"/>
  <c r="V235" i="6" s="1"/>
  <c r="AG235" i="6" s="1"/>
  <c r="J235" i="7" s="1"/>
  <c r="AF235" i="7" s="1"/>
  <c r="U238" i="6"/>
  <c r="V238" i="6" s="1"/>
  <c r="AG238" i="6" s="1"/>
  <c r="J238" i="7" s="1"/>
  <c r="AF238" i="7" s="1"/>
  <c r="U241" i="6"/>
  <c r="V241" i="6" s="1"/>
  <c r="AG241" i="6" s="1"/>
  <c r="J241" i="7" s="1"/>
  <c r="AF241" i="7" s="1"/>
  <c r="U244" i="6"/>
  <c r="V244" i="6" s="1"/>
  <c r="AG244" i="6" s="1"/>
  <c r="J244" i="7" s="1"/>
  <c r="AF244" i="7" s="1"/>
  <c r="T254" i="6"/>
  <c r="T266" i="6"/>
  <c r="T275" i="6"/>
  <c r="U278" i="6"/>
  <c r="V278" i="6" s="1"/>
  <c r="AG278" i="6" s="1"/>
  <c r="J278" i="7" s="1"/>
  <c r="AF278" i="7" s="1"/>
  <c r="U281" i="6"/>
  <c r="V281" i="6" s="1"/>
  <c r="AG281" i="6" s="1"/>
  <c r="J281" i="7" s="1"/>
  <c r="AF281" i="7" s="1"/>
  <c r="U284" i="6"/>
  <c r="V284" i="6" s="1"/>
  <c r="AG284" i="6" s="1"/>
  <c r="J284" i="7" s="1"/>
  <c r="AF284" i="7" s="1"/>
  <c r="T291" i="6"/>
  <c r="U294" i="6"/>
  <c r="V294" i="6" s="1"/>
  <c r="AG294" i="6" s="1"/>
  <c r="J294" i="7" s="1"/>
  <c r="AF294" i="7" s="1"/>
  <c r="U297" i="6"/>
  <c r="V297" i="6" s="1"/>
  <c r="AG297" i="6" s="1"/>
  <c r="J297" i="7" s="1"/>
  <c r="AF297" i="7" s="1"/>
  <c r="T2" i="6"/>
  <c r="U14" i="6"/>
  <c r="V14" i="6" s="1"/>
  <c r="AG14" i="6" s="1"/>
  <c r="J14" i="7" s="1"/>
  <c r="AF14" i="7" s="1"/>
  <c r="U131" i="6"/>
  <c r="V131" i="6" s="1"/>
  <c r="AG131" i="6" s="1"/>
  <c r="J131" i="7" s="1"/>
  <c r="AF131" i="7" s="1"/>
  <c r="T141" i="6"/>
  <c r="U155" i="6"/>
  <c r="V155" i="6" s="1"/>
  <c r="AG155" i="6" s="1"/>
  <c r="J155" i="7" s="1"/>
  <c r="AF155" i="7" s="1"/>
  <c r="U164" i="6"/>
  <c r="V164" i="6" s="1"/>
  <c r="AG164" i="6" s="1"/>
  <c r="J164" i="7" s="1"/>
  <c r="AF164" i="7" s="1"/>
  <c r="T203" i="6"/>
  <c r="T7" i="6"/>
  <c r="T21" i="6"/>
  <c r="U27" i="6"/>
  <c r="V27" i="6" s="1"/>
  <c r="AG27" i="6" s="1"/>
  <c r="J27" i="7" s="1"/>
  <c r="AF27" i="7" s="1"/>
  <c r="T42" i="6"/>
  <c r="T48" i="6"/>
  <c r="T55" i="6"/>
  <c r="T61" i="6"/>
  <c r="U66" i="6"/>
  <c r="V66" i="6" s="1"/>
  <c r="AG66" i="6" s="1"/>
  <c r="J66" i="7" s="1"/>
  <c r="AF66" i="7" s="1"/>
  <c r="U76" i="6"/>
  <c r="V76" i="6" s="1"/>
  <c r="AG76" i="6" s="1"/>
  <c r="J76" i="7" s="1"/>
  <c r="AF76" i="7" s="1"/>
  <c r="T82" i="6"/>
  <c r="U97" i="6"/>
  <c r="V97" i="6" s="1"/>
  <c r="AG97" i="6" s="1"/>
  <c r="J97" i="7" s="1"/>
  <c r="AF97" i="7" s="1"/>
  <c r="U102" i="6"/>
  <c r="V102" i="6" s="1"/>
  <c r="AG102" i="6" s="1"/>
  <c r="J102" i="7" s="1"/>
  <c r="AF102" i="7" s="1"/>
  <c r="T107" i="6"/>
  <c r="U116" i="6"/>
  <c r="V116" i="6" s="1"/>
  <c r="AG116" i="6" s="1"/>
  <c r="J116" i="7" s="1"/>
  <c r="AF116" i="7" s="1"/>
  <c r="T122" i="6"/>
  <c r="U146" i="6"/>
  <c r="V146" i="6" s="1"/>
  <c r="AG146" i="6" s="1"/>
  <c r="J146" i="7" s="1"/>
  <c r="AF146" i="7" s="1"/>
  <c r="U169" i="6"/>
  <c r="V169" i="6" s="1"/>
  <c r="AG169" i="6" s="1"/>
  <c r="J169" i="7" s="1"/>
  <c r="AF169" i="7" s="1"/>
  <c r="T183" i="6"/>
  <c r="T193" i="6"/>
  <c r="T10" i="6"/>
  <c r="U16" i="6"/>
  <c r="V16" i="6" s="1"/>
  <c r="AG16" i="6" s="1"/>
  <c r="J16" i="7" s="1"/>
  <c r="AF16" i="7" s="1"/>
  <c r="T23" i="6"/>
  <c r="U30" i="6"/>
  <c r="V30" i="6" s="1"/>
  <c r="AG30" i="6" s="1"/>
  <c r="J30" i="7" s="1"/>
  <c r="AF30" i="7" s="1"/>
  <c r="U37" i="6"/>
  <c r="V37" i="6" s="1"/>
  <c r="AG37" i="6" s="1"/>
  <c r="J37" i="7" s="1"/>
  <c r="AF37" i="7" s="1"/>
  <c r="T51" i="6"/>
  <c r="U57" i="6"/>
  <c r="V57" i="6" s="1"/>
  <c r="AG57" i="6" s="1"/>
  <c r="J57" i="7" s="1"/>
  <c r="AF57" i="7" s="1"/>
  <c r="T63" i="6"/>
  <c r="U68" i="6"/>
  <c r="V68" i="6" s="1"/>
  <c r="AG68" i="6" s="1"/>
  <c r="J68" i="7" s="1"/>
  <c r="AF68" i="7" s="1"/>
  <c r="U73" i="6"/>
  <c r="V73" i="6" s="1"/>
  <c r="AG73" i="6" s="1"/>
  <c r="J73" i="7" s="1"/>
  <c r="AF73" i="7" s="1"/>
  <c r="U83" i="6"/>
  <c r="V83" i="6" s="1"/>
  <c r="AG83" i="6" s="1"/>
  <c r="J83" i="7" s="1"/>
  <c r="AF83" i="7" s="1"/>
  <c r="U88" i="6"/>
  <c r="V88" i="6" s="1"/>
  <c r="AG88" i="6" s="1"/>
  <c r="J88" i="7" s="1"/>
  <c r="AF88" i="7" s="1"/>
  <c r="U94" i="6"/>
  <c r="V94" i="6" s="1"/>
  <c r="AG94" i="6" s="1"/>
  <c r="J94" i="7" s="1"/>
  <c r="AF94" i="7" s="1"/>
  <c r="T99" i="6"/>
  <c r="T104" i="6"/>
  <c r="U108" i="6"/>
  <c r="V108" i="6" s="1"/>
  <c r="AG108" i="6" s="1"/>
  <c r="J108" i="7" s="1"/>
  <c r="AF108" i="7" s="1"/>
  <c r="U113" i="6"/>
  <c r="V113" i="6" s="1"/>
  <c r="AG113" i="6" s="1"/>
  <c r="J113" i="7" s="1"/>
  <c r="AF113" i="7" s="1"/>
  <c r="T119" i="6"/>
  <c r="U123" i="6"/>
  <c r="V123" i="6" s="1"/>
  <c r="AG123" i="6" s="1"/>
  <c r="J123" i="7" s="1"/>
  <c r="AF123" i="7" s="1"/>
  <c r="T128" i="6"/>
  <c r="T138" i="6"/>
  <c r="U143" i="6"/>
  <c r="V143" i="6" s="1"/>
  <c r="AG143" i="6" s="1"/>
  <c r="J143" i="7" s="1"/>
  <c r="AF143" i="7" s="1"/>
  <c r="U152" i="6"/>
  <c r="V152" i="6" s="1"/>
  <c r="AG152" i="6" s="1"/>
  <c r="J152" i="7" s="1"/>
  <c r="AF152" i="7" s="1"/>
  <c r="U161" i="6"/>
  <c r="V161" i="6" s="1"/>
  <c r="AG161" i="6" s="1"/>
  <c r="J161" i="7" s="1"/>
  <c r="AF161" i="7" s="1"/>
  <c r="T171" i="6"/>
  <c r="T180" i="6"/>
  <c r="U190" i="6"/>
  <c r="V190" i="6" s="1"/>
  <c r="AG190" i="6" s="1"/>
  <c r="J190" i="7" s="1"/>
  <c r="AF190" i="7" s="1"/>
  <c r="T204" i="6"/>
  <c r="T208" i="6"/>
  <c r="U211" i="6"/>
  <c r="V211" i="6" s="1"/>
  <c r="AG211" i="6" s="1"/>
  <c r="J211" i="7" s="1"/>
  <c r="AF211" i="7" s="1"/>
  <c r="T218" i="6"/>
  <c r="T221" i="6"/>
  <c r="T224" i="6"/>
  <c r="U227" i="6"/>
  <c r="V227" i="6" s="1"/>
  <c r="AG227" i="6" s="1"/>
  <c r="J227" i="7" s="1"/>
  <c r="AF227" i="7" s="1"/>
  <c r="T234" i="6"/>
  <c r="T243" i="6"/>
  <c r="U246" i="6"/>
  <c r="V246" i="6" s="1"/>
  <c r="AG246" i="6" s="1"/>
  <c r="J246" i="7" s="1"/>
  <c r="AF246" i="7" s="1"/>
  <c r="T249" i="6"/>
  <c r="T252" i="6"/>
  <c r="U255" i="6"/>
  <c r="V255" i="6" s="1"/>
  <c r="AG255" i="6" s="1"/>
  <c r="J255" i="7" s="1"/>
  <c r="AF255" i="7" s="1"/>
  <c r="U258" i="6"/>
  <c r="V258" i="6" s="1"/>
  <c r="AG258" i="6" s="1"/>
  <c r="J258" i="7" s="1"/>
  <c r="AF258" i="7" s="1"/>
  <c r="T261" i="6"/>
  <c r="T264" i="6"/>
  <c r="U267" i="6"/>
  <c r="V267" i="6" s="1"/>
  <c r="AG267" i="6" s="1"/>
  <c r="J267" i="7" s="1"/>
  <c r="AF267" i="7" s="1"/>
  <c r="U270" i="6"/>
  <c r="V270" i="6" s="1"/>
  <c r="AG270" i="6" s="1"/>
  <c r="J270" i="7" s="1"/>
  <c r="AF270" i="7" s="1"/>
  <c r="U273" i="6"/>
  <c r="V273" i="6" s="1"/>
  <c r="AG273" i="6" s="1"/>
  <c r="J273" i="7" s="1"/>
  <c r="AF273" i="7" s="1"/>
  <c r="U276" i="6"/>
  <c r="V276" i="6" s="1"/>
  <c r="AG276" i="6" s="1"/>
  <c r="J276" i="7" s="1"/>
  <c r="AF276" i="7" s="1"/>
  <c r="T283" i="6"/>
  <c r="U286" i="6"/>
  <c r="V286" i="6" s="1"/>
  <c r="AG286" i="6" s="1"/>
  <c r="J286" i="7" s="1"/>
  <c r="AF286" i="7" s="1"/>
  <c r="U289" i="6"/>
  <c r="V289" i="6" s="1"/>
  <c r="AG289" i="6" s="1"/>
  <c r="J289" i="7" s="1"/>
  <c r="AF289" i="7" s="1"/>
  <c r="U292" i="6"/>
  <c r="V292" i="6" s="1"/>
  <c r="AG292" i="6" s="1"/>
  <c r="J292" i="7" s="1"/>
  <c r="AF292" i="7" s="1"/>
  <c r="T299" i="6"/>
  <c r="U51" i="6"/>
  <c r="V51" i="6" s="1"/>
  <c r="AG51" i="6" s="1"/>
  <c r="J51" i="7" s="1"/>
  <c r="AF51" i="7" s="1"/>
  <c r="T110" i="6"/>
  <c r="T134" i="6"/>
  <c r="U162" i="6"/>
  <c r="V162" i="6" s="1"/>
  <c r="AG162" i="6" s="1"/>
  <c r="J162" i="7" s="1"/>
  <c r="AF162" i="7" s="1"/>
  <c r="U171" i="6"/>
  <c r="V171" i="6" s="1"/>
  <c r="AG171" i="6" s="1"/>
  <c r="J171" i="7" s="1"/>
  <c r="AF171" i="7" s="1"/>
  <c r="T181" i="6"/>
  <c r="U185" i="6"/>
  <c r="V185" i="6" s="1"/>
  <c r="AG185" i="6" s="1"/>
  <c r="J185" i="7" s="1"/>
  <c r="AF185" i="7" s="1"/>
  <c r="T8" i="6"/>
  <c r="T29" i="6"/>
  <c r="U46" i="6"/>
  <c r="V46" i="6" s="1"/>
  <c r="AG46" i="6" s="1"/>
  <c r="J46" i="7" s="1"/>
  <c r="AF46" i="7" s="1"/>
  <c r="T90" i="6"/>
  <c r="U117" i="6"/>
  <c r="V117" i="6" s="1"/>
  <c r="AG117" i="6" s="1"/>
  <c r="J117" i="7" s="1"/>
  <c r="AF117" i="7" s="1"/>
  <c r="U224" i="6"/>
  <c r="V224" i="6" s="1"/>
  <c r="AG224" i="6" s="1"/>
  <c r="J224" i="7" s="1"/>
  <c r="AF224" i="7" s="1"/>
  <c r="U299" i="6"/>
  <c r="V299" i="6" s="1"/>
  <c r="AG299" i="6" s="1"/>
  <c r="J299" i="7" s="1"/>
  <c r="AF299" i="7" s="1"/>
  <c r="U48" i="6"/>
  <c r="V48" i="6" s="1"/>
  <c r="AG48" i="6" s="1"/>
  <c r="J48" i="7" s="1"/>
  <c r="AF48" i="7" s="1"/>
  <c r="U230" i="6"/>
  <c r="V230" i="6" s="1"/>
  <c r="AG230" i="6" s="1"/>
  <c r="J230" i="7" s="1"/>
  <c r="AF230" i="7" s="1"/>
  <c r="U274" i="6"/>
  <c r="V274" i="6" s="1"/>
  <c r="AG274" i="6" s="1"/>
  <c r="J274" i="7" s="1"/>
  <c r="AF274" i="7" s="1"/>
  <c r="T64" i="6"/>
  <c r="U78" i="6"/>
  <c r="V78" i="6" s="1"/>
  <c r="AG78" i="6" s="1"/>
  <c r="J78" i="7" s="1"/>
  <c r="AF78" i="7" s="1"/>
  <c r="U92" i="6"/>
  <c r="V92" i="6" s="1"/>
  <c r="AG92" i="6" s="1"/>
  <c r="J92" i="7" s="1"/>
  <c r="AF92" i="7" s="1"/>
  <c r="T170" i="6"/>
  <c r="T194" i="6"/>
  <c r="T225" i="6"/>
  <c r="U245" i="6"/>
  <c r="V245" i="6" s="1"/>
  <c r="AG245" i="6" s="1"/>
  <c r="J245" i="7" s="1"/>
  <c r="AF245" i="7" s="1"/>
  <c r="U264" i="6"/>
  <c r="V264" i="6" s="1"/>
  <c r="AG264" i="6" s="1"/>
  <c r="J264" i="7" s="1"/>
  <c r="AF264" i="7" s="1"/>
  <c r="T295" i="6"/>
  <c r="U50" i="6"/>
  <c r="V50" i="6" s="1"/>
  <c r="AG50" i="6" s="1"/>
  <c r="J50" i="7" s="1"/>
  <c r="AF50" i="7" s="1"/>
  <c r="T67" i="6"/>
  <c r="T93" i="6"/>
  <c r="U107" i="6"/>
  <c r="V107" i="6" s="1"/>
  <c r="AG107" i="6" s="1"/>
  <c r="J107" i="7" s="1"/>
  <c r="AF107" i="7" s="1"/>
  <c r="U132" i="6"/>
  <c r="V132" i="6" s="1"/>
  <c r="AG132" i="6" s="1"/>
  <c r="J132" i="7" s="1"/>
  <c r="AF132" i="7" s="1"/>
  <c r="U158" i="6"/>
  <c r="V158" i="6" s="1"/>
  <c r="AG158" i="6" s="1"/>
  <c r="J158" i="7" s="1"/>
  <c r="AF158" i="7" s="1"/>
  <c r="U170" i="6"/>
  <c r="V170" i="6" s="1"/>
  <c r="AG170" i="6" s="1"/>
  <c r="J170" i="7" s="1"/>
  <c r="AF170" i="7" s="1"/>
  <c r="T184" i="6"/>
  <c r="T195" i="6"/>
  <c r="U204" i="6"/>
  <c r="V204" i="6" s="1"/>
  <c r="AG204" i="6" s="1"/>
  <c r="J204" i="7" s="1"/>
  <c r="AF204" i="7" s="1"/>
  <c r="U215" i="6"/>
  <c r="V215" i="6" s="1"/>
  <c r="AG215" i="6" s="1"/>
  <c r="J215" i="7" s="1"/>
  <c r="AF215" i="7" s="1"/>
  <c r="U220" i="6"/>
  <c r="V220" i="6" s="1"/>
  <c r="AG220" i="6" s="1"/>
  <c r="J220" i="7" s="1"/>
  <c r="AF220" i="7" s="1"/>
  <c r="U226" i="6"/>
  <c r="V226" i="6" s="1"/>
  <c r="AG226" i="6" s="1"/>
  <c r="J226" i="7" s="1"/>
  <c r="AF226" i="7" s="1"/>
  <c r="T231" i="6"/>
  <c r="T236" i="6"/>
  <c r="U240" i="6"/>
  <c r="V240" i="6" s="1"/>
  <c r="AG240" i="6" s="1"/>
  <c r="J240" i="7" s="1"/>
  <c r="AF240" i="7" s="1"/>
  <c r="T246" i="6"/>
  <c r="T251" i="6"/>
  <c r="U260" i="6"/>
  <c r="V260" i="6" s="1"/>
  <c r="AG260" i="6" s="1"/>
  <c r="J260" i="7" s="1"/>
  <c r="AF260" i="7" s="1"/>
  <c r="T265" i="6"/>
  <c r="T270" i="6"/>
  <c r="U275" i="6"/>
  <c r="V275" i="6" s="1"/>
  <c r="AG275" i="6" s="1"/>
  <c r="J275" i="7" s="1"/>
  <c r="AF275" i="7" s="1"/>
  <c r="T280" i="6"/>
  <c r="U285" i="6"/>
  <c r="V285" i="6" s="1"/>
  <c r="AG285" i="6" s="1"/>
  <c r="J285" i="7" s="1"/>
  <c r="AF285" i="7" s="1"/>
  <c r="U290" i="6"/>
  <c r="V290" i="6" s="1"/>
  <c r="AG290" i="6" s="1"/>
  <c r="J290" i="7" s="1"/>
  <c r="AF290" i="7" s="1"/>
  <c r="U295" i="6"/>
  <c r="V295" i="6" s="1"/>
  <c r="AG295" i="6" s="1"/>
  <c r="J295" i="7" s="1"/>
  <c r="AF295" i="7" s="1"/>
  <c r="T16" i="6"/>
  <c r="U35" i="6"/>
  <c r="V35" i="6" s="1"/>
  <c r="AG35" i="6" s="1"/>
  <c r="J35" i="7" s="1"/>
  <c r="AF35" i="7" s="1"/>
  <c r="U52" i="6"/>
  <c r="V52" i="6" s="1"/>
  <c r="AG52" i="6" s="1"/>
  <c r="J52" i="7" s="1"/>
  <c r="AF52" i="7" s="1"/>
  <c r="U67" i="6"/>
  <c r="V67" i="6" s="1"/>
  <c r="AG67" i="6" s="1"/>
  <c r="J67" i="7" s="1"/>
  <c r="AF67" i="7" s="1"/>
  <c r="U82" i="6"/>
  <c r="V82" i="6" s="1"/>
  <c r="AG82" i="6" s="1"/>
  <c r="J82" i="7" s="1"/>
  <c r="AF82" i="7" s="1"/>
  <c r="T95" i="6"/>
  <c r="T108" i="6"/>
  <c r="U122" i="6"/>
  <c r="V122" i="6" s="1"/>
  <c r="AG122" i="6" s="1"/>
  <c r="J122" i="7" s="1"/>
  <c r="AF122" i="7" s="1"/>
  <c r="U134" i="6"/>
  <c r="V134" i="6" s="1"/>
  <c r="AG134" i="6" s="1"/>
  <c r="J134" i="7" s="1"/>
  <c r="AF134" i="7" s="1"/>
  <c r="U172" i="6"/>
  <c r="V172" i="6" s="1"/>
  <c r="AG172" i="6" s="1"/>
  <c r="J172" i="7" s="1"/>
  <c r="AF172" i="7" s="1"/>
  <c r="U184" i="6"/>
  <c r="V184" i="6" s="1"/>
  <c r="AG184" i="6" s="1"/>
  <c r="J184" i="7" s="1"/>
  <c r="AF184" i="7" s="1"/>
  <c r="T196" i="6"/>
  <c r="T206" i="6"/>
  <c r="T211" i="6"/>
  <c r="U216" i="6"/>
  <c r="V216" i="6" s="1"/>
  <c r="AG216" i="6" s="1"/>
  <c r="J216" i="7" s="1"/>
  <c r="AF216" i="7" s="1"/>
  <c r="U221" i="6"/>
  <c r="V221" i="6" s="1"/>
  <c r="AG221" i="6" s="1"/>
  <c r="J221" i="7" s="1"/>
  <c r="AF221" i="7" s="1"/>
  <c r="U231" i="6"/>
  <c r="V231" i="6" s="1"/>
  <c r="AG231" i="6" s="1"/>
  <c r="J231" i="7" s="1"/>
  <c r="AF231" i="7" s="1"/>
  <c r="U236" i="6"/>
  <c r="V236" i="6" s="1"/>
  <c r="AG236" i="6" s="1"/>
  <c r="J236" i="7" s="1"/>
  <c r="AF236" i="7" s="1"/>
  <c r="T242" i="6"/>
  <c r="U251" i="6"/>
  <c r="V251" i="6" s="1"/>
  <c r="AG251" i="6" s="1"/>
  <c r="J251" i="7" s="1"/>
  <c r="AF251" i="7" s="1"/>
  <c r="T256" i="6"/>
  <c r="U266" i="6"/>
  <c r="V266" i="6" s="1"/>
  <c r="AG266" i="6" s="1"/>
  <c r="J266" i="7" s="1"/>
  <c r="AF266" i="7" s="1"/>
  <c r="U280" i="6"/>
  <c r="V280" i="6" s="1"/>
  <c r="AG280" i="6" s="1"/>
  <c r="J280" i="7" s="1"/>
  <c r="AF280" i="7" s="1"/>
  <c r="T286" i="6"/>
  <c r="U291" i="6"/>
  <c r="V291" i="6" s="1"/>
  <c r="AG291" i="6" s="1"/>
  <c r="J291" i="7" s="1"/>
  <c r="AF291" i="7" s="1"/>
  <c r="T296" i="6"/>
  <c r="U29" i="6"/>
  <c r="V29" i="6" s="1"/>
  <c r="AG29" i="6" s="1"/>
  <c r="J29" i="7" s="1"/>
  <c r="AF29" i="7" s="1"/>
  <c r="U181" i="6"/>
  <c r="V181" i="6" s="1"/>
  <c r="AG181" i="6" s="1"/>
  <c r="J181" i="7" s="1"/>
  <c r="AF181" i="7" s="1"/>
  <c r="U279" i="6"/>
  <c r="V279" i="6" s="1"/>
  <c r="AG279" i="6" s="1"/>
  <c r="J279" i="7" s="1"/>
  <c r="AF279" i="7" s="1"/>
  <c r="T147" i="6"/>
  <c r="T105" i="6"/>
  <c r="T220" i="6"/>
  <c r="T260" i="6"/>
  <c r="T290" i="6"/>
  <c r="U18" i="6"/>
  <c r="V18" i="6" s="1"/>
  <c r="AG18" i="6" s="1"/>
  <c r="J18" i="7" s="1"/>
  <c r="AF18" i="7" s="1"/>
  <c r="U69" i="6"/>
  <c r="V69" i="6" s="1"/>
  <c r="AG69" i="6" s="1"/>
  <c r="J69" i="7" s="1"/>
  <c r="AF69" i="7" s="1"/>
  <c r="T83" i="6"/>
  <c r="T98" i="6"/>
  <c r="U110" i="6"/>
  <c r="V110" i="6" s="1"/>
  <c r="AG110" i="6" s="1"/>
  <c r="J110" i="7" s="1"/>
  <c r="AF110" i="7" s="1"/>
  <c r="T137" i="6"/>
  <c r="T149" i="6"/>
  <c r="T161" i="6"/>
  <c r="U174" i="6"/>
  <c r="V174" i="6" s="1"/>
  <c r="AG174" i="6" s="1"/>
  <c r="J174" i="7" s="1"/>
  <c r="AF174" i="7" s="1"/>
  <c r="T186" i="6"/>
  <c r="U198" i="6"/>
  <c r="V198" i="6" s="1"/>
  <c r="AG198" i="6" s="1"/>
  <c r="J198" i="7" s="1"/>
  <c r="AF198" i="7" s="1"/>
  <c r="T207" i="6"/>
  <c r="T217" i="6"/>
  <c r="T222" i="6"/>
  <c r="T227" i="6"/>
  <c r="U232" i="6"/>
  <c r="V232" i="6" s="1"/>
  <c r="AG232" i="6" s="1"/>
  <c r="J232" i="7" s="1"/>
  <c r="AF232" i="7" s="1"/>
  <c r="T237" i="6"/>
  <c r="U242" i="6"/>
  <c r="V242" i="6" s="1"/>
  <c r="AG242" i="6" s="1"/>
  <c r="J242" i="7" s="1"/>
  <c r="AF242" i="7" s="1"/>
  <c r="T247" i="6"/>
  <c r="T257" i="6"/>
  <c r="U261" i="6"/>
  <c r="V261" i="6" s="1"/>
  <c r="AG261" i="6" s="1"/>
  <c r="J261" i="7" s="1"/>
  <c r="AF261" i="7" s="1"/>
  <c r="T271" i="6"/>
  <c r="T276" i="6"/>
  <c r="T282" i="6"/>
  <c r="U296" i="6"/>
  <c r="V296" i="6" s="1"/>
  <c r="AG296" i="6" s="1"/>
  <c r="J296" i="7" s="1"/>
  <c r="AF296" i="7" s="1"/>
  <c r="T118" i="6"/>
  <c r="T255" i="6"/>
  <c r="U21" i="6"/>
  <c r="V21" i="6" s="1"/>
  <c r="AG21" i="6" s="1"/>
  <c r="J21" i="7" s="1"/>
  <c r="AF21" i="7" s="1"/>
  <c r="U56" i="6"/>
  <c r="V56" i="6" s="1"/>
  <c r="AG56" i="6" s="1"/>
  <c r="J56" i="7" s="1"/>
  <c r="AF56" i="7" s="1"/>
  <c r="T72" i="6"/>
  <c r="T85" i="6"/>
  <c r="U98" i="6"/>
  <c r="V98" i="6" s="1"/>
  <c r="AG98" i="6" s="1"/>
  <c r="J98" i="7" s="1"/>
  <c r="AF98" i="7" s="1"/>
  <c r="U137" i="6"/>
  <c r="V137" i="6" s="1"/>
  <c r="AG137" i="6" s="1"/>
  <c r="J137" i="7" s="1"/>
  <c r="AF137" i="7" s="1"/>
  <c r="T151" i="6"/>
  <c r="U175" i="6"/>
  <c r="V175" i="6" s="1"/>
  <c r="AG175" i="6" s="1"/>
  <c r="J175" i="7" s="1"/>
  <c r="AF175" i="7" s="1"/>
  <c r="U188" i="6"/>
  <c r="V188" i="6" s="1"/>
  <c r="AG188" i="6" s="1"/>
  <c r="J188" i="7" s="1"/>
  <c r="AF188" i="7" s="1"/>
  <c r="U199" i="6"/>
  <c r="V199" i="6" s="1"/>
  <c r="AG199" i="6" s="1"/>
  <c r="J199" i="7" s="1"/>
  <c r="AF199" i="7" s="1"/>
  <c r="U207" i="6"/>
  <c r="V207" i="6" s="1"/>
  <c r="AG207" i="6" s="1"/>
  <c r="J207" i="7" s="1"/>
  <c r="AF207" i="7" s="1"/>
  <c r="T212" i="6"/>
  <c r="U217" i="6"/>
  <c r="V217" i="6" s="1"/>
  <c r="AG217" i="6" s="1"/>
  <c r="J217" i="7" s="1"/>
  <c r="AF217" i="7" s="1"/>
  <c r="T223" i="6"/>
  <c r="T233" i="6"/>
  <c r="U237" i="6"/>
  <c r="V237" i="6" s="1"/>
  <c r="AG237" i="6" s="1"/>
  <c r="J237" i="7" s="1"/>
  <c r="AF237" i="7" s="1"/>
  <c r="T248" i="6"/>
  <c r="U252" i="6"/>
  <c r="V252" i="6" s="1"/>
  <c r="AG252" i="6" s="1"/>
  <c r="J252" i="7" s="1"/>
  <c r="AF252" i="7" s="1"/>
  <c r="U257" i="6"/>
  <c r="V257" i="6" s="1"/>
  <c r="AG257" i="6" s="1"/>
  <c r="J257" i="7" s="1"/>
  <c r="AF257" i="7" s="1"/>
  <c r="T262" i="6"/>
  <c r="T267" i="6"/>
  <c r="T272" i="6"/>
  <c r="T277" i="6"/>
  <c r="U282" i="6"/>
  <c r="V282" i="6" s="1"/>
  <c r="AG282" i="6" s="1"/>
  <c r="J282" i="7" s="1"/>
  <c r="AF282" i="7" s="1"/>
  <c r="T287" i="6"/>
  <c r="T292" i="6"/>
  <c r="T298" i="6"/>
  <c r="T43" i="6"/>
  <c r="T75" i="6"/>
  <c r="U153" i="6"/>
  <c r="V153" i="6" s="1"/>
  <c r="AG153" i="6" s="1"/>
  <c r="J153" i="7" s="1"/>
  <c r="AF153" i="7" s="1"/>
  <c r="T179" i="6"/>
  <c r="T201" i="6"/>
  <c r="T214" i="6"/>
  <c r="U234" i="6"/>
  <c r="V234" i="6" s="1"/>
  <c r="AG234" i="6" s="1"/>
  <c r="J234" i="7" s="1"/>
  <c r="AF234" i="7" s="1"/>
  <c r="U254" i="6"/>
  <c r="V254" i="6" s="1"/>
  <c r="AG254" i="6" s="1"/>
  <c r="J254" i="7" s="1"/>
  <c r="AF254" i="7" s="1"/>
  <c r="U263" i="6"/>
  <c r="V263" i="6" s="1"/>
  <c r="AG263" i="6" s="1"/>
  <c r="J263" i="7" s="1"/>
  <c r="AF263" i="7" s="1"/>
  <c r="T273" i="6"/>
  <c r="U283" i="6"/>
  <c r="V283" i="6" s="1"/>
  <c r="AG283" i="6" s="1"/>
  <c r="J283" i="7" s="1"/>
  <c r="AF283" i="7" s="1"/>
  <c r="U288" i="6"/>
  <c r="V288" i="6" s="1"/>
  <c r="AG288" i="6" s="1"/>
  <c r="J288" i="7" s="1"/>
  <c r="AF288" i="7" s="1"/>
  <c r="U129" i="6"/>
  <c r="V129" i="6" s="1"/>
  <c r="AG129" i="6" s="1"/>
  <c r="J129" i="7" s="1"/>
  <c r="AF129" i="7" s="1"/>
  <c r="U167" i="6"/>
  <c r="V167" i="6" s="1"/>
  <c r="AG167" i="6" s="1"/>
  <c r="J167" i="7" s="1"/>
  <c r="AF167" i="7" s="1"/>
  <c r="U193" i="6"/>
  <c r="V193" i="6" s="1"/>
  <c r="AG193" i="6" s="1"/>
  <c r="J193" i="7" s="1"/>
  <c r="AF193" i="7" s="1"/>
  <c r="T209" i="6"/>
  <c r="T245" i="6"/>
  <c r="T269" i="6"/>
  <c r="T279" i="6"/>
  <c r="U156" i="6"/>
  <c r="V156" i="6" s="1"/>
  <c r="AG156" i="6" s="1"/>
  <c r="J156" i="7" s="1"/>
  <c r="AF156" i="7" s="1"/>
  <c r="T215" i="6"/>
  <c r="T250" i="6"/>
  <c r="T285" i="6"/>
  <c r="U42" i="6"/>
  <c r="V42" i="6" s="1"/>
  <c r="AG42" i="6" s="1"/>
  <c r="J42" i="7" s="1"/>
  <c r="AF42" i="7" s="1"/>
  <c r="T59" i="6"/>
  <c r="U72" i="6"/>
  <c r="V72" i="6" s="1"/>
  <c r="AG72" i="6" s="1"/>
  <c r="J72" i="7" s="1"/>
  <c r="AF72" i="7" s="1"/>
  <c r="U100" i="6"/>
  <c r="V100" i="6" s="1"/>
  <c r="AG100" i="6" s="1"/>
  <c r="J100" i="7" s="1"/>
  <c r="AF100" i="7" s="1"/>
  <c r="T113" i="6"/>
  <c r="T139" i="6"/>
  <c r="T152" i="6"/>
  <c r="T165" i="6"/>
  <c r="T189" i="6"/>
  <c r="T200" i="6"/>
  <c r="U213" i="6"/>
  <c r="V213" i="6" s="1"/>
  <c r="AG213" i="6" s="1"/>
  <c r="J213" i="7" s="1"/>
  <c r="AF213" i="7" s="1"/>
  <c r="U218" i="6"/>
  <c r="V218" i="6" s="1"/>
  <c r="AG218" i="6" s="1"/>
  <c r="J218" i="7" s="1"/>
  <c r="AF218" i="7" s="1"/>
  <c r="U223" i="6"/>
  <c r="V223" i="6" s="1"/>
  <c r="AG223" i="6" s="1"/>
  <c r="J223" i="7" s="1"/>
  <c r="AF223" i="7" s="1"/>
  <c r="T228" i="6"/>
  <c r="U233" i="6"/>
  <c r="V233" i="6" s="1"/>
  <c r="AG233" i="6" s="1"/>
  <c r="J233" i="7" s="1"/>
  <c r="AF233" i="7" s="1"/>
  <c r="U243" i="6"/>
  <c r="V243" i="6" s="1"/>
  <c r="AG243" i="6" s="1"/>
  <c r="J243" i="7" s="1"/>
  <c r="AF243" i="7" s="1"/>
  <c r="U248" i="6"/>
  <c r="V248" i="6" s="1"/>
  <c r="AG248" i="6" s="1"/>
  <c r="J248" i="7" s="1"/>
  <c r="AF248" i="7" s="1"/>
  <c r="T253" i="6"/>
  <c r="T258" i="6"/>
  <c r="T263" i="6"/>
  <c r="U272" i="6"/>
  <c r="V272" i="6" s="1"/>
  <c r="AG272" i="6" s="1"/>
  <c r="J272" i="7" s="1"/>
  <c r="AF272" i="7" s="1"/>
  <c r="U277" i="6"/>
  <c r="V277" i="6" s="1"/>
  <c r="AG277" i="6" s="1"/>
  <c r="J277" i="7" s="1"/>
  <c r="AF277" i="7" s="1"/>
  <c r="T288" i="6"/>
  <c r="T293" i="6"/>
  <c r="U298" i="6"/>
  <c r="V298" i="6" s="1"/>
  <c r="AG298" i="6" s="1"/>
  <c r="J298" i="7" s="1"/>
  <c r="AF298" i="7" s="1"/>
  <c r="U25" i="6"/>
  <c r="V25" i="6" s="1"/>
  <c r="AG25" i="6" s="1"/>
  <c r="J25" i="7" s="1"/>
  <c r="AF25" i="7" s="1"/>
  <c r="U62" i="6"/>
  <c r="V62" i="6" s="1"/>
  <c r="AG62" i="6" s="1"/>
  <c r="J62" i="7" s="1"/>
  <c r="AF62" i="7" s="1"/>
  <c r="T88" i="6"/>
  <c r="T142" i="6"/>
  <c r="U165" i="6"/>
  <c r="V165" i="6" s="1"/>
  <c r="AG165" i="6" s="1"/>
  <c r="J165" i="7" s="1"/>
  <c r="AF165" i="7" s="1"/>
  <c r="T191" i="6"/>
  <c r="U208" i="6"/>
  <c r="V208" i="6" s="1"/>
  <c r="AG208" i="6" s="1"/>
  <c r="J208" i="7" s="1"/>
  <c r="AF208" i="7" s="1"/>
  <c r="U229" i="6"/>
  <c r="V229" i="6" s="1"/>
  <c r="AG229" i="6" s="1"/>
  <c r="J229" i="7" s="1"/>
  <c r="AF229" i="7" s="1"/>
  <c r="T239" i="6"/>
  <c r="T268" i="6"/>
  <c r="U293" i="6"/>
  <c r="V293" i="6" s="1"/>
  <c r="AG293" i="6" s="1"/>
  <c r="J293" i="7" s="1"/>
  <c r="AF293" i="7" s="1"/>
  <c r="T77" i="6"/>
  <c r="U142" i="6"/>
  <c r="V142" i="6" s="1"/>
  <c r="AG142" i="6" s="1"/>
  <c r="J142" i="7" s="1"/>
  <c r="AF142" i="7" s="1"/>
  <c r="U203" i="6"/>
  <c r="V203" i="6" s="1"/>
  <c r="AG203" i="6" s="1"/>
  <c r="J203" i="7" s="1"/>
  <c r="AF203" i="7" s="1"/>
  <c r="U214" i="6"/>
  <c r="V214" i="6" s="1"/>
  <c r="AG214" i="6" s="1"/>
  <c r="J214" i="7" s="1"/>
  <c r="AF214" i="7" s="1"/>
  <c r="T230" i="6"/>
  <c r="U239" i="6"/>
  <c r="V239" i="6" s="1"/>
  <c r="AG239" i="6" s="1"/>
  <c r="J239" i="7" s="1"/>
  <c r="AF239" i="7" s="1"/>
  <c r="U249" i="6"/>
  <c r="V249" i="6" s="1"/>
  <c r="AG249" i="6" s="1"/>
  <c r="J249" i="7" s="1"/>
  <c r="AF249" i="7" s="1"/>
  <c r="T259" i="6"/>
  <c r="T274" i="6"/>
  <c r="T289" i="6"/>
  <c r="T144" i="6"/>
  <c r="U210" i="6"/>
  <c r="V210" i="6" s="1"/>
  <c r="AG210" i="6" s="1"/>
  <c r="J210" i="7" s="1"/>
  <c r="AF210" i="7" s="1"/>
  <c r="T240" i="6"/>
  <c r="U269" i="6"/>
  <c r="V269" i="6" s="1"/>
  <c r="AG269" i="6" s="1"/>
  <c r="J269" i="7" s="1"/>
  <c r="AF269" i="7" s="1"/>
  <c r="J5" i="6"/>
  <c r="AA165" i="6"/>
  <c r="AA39" i="6"/>
  <c r="AA40" i="6"/>
  <c r="AA72" i="6"/>
  <c r="AA3" i="6"/>
  <c r="AA283" i="6"/>
  <c r="AA201" i="6"/>
  <c r="AA102" i="6"/>
  <c r="AA23" i="6"/>
  <c r="AA276" i="6"/>
  <c r="AA208" i="6"/>
  <c r="AA175" i="6"/>
  <c r="AA142" i="6"/>
  <c r="AA99" i="6"/>
  <c r="AA113" i="6"/>
  <c r="AA260" i="6"/>
  <c r="AA88" i="6"/>
  <c r="AA4" i="6"/>
  <c r="AA267" i="6"/>
  <c r="AA134" i="6"/>
  <c r="AA53" i="6"/>
  <c r="AA22" i="6"/>
  <c r="AA281" i="6"/>
  <c r="AA240" i="6"/>
  <c r="AA195" i="6"/>
  <c r="AA126" i="6"/>
  <c r="AA156" i="6"/>
  <c r="AA21" i="6"/>
  <c r="AA247" i="6"/>
  <c r="AA80" i="6"/>
  <c r="AA290" i="6"/>
  <c r="AA274" i="6"/>
  <c r="AA295" i="6"/>
  <c r="AA279" i="6"/>
  <c r="AA261" i="6"/>
  <c r="AA245" i="6"/>
  <c r="AA254" i="6"/>
  <c r="AA239" i="6"/>
  <c r="AA223" i="6"/>
  <c r="AA215" i="6"/>
  <c r="AA207" i="6"/>
  <c r="AA225" i="6"/>
  <c r="AA200" i="6"/>
  <c r="AA190" i="6"/>
  <c r="AA172" i="6"/>
  <c r="AA159" i="6"/>
  <c r="AA173" i="6"/>
  <c r="AA194" i="6"/>
  <c r="AA118" i="6"/>
  <c r="AA110" i="6"/>
  <c r="AA183" i="6"/>
  <c r="AA139" i="6"/>
  <c r="AA107" i="6"/>
  <c r="AA98" i="6"/>
  <c r="AA148" i="6"/>
  <c r="AA105" i="6"/>
  <c r="AA49" i="6"/>
  <c r="AA93" i="6"/>
  <c r="AA65" i="6"/>
  <c r="AA50" i="6"/>
  <c r="AA35" i="6"/>
  <c r="AA19" i="6"/>
  <c r="AA77" i="6"/>
  <c r="AA34" i="6"/>
  <c r="AA68" i="6"/>
  <c r="AA11" i="6"/>
  <c r="AA14" i="6"/>
  <c r="AA299" i="6"/>
  <c r="AA176" i="6"/>
  <c r="AA123" i="6"/>
  <c r="AA38" i="6"/>
  <c r="AA16" i="6"/>
  <c r="AA297" i="6"/>
  <c r="AA224" i="6"/>
  <c r="AA174" i="6"/>
  <c r="AA121" i="6"/>
  <c r="AA51" i="6"/>
  <c r="AA36" i="6"/>
  <c r="AA288" i="6"/>
  <c r="AA272" i="6"/>
  <c r="AA293" i="6"/>
  <c r="AA277" i="6"/>
  <c r="AA259" i="6"/>
  <c r="AA243" i="6"/>
  <c r="AA252" i="6"/>
  <c r="AA238" i="6"/>
  <c r="AA222" i="6"/>
  <c r="AA214" i="6"/>
  <c r="AA206" i="6"/>
  <c r="AA235" i="6"/>
  <c r="AA197" i="6"/>
  <c r="AA187" i="6"/>
  <c r="AA170" i="6"/>
  <c r="AA157" i="6"/>
  <c r="AA171" i="6"/>
  <c r="AA186" i="6"/>
  <c r="AA146" i="6"/>
  <c r="AA108" i="6"/>
  <c r="AA154" i="6"/>
  <c r="AA133" i="6"/>
  <c r="AA135" i="6"/>
  <c r="AA96" i="6"/>
  <c r="AA145" i="6"/>
  <c r="AA89" i="6"/>
  <c r="AA47" i="6"/>
  <c r="AA79" i="6"/>
  <c r="AA64" i="6"/>
  <c r="AA48" i="6"/>
  <c r="AA33" i="6"/>
  <c r="AA17" i="6"/>
  <c r="AA76" i="6"/>
  <c r="AA32" i="6"/>
  <c r="AA71" i="6"/>
  <c r="AA5" i="6"/>
  <c r="AA12" i="6"/>
  <c r="AA286" i="6"/>
  <c r="AA270" i="6"/>
  <c r="AA291" i="6"/>
  <c r="AA275" i="6"/>
  <c r="AA257" i="6"/>
  <c r="AA241" i="6"/>
  <c r="AA250" i="6"/>
  <c r="AA237" i="6"/>
  <c r="AA221" i="6"/>
  <c r="AA213" i="6"/>
  <c r="AA205" i="6"/>
  <c r="AA232" i="6"/>
  <c r="AA192" i="6"/>
  <c r="AA184" i="6"/>
  <c r="AA168" i="6"/>
  <c r="AA155" i="6"/>
  <c r="AA169" i="6"/>
  <c r="AA150" i="6"/>
  <c r="AA160" i="6"/>
  <c r="AA179" i="6"/>
  <c r="AA147" i="6"/>
  <c r="AA132" i="6"/>
  <c r="AA127" i="6"/>
  <c r="AA94" i="6"/>
  <c r="AA115" i="6"/>
  <c r="AA75" i="6"/>
  <c r="AA45" i="6"/>
  <c r="AA78" i="6"/>
  <c r="AA97" i="6"/>
  <c r="AA46" i="6"/>
  <c r="AA31" i="6"/>
  <c r="AA106" i="6"/>
  <c r="AA69" i="6"/>
  <c r="AA30" i="6"/>
  <c r="AA60" i="6"/>
  <c r="AA15" i="6"/>
  <c r="AA10" i="6"/>
  <c r="AA280" i="6"/>
  <c r="AA264" i="6"/>
  <c r="AA269" i="6"/>
  <c r="AA244" i="6"/>
  <c r="AA218" i="6"/>
  <c r="AA234" i="6"/>
  <c r="AA202" i="6"/>
  <c r="AA162" i="6"/>
  <c r="AA149" i="6"/>
  <c r="AA143" i="6"/>
  <c r="AA137" i="6"/>
  <c r="AA124" i="6"/>
  <c r="AA116" i="6"/>
  <c r="AA87" i="6"/>
  <c r="AA73" i="6"/>
  <c r="AA6" i="6"/>
  <c r="AA294" i="6"/>
  <c r="AA258" i="6"/>
  <c r="AA227" i="6"/>
  <c r="AA209" i="6"/>
  <c r="AA193" i="6"/>
  <c r="AA161" i="6"/>
  <c r="AA129" i="6"/>
  <c r="AA95" i="6"/>
  <c r="AA81" i="6"/>
  <c r="AA63" i="6"/>
  <c r="AA265" i="6"/>
  <c r="AA216" i="6"/>
  <c r="AA181" i="6"/>
  <c r="AA140" i="6"/>
  <c r="AA52" i="6"/>
  <c r="AA13" i="6"/>
  <c r="AA249" i="6"/>
  <c r="AA114" i="6"/>
  <c r="AA66" i="6"/>
  <c r="AA256" i="6"/>
  <c r="AA228" i="6"/>
  <c r="AA199" i="6"/>
  <c r="AA100" i="6"/>
  <c r="AA62" i="6"/>
  <c r="AA7" i="6"/>
  <c r="AA284" i="6"/>
  <c r="AA268" i="6"/>
  <c r="AA289" i="6"/>
  <c r="AA273" i="6"/>
  <c r="AA255" i="6"/>
  <c r="AA263" i="6"/>
  <c r="AA248" i="6"/>
  <c r="AA233" i="6"/>
  <c r="AA220" i="6"/>
  <c r="AA212" i="6"/>
  <c r="AA204" i="6"/>
  <c r="AA229" i="6"/>
  <c r="AA189" i="6"/>
  <c r="AA182" i="6"/>
  <c r="AA166" i="6"/>
  <c r="AA153" i="6"/>
  <c r="AA167" i="6"/>
  <c r="AA191" i="6"/>
  <c r="AA141" i="6"/>
  <c r="AA152" i="6"/>
  <c r="AA138" i="6"/>
  <c r="AA131" i="6"/>
  <c r="AA119" i="6"/>
  <c r="AA92" i="6"/>
  <c r="AA101" i="6"/>
  <c r="AA74" i="6"/>
  <c r="AA43" i="6"/>
  <c r="AA111" i="6"/>
  <c r="AA83" i="6"/>
  <c r="AA44" i="6"/>
  <c r="AA29" i="6"/>
  <c r="AA70" i="6"/>
  <c r="AA61" i="6"/>
  <c r="AA28" i="6"/>
  <c r="AA57" i="6"/>
  <c r="AA18" i="6"/>
  <c r="AA2" i="6"/>
  <c r="AA298" i="6"/>
  <c r="AA282" i="6"/>
  <c r="AA266" i="6"/>
  <c r="AA287" i="6"/>
  <c r="AA271" i="6"/>
  <c r="AA253" i="6"/>
  <c r="AA262" i="6"/>
  <c r="AA246" i="6"/>
  <c r="AA230" i="6"/>
  <c r="AA219" i="6"/>
  <c r="AA211" i="6"/>
  <c r="AA203" i="6"/>
  <c r="AA226" i="6"/>
  <c r="AA185" i="6"/>
  <c r="AA180" i="6"/>
  <c r="AA164" i="6"/>
  <c r="AA151" i="6"/>
  <c r="AA158" i="6"/>
  <c r="AA136" i="6"/>
  <c r="AA144" i="6"/>
  <c r="AA130" i="6"/>
  <c r="AA125" i="6"/>
  <c r="AA109" i="6"/>
  <c r="AA90" i="6"/>
  <c r="AA85" i="6"/>
  <c r="AA59" i="6"/>
  <c r="AA41" i="6"/>
  <c r="AA103" i="6"/>
  <c r="AA82" i="6"/>
  <c r="AA42" i="6"/>
  <c r="AA27" i="6"/>
  <c r="AA91" i="6"/>
  <c r="AA54" i="6"/>
  <c r="AA26" i="6"/>
  <c r="AA55" i="6"/>
  <c r="AA9" i="6"/>
  <c r="AA8" i="6"/>
  <c r="AA296" i="6"/>
  <c r="AA285" i="6"/>
  <c r="AA251" i="6"/>
  <c r="AA236" i="6"/>
  <c r="AA210" i="6"/>
  <c r="AA196" i="6"/>
  <c r="AA178" i="6"/>
  <c r="AA163" i="6"/>
  <c r="AA128" i="6"/>
  <c r="AA122" i="6"/>
  <c r="AA104" i="6"/>
  <c r="AA58" i="6"/>
  <c r="AA67" i="6"/>
  <c r="AA25" i="6"/>
  <c r="AA24" i="6"/>
  <c r="AA278" i="6"/>
  <c r="AA242" i="6"/>
  <c r="AA217" i="6"/>
  <c r="AA231" i="6"/>
  <c r="AA198" i="6"/>
  <c r="AA177" i="6"/>
  <c r="AA120" i="6"/>
  <c r="AA86" i="6"/>
  <c r="AA37" i="6"/>
  <c r="AA56" i="6"/>
  <c r="AA20" i="6"/>
  <c r="AA292" i="6"/>
  <c r="AA188" i="6"/>
  <c r="AA112" i="6"/>
  <c r="AA117" i="6"/>
  <c r="AA84" i="6"/>
  <c r="F9" i="6"/>
  <c r="K14" i="2"/>
  <c r="E45" i="1" s="1"/>
  <c r="T3" i="5"/>
  <c r="K2" i="5"/>
  <c r="T5" i="5"/>
  <c r="T4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T28" i="5"/>
  <c r="T29" i="5"/>
  <c r="T30" i="5"/>
  <c r="T31" i="5"/>
  <c r="T32" i="5"/>
  <c r="T33" i="5"/>
  <c r="T34" i="5"/>
  <c r="T35" i="5"/>
  <c r="T36" i="5"/>
  <c r="T37" i="5"/>
  <c r="T38" i="5"/>
  <c r="T39" i="5"/>
  <c r="T40" i="5"/>
  <c r="T41" i="5"/>
  <c r="T42" i="5"/>
  <c r="T43" i="5"/>
  <c r="T44" i="5"/>
  <c r="T45" i="5"/>
  <c r="T46" i="5"/>
  <c r="T47" i="5"/>
  <c r="T48" i="5"/>
  <c r="T49" i="5"/>
  <c r="T50" i="5"/>
  <c r="T51" i="5"/>
  <c r="T52" i="5"/>
  <c r="T53" i="5"/>
  <c r="T54" i="5"/>
  <c r="T55" i="5"/>
  <c r="T56" i="5"/>
  <c r="T57" i="5"/>
  <c r="T58" i="5"/>
  <c r="T59" i="5"/>
  <c r="T60" i="5"/>
  <c r="T61" i="5"/>
  <c r="T62" i="5"/>
  <c r="T63" i="5"/>
  <c r="T64" i="5"/>
  <c r="T65" i="5"/>
  <c r="T66" i="5"/>
  <c r="T67" i="5"/>
  <c r="T68" i="5"/>
  <c r="T69" i="5"/>
  <c r="T70" i="5"/>
  <c r="T71" i="5"/>
  <c r="T72" i="5"/>
  <c r="T73" i="5"/>
  <c r="T74" i="5"/>
  <c r="T75" i="5"/>
  <c r="T76" i="5"/>
  <c r="T77" i="5"/>
  <c r="T78" i="5"/>
  <c r="T79" i="5"/>
  <c r="T80" i="5"/>
  <c r="T81" i="5"/>
  <c r="T82" i="5"/>
  <c r="T83" i="5"/>
  <c r="T84" i="5"/>
  <c r="T85" i="5"/>
  <c r="T86" i="5"/>
  <c r="T87" i="5"/>
  <c r="T88" i="5"/>
  <c r="T89" i="5"/>
  <c r="T90" i="5"/>
  <c r="T91" i="5"/>
  <c r="T92" i="5"/>
  <c r="T93" i="5"/>
  <c r="T94" i="5"/>
  <c r="T95" i="5"/>
  <c r="T96" i="5"/>
  <c r="T97" i="5"/>
  <c r="T98" i="5"/>
  <c r="T99" i="5"/>
  <c r="T100" i="5"/>
  <c r="T101" i="5"/>
  <c r="T102" i="5"/>
  <c r="T103" i="5"/>
  <c r="T104" i="5"/>
  <c r="T105" i="5"/>
  <c r="T106" i="5"/>
  <c r="T107" i="5"/>
  <c r="T108" i="5"/>
  <c r="T109" i="5"/>
  <c r="T110" i="5"/>
  <c r="T111" i="5"/>
  <c r="T112" i="5"/>
  <c r="T113" i="5"/>
  <c r="T114" i="5"/>
  <c r="T115" i="5"/>
  <c r="T116" i="5"/>
  <c r="T117" i="5"/>
  <c r="T118" i="5"/>
  <c r="T119" i="5"/>
  <c r="T120" i="5"/>
  <c r="T121" i="5"/>
  <c r="T122" i="5"/>
  <c r="T123" i="5"/>
  <c r="T124" i="5"/>
  <c r="T125" i="5"/>
  <c r="T126" i="5"/>
  <c r="T127" i="5"/>
  <c r="T128" i="5"/>
  <c r="T129" i="5"/>
  <c r="T130" i="5"/>
  <c r="T131" i="5"/>
  <c r="T132" i="5"/>
  <c r="T133" i="5"/>
  <c r="T134" i="5"/>
  <c r="T135" i="5"/>
  <c r="T136" i="5"/>
  <c r="T137" i="5"/>
  <c r="T138" i="5"/>
  <c r="T139" i="5"/>
  <c r="T140" i="5"/>
  <c r="T141" i="5"/>
  <c r="T142" i="5"/>
  <c r="T143" i="5"/>
  <c r="T144" i="5"/>
  <c r="T145" i="5"/>
  <c r="T146" i="5"/>
  <c r="T147" i="5"/>
  <c r="T148" i="5"/>
  <c r="T149" i="5"/>
  <c r="T150" i="5"/>
  <c r="T151" i="5"/>
  <c r="T152" i="5"/>
  <c r="T153" i="5"/>
  <c r="T154" i="5"/>
  <c r="T155" i="5"/>
  <c r="T156" i="5"/>
  <c r="T157" i="5"/>
  <c r="T158" i="5"/>
  <c r="T159" i="5"/>
  <c r="T160" i="5"/>
  <c r="T161" i="5"/>
  <c r="T162" i="5"/>
  <c r="T163" i="5"/>
  <c r="T164" i="5"/>
  <c r="T165" i="5"/>
  <c r="T166" i="5"/>
  <c r="T167" i="5"/>
  <c r="T168" i="5"/>
  <c r="T169" i="5"/>
  <c r="T170" i="5"/>
  <c r="T171" i="5"/>
  <c r="T172" i="5"/>
  <c r="T173" i="5"/>
  <c r="T174" i="5"/>
  <c r="T175" i="5"/>
  <c r="T176" i="5"/>
  <c r="T177" i="5"/>
  <c r="T178" i="5"/>
  <c r="T179" i="5"/>
  <c r="T180" i="5"/>
  <c r="T181" i="5"/>
  <c r="T182" i="5"/>
  <c r="T183" i="5"/>
  <c r="T184" i="5"/>
  <c r="T185" i="5"/>
  <c r="T186" i="5"/>
  <c r="T187" i="5"/>
  <c r="T188" i="5"/>
  <c r="T189" i="5"/>
  <c r="T190" i="5"/>
  <c r="T191" i="5"/>
  <c r="T192" i="5"/>
  <c r="T193" i="5"/>
  <c r="T194" i="5"/>
  <c r="T195" i="5"/>
  <c r="T196" i="5"/>
  <c r="T197" i="5"/>
  <c r="T198" i="5"/>
  <c r="T199" i="5"/>
  <c r="T200" i="5"/>
  <c r="T201" i="5"/>
  <c r="T202" i="5"/>
  <c r="T203" i="5"/>
  <c r="T204" i="5"/>
  <c r="T205" i="5"/>
  <c r="T206" i="5"/>
  <c r="T207" i="5"/>
  <c r="T208" i="5"/>
  <c r="T209" i="5"/>
  <c r="T210" i="5"/>
  <c r="T211" i="5"/>
  <c r="T212" i="5"/>
  <c r="T213" i="5"/>
  <c r="T214" i="5"/>
  <c r="T215" i="5"/>
  <c r="T216" i="5"/>
  <c r="T217" i="5"/>
  <c r="T218" i="5"/>
  <c r="T219" i="5"/>
  <c r="T220" i="5"/>
  <c r="T221" i="5"/>
  <c r="T222" i="5"/>
  <c r="T223" i="5"/>
  <c r="T224" i="5"/>
  <c r="T225" i="5"/>
  <c r="T226" i="5"/>
  <c r="T227" i="5"/>
  <c r="T228" i="5"/>
  <c r="T229" i="5"/>
  <c r="T230" i="5"/>
  <c r="T231" i="5"/>
  <c r="T232" i="5"/>
  <c r="T233" i="5"/>
  <c r="T234" i="5"/>
  <c r="T235" i="5"/>
  <c r="T236" i="5"/>
  <c r="T237" i="5"/>
  <c r="T238" i="5"/>
  <c r="T239" i="5"/>
  <c r="T240" i="5"/>
  <c r="T241" i="5"/>
  <c r="T242" i="5"/>
  <c r="T243" i="5"/>
  <c r="T244" i="5"/>
  <c r="T245" i="5"/>
  <c r="T246" i="5"/>
  <c r="T247" i="5"/>
  <c r="T248" i="5"/>
  <c r="T249" i="5"/>
  <c r="T250" i="5"/>
  <c r="T251" i="5"/>
  <c r="T252" i="5"/>
  <c r="T253" i="5"/>
  <c r="T254" i="5"/>
  <c r="T255" i="5"/>
  <c r="T256" i="5"/>
  <c r="T257" i="5"/>
  <c r="T258" i="5"/>
  <c r="T259" i="5"/>
  <c r="T260" i="5"/>
  <c r="T261" i="5"/>
  <c r="T262" i="5"/>
  <c r="T263" i="5"/>
  <c r="T264" i="5"/>
  <c r="T265" i="5"/>
  <c r="T266" i="5"/>
  <c r="T267" i="5"/>
  <c r="T268" i="5"/>
  <c r="T269" i="5"/>
  <c r="T270" i="5"/>
  <c r="T271" i="5"/>
  <c r="T272" i="5"/>
  <c r="T273" i="5"/>
  <c r="T274" i="5"/>
  <c r="T275" i="5"/>
  <c r="T276" i="5"/>
  <c r="T277" i="5"/>
  <c r="T278" i="5"/>
  <c r="T279" i="5"/>
  <c r="T280" i="5"/>
  <c r="T281" i="5"/>
  <c r="T282" i="5"/>
  <c r="T283" i="5"/>
  <c r="T284" i="5"/>
  <c r="T285" i="5"/>
  <c r="T286" i="5"/>
  <c r="T287" i="5"/>
  <c r="T288" i="5"/>
  <c r="T289" i="5"/>
  <c r="T290" i="5"/>
  <c r="T291" i="5"/>
  <c r="T292" i="5"/>
  <c r="T293" i="5"/>
  <c r="T294" i="5"/>
  <c r="T295" i="5"/>
  <c r="T296" i="5"/>
  <c r="T297" i="5"/>
  <c r="T298" i="5"/>
  <c r="T299" i="5"/>
  <c r="M457" i="3"/>
  <c r="O457" i="3" s="1"/>
  <c r="P457" i="3" s="1"/>
  <c r="M356" i="3"/>
  <c r="O356" i="3" s="1"/>
  <c r="M645" i="3"/>
  <c r="O645" i="3" s="1"/>
  <c r="P645" i="3" s="1"/>
  <c r="U95" i="5"/>
  <c r="U3" i="5"/>
  <c r="U10" i="5"/>
  <c r="U18" i="5"/>
  <c r="U26" i="5"/>
  <c r="U34" i="5"/>
  <c r="U42" i="5"/>
  <c r="U50" i="5"/>
  <c r="U58" i="5"/>
  <c r="U66" i="5"/>
  <c r="U74" i="5"/>
  <c r="U82" i="5"/>
  <c r="U90" i="5"/>
  <c r="U96" i="5"/>
  <c r="U84" i="5"/>
  <c r="U93" i="5"/>
  <c r="U6" i="5"/>
  <c r="U38" i="5"/>
  <c r="U62" i="5"/>
  <c r="U94" i="5"/>
  <c r="U23" i="5"/>
  <c r="U63" i="5"/>
  <c r="U2" i="5"/>
  <c r="U11" i="5"/>
  <c r="U19" i="5"/>
  <c r="U27" i="5"/>
  <c r="U35" i="5"/>
  <c r="U43" i="5"/>
  <c r="U51" i="5"/>
  <c r="U59" i="5"/>
  <c r="U67" i="5"/>
  <c r="U75" i="5"/>
  <c r="U83" i="5"/>
  <c r="U91" i="5"/>
  <c r="U68" i="5"/>
  <c r="U92" i="5"/>
  <c r="U46" i="5"/>
  <c r="U70" i="5"/>
  <c r="U79" i="5"/>
  <c r="U5" i="5"/>
  <c r="U12" i="5"/>
  <c r="U20" i="5"/>
  <c r="U28" i="5"/>
  <c r="U36" i="5"/>
  <c r="U44" i="5"/>
  <c r="U52" i="5"/>
  <c r="U60" i="5"/>
  <c r="U76" i="5"/>
  <c r="U14" i="5"/>
  <c r="U30" i="5"/>
  <c r="U54" i="5"/>
  <c r="U86" i="5"/>
  <c r="U15" i="5"/>
  <c r="U47" i="5"/>
  <c r="U4" i="5"/>
  <c r="U13" i="5"/>
  <c r="U21" i="5"/>
  <c r="U29" i="5"/>
  <c r="U37" i="5"/>
  <c r="U45" i="5"/>
  <c r="U53" i="5"/>
  <c r="U61" i="5"/>
  <c r="U69" i="5"/>
  <c r="U77" i="5"/>
  <c r="U85" i="5"/>
  <c r="U22" i="5"/>
  <c r="U78" i="5"/>
  <c r="U31" i="5"/>
  <c r="U71" i="5"/>
  <c r="U8" i="5"/>
  <c r="U16" i="5"/>
  <c r="U24" i="5"/>
  <c r="U32" i="5"/>
  <c r="U40" i="5"/>
  <c r="U48" i="5"/>
  <c r="U56" i="5"/>
  <c r="U64" i="5"/>
  <c r="U72" i="5"/>
  <c r="U80" i="5"/>
  <c r="U88" i="5"/>
  <c r="U57" i="5"/>
  <c r="U73" i="5"/>
  <c r="U81" i="5"/>
  <c r="U7" i="5"/>
  <c r="U39" i="5"/>
  <c r="U87" i="5"/>
  <c r="U9" i="5"/>
  <c r="U17" i="5"/>
  <c r="U25" i="5"/>
  <c r="U33" i="5"/>
  <c r="U41" i="5"/>
  <c r="U49" i="5"/>
  <c r="U65" i="5"/>
  <c r="U89" i="5"/>
  <c r="U55" i="5"/>
  <c r="U97" i="5"/>
  <c r="U98" i="5"/>
  <c r="U99" i="5"/>
  <c r="U100" i="5"/>
  <c r="U101" i="5"/>
  <c r="U102" i="5"/>
  <c r="U103" i="5"/>
  <c r="U104" i="5"/>
  <c r="U105" i="5"/>
  <c r="U106" i="5"/>
  <c r="U107" i="5"/>
  <c r="U108" i="5"/>
  <c r="U109" i="5"/>
  <c r="U110" i="5"/>
  <c r="U111" i="5"/>
  <c r="U112" i="5"/>
  <c r="U113" i="5"/>
  <c r="U114" i="5"/>
  <c r="U115" i="5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132" i="5"/>
  <c r="U133" i="5"/>
  <c r="U134" i="5"/>
  <c r="U135" i="5"/>
  <c r="U136" i="5"/>
  <c r="U137" i="5"/>
  <c r="U138" i="5"/>
  <c r="U139" i="5"/>
  <c r="U140" i="5"/>
  <c r="U141" i="5"/>
  <c r="U142" i="5"/>
  <c r="U143" i="5"/>
  <c r="U144" i="5"/>
  <c r="U145" i="5"/>
  <c r="U146" i="5"/>
  <c r="U147" i="5"/>
  <c r="U148" i="5"/>
  <c r="U149" i="5"/>
  <c r="U150" i="5"/>
  <c r="U151" i="5"/>
  <c r="U152" i="5"/>
  <c r="U153" i="5"/>
  <c r="U154" i="5"/>
  <c r="U155" i="5"/>
  <c r="U156" i="5"/>
  <c r="U157" i="5"/>
  <c r="U158" i="5"/>
  <c r="U159" i="5"/>
  <c r="U160" i="5"/>
  <c r="U161" i="5"/>
  <c r="U162" i="5"/>
  <c r="U163" i="5"/>
  <c r="U164" i="5"/>
  <c r="U165" i="5"/>
  <c r="U166" i="5"/>
  <c r="U167" i="5"/>
  <c r="U168" i="5"/>
  <c r="U169" i="5"/>
  <c r="U170" i="5"/>
  <c r="U171" i="5"/>
  <c r="U172" i="5"/>
  <c r="U173" i="5"/>
  <c r="U174" i="5"/>
  <c r="U175" i="5"/>
  <c r="U176" i="5"/>
  <c r="U177" i="5"/>
  <c r="U178" i="5"/>
  <c r="U179" i="5"/>
  <c r="U180" i="5"/>
  <c r="U181" i="5"/>
  <c r="U182" i="5"/>
  <c r="U183" i="5"/>
  <c r="U184" i="5"/>
  <c r="U185" i="5"/>
  <c r="U186" i="5"/>
  <c r="U187" i="5"/>
  <c r="U188" i="5"/>
  <c r="U189" i="5"/>
  <c r="U190" i="5"/>
  <c r="U191" i="5"/>
  <c r="U192" i="5"/>
  <c r="U193" i="5"/>
  <c r="U194" i="5"/>
  <c r="U195" i="5"/>
  <c r="U196" i="5"/>
  <c r="U197" i="5"/>
  <c r="U198" i="5"/>
  <c r="U199" i="5"/>
  <c r="U200" i="5"/>
  <c r="U201" i="5"/>
  <c r="U202" i="5"/>
  <c r="U203" i="5"/>
  <c r="U204" i="5"/>
  <c r="U205" i="5"/>
  <c r="U206" i="5"/>
  <c r="U207" i="5"/>
  <c r="U208" i="5"/>
  <c r="U209" i="5"/>
  <c r="U210" i="5"/>
  <c r="U211" i="5"/>
  <c r="U212" i="5"/>
  <c r="U213" i="5"/>
  <c r="U214" i="5"/>
  <c r="U215" i="5"/>
  <c r="U216" i="5"/>
  <c r="U217" i="5"/>
  <c r="U218" i="5"/>
  <c r="U219" i="5"/>
  <c r="U220" i="5"/>
  <c r="U221" i="5"/>
  <c r="U222" i="5"/>
  <c r="U223" i="5"/>
  <c r="U224" i="5"/>
  <c r="U225" i="5"/>
  <c r="U226" i="5"/>
  <c r="U227" i="5"/>
  <c r="U228" i="5"/>
  <c r="U229" i="5"/>
  <c r="U230" i="5"/>
  <c r="U231" i="5"/>
  <c r="U232" i="5"/>
  <c r="U233" i="5"/>
  <c r="U234" i="5"/>
  <c r="U235" i="5"/>
  <c r="U236" i="5"/>
  <c r="U237" i="5"/>
  <c r="U238" i="5"/>
  <c r="U239" i="5"/>
  <c r="U240" i="5"/>
  <c r="U241" i="5"/>
  <c r="U242" i="5"/>
  <c r="U243" i="5"/>
  <c r="U244" i="5"/>
  <c r="U245" i="5"/>
  <c r="U246" i="5"/>
  <c r="U247" i="5"/>
  <c r="U248" i="5"/>
  <c r="U249" i="5"/>
  <c r="U250" i="5"/>
  <c r="U251" i="5"/>
  <c r="U252" i="5"/>
  <c r="U253" i="5"/>
  <c r="U254" i="5"/>
  <c r="U255" i="5"/>
  <c r="U256" i="5"/>
  <c r="U257" i="5"/>
  <c r="U258" i="5"/>
  <c r="U259" i="5"/>
  <c r="U260" i="5"/>
  <c r="U261" i="5"/>
  <c r="U262" i="5"/>
  <c r="U263" i="5"/>
  <c r="U264" i="5"/>
  <c r="U265" i="5"/>
  <c r="U266" i="5"/>
  <c r="U267" i="5"/>
  <c r="U268" i="5"/>
  <c r="U269" i="5"/>
  <c r="U270" i="5"/>
  <c r="U271" i="5"/>
  <c r="U272" i="5"/>
  <c r="U273" i="5"/>
  <c r="U274" i="5"/>
  <c r="U275" i="5"/>
  <c r="U276" i="5"/>
  <c r="U277" i="5"/>
  <c r="U278" i="5"/>
  <c r="U279" i="5"/>
  <c r="U280" i="5"/>
  <c r="U281" i="5"/>
  <c r="U282" i="5"/>
  <c r="U283" i="5"/>
  <c r="U284" i="5"/>
  <c r="U285" i="5"/>
  <c r="U286" i="5"/>
  <c r="U287" i="5"/>
  <c r="U288" i="5"/>
  <c r="U289" i="5"/>
  <c r="U290" i="5"/>
  <c r="U291" i="5"/>
  <c r="U292" i="5"/>
  <c r="U293" i="5"/>
  <c r="U294" i="5"/>
  <c r="U295" i="5"/>
  <c r="U296" i="5"/>
  <c r="U297" i="5"/>
  <c r="U298" i="5"/>
  <c r="U299" i="5"/>
  <c r="M669" i="3"/>
  <c r="O669" i="3" s="1"/>
  <c r="P669" i="3" s="1"/>
  <c r="L706" i="3"/>
  <c r="N706" i="3" s="1"/>
  <c r="L203" i="3"/>
  <c r="N203" i="3" s="1"/>
  <c r="P203" i="3" s="1"/>
  <c r="M621" i="3"/>
  <c r="O621" i="3" s="1"/>
  <c r="P621" i="3" s="1"/>
  <c r="M855" i="3"/>
  <c r="O855" i="3" s="1"/>
  <c r="P855" i="3" s="1"/>
  <c r="M341" i="3"/>
  <c r="O341" i="3" s="1"/>
  <c r="P341" i="3" s="1"/>
  <c r="L594" i="3"/>
  <c r="N594" i="3" s="1"/>
  <c r="P594" i="3" s="1"/>
  <c r="L931" i="3"/>
  <c r="N931" i="3" s="1"/>
  <c r="P931" i="3" s="1"/>
  <c r="L794" i="3"/>
  <c r="N794" i="3" s="1"/>
  <c r="P794" i="3" s="1"/>
  <c r="M284" i="3"/>
  <c r="O284" i="3" s="1"/>
  <c r="P284" i="3" s="1"/>
  <c r="M944" i="3"/>
  <c r="O944" i="3" s="1"/>
  <c r="P944" i="3" s="1"/>
  <c r="M537" i="3"/>
  <c r="O537" i="3" s="1"/>
  <c r="P537" i="3" s="1"/>
  <c r="M973" i="3"/>
  <c r="O973" i="3" s="1"/>
  <c r="P973" i="3" s="1"/>
  <c r="L539" i="3"/>
  <c r="N539" i="3" s="1"/>
  <c r="P539" i="3" s="1"/>
  <c r="L395" i="3"/>
  <c r="N395" i="3" s="1"/>
  <c r="P395" i="3" s="1"/>
  <c r="M336" i="3"/>
  <c r="O336" i="3" s="1"/>
  <c r="P336" i="3" s="1"/>
  <c r="M497" i="3"/>
  <c r="O497" i="3" s="1"/>
  <c r="P497" i="3" s="1"/>
  <c r="M701" i="3"/>
  <c r="O701" i="3" s="1"/>
  <c r="P701" i="3" s="1"/>
  <c r="M160" i="3"/>
  <c r="O160" i="3" s="1"/>
  <c r="P160" i="3" s="1"/>
  <c r="M857" i="3"/>
  <c r="O857" i="3" s="1"/>
  <c r="P857" i="3" s="1"/>
  <c r="M532" i="3"/>
  <c r="O532" i="3" s="1"/>
  <c r="P532" i="3" s="1"/>
  <c r="L538" i="3"/>
  <c r="N538" i="3" s="1"/>
  <c r="P538" i="3" s="1"/>
  <c r="L803" i="3"/>
  <c r="N803" i="3" s="1"/>
  <c r="P803" i="3" s="1"/>
  <c r="L396" i="3"/>
  <c r="N396" i="3" s="1"/>
  <c r="P396" i="3" s="1"/>
  <c r="M194" i="3"/>
  <c r="O194" i="3" s="1"/>
  <c r="P194" i="3" s="1"/>
  <c r="L672" i="3"/>
  <c r="N672" i="3" s="1"/>
  <c r="P672" i="3" s="1"/>
  <c r="M846" i="3"/>
  <c r="O846" i="3" s="1"/>
  <c r="P846" i="3" s="1"/>
  <c r="M549" i="3"/>
  <c r="O549" i="3" s="1"/>
  <c r="P549" i="3" s="1"/>
  <c r="M46" i="3"/>
  <c r="O46" i="3" s="1"/>
  <c r="P46" i="3" s="1"/>
  <c r="M328" i="3"/>
  <c r="O328" i="3" s="1"/>
  <c r="P328" i="3" s="1"/>
  <c r="M422" i="3"/>
  <c r="O422" i="3" s="1"/>
  <c r="P422" i="3" s="1"/>
  <c r="L471" i="3"/>
  <c r="N471" i="3" s="1"/>
  <c r="P471" i="3" s="1"/>
  <c r="L259" i="3"/>
  <c r="N259" i="3" s="1"/>
  <c r="P259" i="3" s="1"/>
  <c r="L297" i="3"/>
  <c r="N297" i="3" s="1"/>
  <c r="P297" i="3" s="1"/>
  <c r="L632" i="3"/>
  <c r="N632" i="3" s="1"/>
  <c r="P632" i="3" s="1"/>
  <c r="L374" i="3"/>
  <c r="N374" i="3" s="1"/>
  <c r="P374" i="3" s="1"/>
  <c r="M54" i="3"/>
  <c r="O54" i="3" s="1"/>
  <c r="P54" i="3" s="1"/>
  <c r="L352" i="3"/>
  <c r="N352" i="3" s="1"/>
  <c r="P352" i="3" s="1"/>
  <c r="L340" i="3"/>
  <c r="N340" i="3" s="1"/>
  <c r="P340" i="3" s="1"/>
  <c r="L82" i="3"/>
  <c r="N82" i="3" s="1"/>
  <c r="P82" i="3" s="1"/>
  <c r="L1007" i="3"/>
  <c r="N1007" i="3" s="1"/>
  <c r="P1007" i="3" s="1"/>
  <c r="L540" i="3"/>
  <c r="N540" i="3" s="1"/>
  <c r="P540" i="3" s="1"/>
  <c r="M428" i="3"/>
  <c r="O428" i="3" s="1"/>
  <c r="P428" i="3" s="1"/>
  <c r="M671" i="3"/>
  <c r="O671" i="3" s="1"/>
  <c r="P671" i="3" s="1"/>
  <c r="L368" i="3"/>
  <c r="N368" i="3" s="1"/>
  <c r="P368" i="3" s="1"/>
  <c r="M258" i="3"/>
  <c r="O258" i="3" s="1"/>
  <c r="P258" i="3" s="1"/>
  <c r="L320" i="3"/>
  <c r="N320" i="3" s="1"/>
  <c r="P320" i="3" s="1"/>
  <c r="M48" i="3"/>
  <c r="O48" i="3" s="1"/>
  <c r="P48" i="3" s="1"/>
  <c r="L213" i="3"/>
  <c r="N213" i="3" s="1"/>
  <c r="P213" i="3" s="1"/>
  <c r="L232" i="3"/>
  <c r="N232" i="3" s="1"/>
  <c r="P232" i="3" s="1"/>
  <c r="M29" i="3"/>
  <c r="O29" i="3" s="1"/>
  <c r="P29" i="3" s="1"/>
  <c r="L198" i="3"/>
  <c r="N198" i="3" s="1"/>
  <c r="P198" i="3" s="1"/>
  <c r="M380" i="3"/>
  <c r="O380" i="3" s="1"/>
  <c r="P380" i="3" s="1"/>
  <c r="L469" i="3"/>
  <c r="N469" i="3" s="1"/>
  <c r="P469" i="3" s="1"/>
  <c r="L544" i="3"/>
  <c r="N544" i="3" s="1"/>
  <c r="P544" i="3" s="1"/>
  <c r="M914" i="3"/>
  <c r="O914" i="3" s="1"/>
  <c r="P914" i="3" s="1"/>
  <c r="L414" i="3"/>
  <c r="N414" i="3" s="1"/>
  <c r="P414" i="3" s="1"/>
  <c r="M639" i="3"/>
  <c r="O639" i="3" s="1"/>
  <c r="P639" i="3" s="1"/>
  <c r="M176" i="3"/>
  <c r="O176" i="3" s="1"/>
  <c r="P176" i="3" s="1"/>
  <c r="L34" i="3"/>
  <c r="N34" i="3" s="1"/>
  <c r="P34" i="3" s="1"/>
  <c r="L762" i="3"/>
  <c r="N762" i="3" s="1"/>
  <c r="P762" i="3" s="1"/>
  <c r="L657" i="3"/>
  <c r="N657" i="3" s="1"/>
  <c r="P657" i="3" s="1"/>
  <c r="L545" i="3"/>
  <c r="N545" i="3" s="1"/>
  <c r="P545" i="3" s="1"/>
  <c r="M895" i="3"/>
  <c r="O895" i="3" s="1"/>
  <c r="P895" i="3" s="1"/>
  <c r="M26" i="3"/>
  <c r="O26" i="3" s="1"/>
  <c r="P26" i="3" s="1"/>
  <c r="L955" i="3"/>
  <c r="N955" i="3" s="1"/>
  <c r="P955" i="3" s="1"/>
  <c r="M243" i="3"/>
  <c r="O243" i="3" s="1"/>
  <c r="P243" i="3" s="1"/>
  <c r="M747" i="3"/>
  <c r="O747" i="3" s="1"/>
  <c r="P747" i="3" s="1"/>
  <c r="M756" i="3"/>
  <c r="O756" i="3" s="1"/>
  <c r="P756" i="3" s="1"/>
  <c r="L453" i="3"/>
  <c r="N453" i="3" s="1"/>
  <c r="P453" i="3" s="1"/>
  <c r="M647" i="3"/>
  <c r="O647" i="3" s="1"/>
  <c r="P647" i="3" s="1"/>
  <c r="L881" i="3"/>
  <c r="N881" i="3" s="1"/>
  <c r="P881" i="3" s="1"/>
  <c r="L652" i="3"/>
  <c r="N652" i="3" s="1"/>
  <c r="P652" i="3" s="1"/>
  <c r="M660" i="3"/>
  <c r="O660" i="3" s="1"/>
  <c r="P660" i="3" s="1"/>
  <c r="L235" i="3"/>
  <c r="N235" i="3" s="1"/>
  <c r="P235" i="3" s="1"/>
  <c r="M214" i="3"/>
  <c r="O214" i="3" s="1"/>
  <c r="P214" i="3" s="1"/>
  <c r="M293" i="3"/>
  <c r="O293" i="3" s="1"/>
  <c r="P293" i="3" s="1"/>
  <c r="L173" i="3"/>
  <c r="N173" i="3" s="1"/>
  <c r="P173" i="3" s="1"/>
  <c r="L910" i="3"/>
  <c r="N910" i="3" s="1"/>
  <c r="P910" i="3" s="1"/>
  <c r="L231" i="3"/>
  <c r="N231" i="3" s="1"/>
  <c r="P231" i="3" s="1"/>
  <c r="L442" i="3"/>
  <c r="N442" i="3" s="1"/>
  <c r="P442" i="3" s="1"/>
  <c r="M659" i="3"/>
  <c r="O659" i="3" s="1"/>
  <c r="P659" i="3" s="1"/>
  <c r="L541" i="3"/>
  <c r="N541" i="3" s="1"/>
  <c r="P541" i="3" s="1"/>
  <c r="L935" i="3"/>
  <c r="N935" i="3" s="1"/>
  <c r="P935" i="3" s="1"/>
  <c r="M398" i="3"/>
  <c r="O398" i="3" s="1"/>
  <c r="P398" i="3" s="1"/>
  <c r="M673" i="3"/>
  <c r="O673" i="3" s="1"/>
  <c r="P673" i="3" s="1"/>
  <c r="L87" i="3"/>
  <c r="N87" i="3" s="1"/>
  <c r="P87" i="3" s="1"/>
  <c r="L437" i="3"/>
  <c r="N437" i="3" s="1"/>
  <c r="P437" i="3" s="1"/>
  <c r="L797" i="3"/>
  <c r="N797" i="3" s="1"/>
  <c r="P797" i="3" s="1"/>
  <c r="L820" i="3"/>
  <c r="N820" i="3" s="1"/>
  <c r="P820" i="3" s="1"/>
  <c r="L143" i="3"/>
  <c r="N143" i="3" s="1"/>
  <c r="P143" i="3" s="1"/>
  <c r="M148" i="3"/>
  <c r="O148" i="3" s="1"/>
  <c r="P148" i="3" s="1"/>
  <c r="M59" i="3"/>
  <c r="O59" i="3" s="1"/>
  <c r="P59" i="3" s="1"/>
  <c r="L586" i="3"/>
  <c r="N586" i="3" s="1"/>
  <c r="P586" i="3" s="1"/>
  <c r="M478" i="3"/>
  <c r="O478" i="3" s="1"/>
  <c r="P478" i="3" s="1"/>
  <c r="L114" i="3"/>
  <c r="N114" i="3" s="1"/>
  <c r="P114" i="3" s="1"/>
  <c r="L682" i="3"/>
  <c r="N682" i="3" s="1"/>
  <c r="P682" i="3" s="1"/>
  <c r="M870" i="3"/>
  <c r="O870" i="3" s="1"/>
  <c r="P870" i="3" s="1"/>
  <c r="L833" i="3"/>
  <c r="N833" i="3" s="1"/>
  <c r="P833" i="3" s="1"/>
  <c r="L600" i="3"/>
  <c r="N600" i="3" s="1"/>
  <c r="P600" i="3" s="1"/>
  <c r="M359" i="3"/>
  <c r="O359" i="3" s="1"/>
  <c r="P359" i="3" s="1"/>
  <c r="L976" i="3"/>
  <c r="N976" i="3" s="1"/>
  <c r="P976" i="3" s="1"/>
  <c r="M947" i="3"/>
  <c r="O947" i="3" s="1"/>
  <c r="P947" i="3" s="1"/>
  <c r="M71" i="3"/>
  <c r="O71" i="3" s="1"/>
  <c r="P71" i="3" s="1"/>
  <c r="M400" i="3"/>
  <c r="O400" i="3" s="1"/>
  <c r="P400" i="3" s="1"/>
  <c r="M130" i="3"/>
  <c r="O130" i="3" s="1"/>
  <c r="P130" i="3" s="1"/>
  <c r="L13" i="3"/>
  <c r="N13" i="3" s="1"/>
  <c r="P13" i="3" s="1"/>
  <c r="M804" i="3"/>
  <c r="O804" i="3" s="1"/>
  <c r="P804" i="3" s="1"/>
  <c r="M324" i="3"/>
  <c r="O324" i="3" s="1"/>
  <c r="P324" i="3" s="1"/>
  <c r="L558" i="3"/>
  <c r="N558" i="3" s="1"/>
  <c r="P558" i="3" s="1"/>
  <c r="M629" i="3"/>
  <c r="O629" i="3" s="1"/>
  <c r="P629" i="3" s="1"/>
  <c r="L211" i="3"/>
  <c r="N211" i="3" s="1"/>
  <c r="P211" i="3" s="1"/>
  <c r="M60" i="3"/>
  <c r="O60" i="3" s="1"/>
  <c r="P60" i="3" s="1"/>
  <c r="M893" i="3"/>
  <c r="O893" i="3" s="1"/>
  <c r="P893" i="3" s="1"/>
  <c r="M131" i="3"/>
  <c r="O131" i="3" s="1"/>
  <c r="P131" i="3" s="1"/>
  <c r="L53" i="3"/>
  <c r="N53" i="3" s="1"/>
  <c r="P53" i="3" s="1"/>
  <c r="L291" i="3"/>
  <c r="N291" i="3" s="1"/>
  <c r="P291" i="3" s="1"/>
  <c r="L582" i="3"/>
  <c r="N582" i="3" s="1"/>
  <c r="P582" i="3" s="1"/>
  <c r="L529" i="3"/>
  <c r="N529" i="3" s="1"/>
  <c r="P529" i="3" s="1"/>
  <c r="M954" i="3"/>
  <c r="O954" i="3" s="1"/>
  <c r="P954" i="3" s="1"/>
  <c r="L133" i="3"/>
  <c r="N133" i="3" s="1"/>
  <c r="P133" i="3" s="1"/>
  <c r="M314" i="3"/>
  <c r="O314" i="3" s="1"/>
  <c r="P314" i="3" s="1"/>
  <c r="L526" i="3"/>
  <c r="N526" i="3" s="1"/>
  <c r="P526" i="3" s="1"/>
  <c r="L288" i="3"/>
  <c r="N288" i="3" s="1"/>
  <c r="P288" i="3" s="1"/>
  <c r="L140" i="3"/>
  <c r="N140" i="3" s="1"/>
  <c r="P140" i="3" s="1"/>
  <c r="M215" i="3"/>
  <c r="O215" i="3" s="1"/>
  <c r="P215" i="3" s="1"/>
  <c r="M523" i="3"/>
  <c r="O523" i="3" s="1"/>
  <c r="P523" i="3" s="1"/>
  <c r="M992" i="3"/>
  <c r="O992" i="3" s="1"/>
  <c r="P992" i="3" s="1"/>
  <c r="M818" i="3"/>
  <c r="O818" i="3" s="1"/>
  <c r="P818" i="3" s="1"/>
  <c r="L248" i="3"/>
  <c r="N248" i="3" s="1"/>
  <c r="P248" i="3" s="1"/>
  <c r="M554" i="3"/>
  <c r="O554" i="3" s="1"/>
  <c r="P554" i="3" s="1"/>
  <c r="L315" i="3"/>
  <c r="N315" i="3" s="1"/>
  <c r="P315" i="3" s="1"/>
  <c r="L520" i="3"/>
  <c r="N520" i="3" s="1"/>
  <c r="P520" i="3" s="1"/>
  <c r="M193" i="3"/>
  <c r="O193" i="3" s="1"/>
  <c r="P193" i="3" s="1"/>
  <c r="L223" i="3"/>
  <c r="N223" i="3" s="1"/>
  <c r="P223" i="3" s="1"/>
  <c r="L318" i="3"/>
  <c r="N318" i="3" s="1"/>
  <c r="P318" i="3" s="1"/>
  <c r="L350" i="3"/>
  <c r="N350" i="3" s="1"/>
  <c r="P350" i="3" s="1"/>
  <c r="M436" i="3"/>
  <c r="O436" i="3" s="1"/>
  <c r="P436" i="3" s="1"/>
  <c r="L480" i="3"/>
  <c r="N480" i="3" s="1"/>
  <c r="P480" i="3" s="1"/>
  <c r="M349" i="3"/>
  <c r="O349" i="3" s="1"/>
  <c r="P349" i="3" s="1"/>
  <c r="M662" i="3"/>
  <c r="O662" i="3" s="1"/>
  <c r="P662" i="3" s="1"/>
  <c r="M10" i="3"/>
  <c r="O10" i="3" s="1"/>
  <c r="P10" i="3" s="1"/>
  <c r="M257" i="3"/>
  <c r="O257" i="3" s="1"/>
  <c r="P257" i="3" s="1"/>
  <c r="M1003" i="3"/>
  <c r="O1003" i="3" s="1"/>
  <c r="P1003" i="3" s="1"/>
  <c r="L773" i="3"/>
  <c r="N773" i="3" s="1"/>
  <c r="P773" i="3" s="1"/>
  <c r="M111" i="3"/>
  <c r="O111" i="3" s="1"/>
  <c r="P111" i="3" s="1"/>
  <c r="L609" i="3"/>
  <c r="N609" i="3" s="1"/>
  <c r="P609" i="3" s="1"/>
  <c r="L608" i="3"/>
  <c r="N608" i="3" s="1"/>
  <c r="P608" i="3" s="1"/>
  <c r="L812" i="3"/>
  <c r="N812" i="3" s="1"/>
  <c r="P812" i="3" s="1"/>
  <c r="M734" i="3"/>
  <c r="O734" i="3" s="1"/>
  <c r="P734" i="3" s="1"/>
  <c r="M126" i="3"/>
  <c r="O126" i="3" s="1"/>
  <c r="P126" i="3" s="1"/>
  <c r="L191" i="3"/>
  <c r="N191" i="3" s="1"/>
  <c r="P191" i="3" s="1"/>
  <c r="L990" i="3"/>
  <c r="N990" i="3" s="1"/>
  <c r="P990" i="3" s="1"/>
  <c r="L286" i="3"/>
  <c r="N286" i="3" s="1"/>
  <c r="P286" i="3" s="1"/>
  <c r="M908" i="3"/>
  <c r="O908" i="3" s="1"/>
  <c r="P908" i="3" s="1"/>
  <c r="M769" i="3"/>
  <c r="O769" i="3" s="1"/>
  <c r="P769" i="3" s="1"/>
  <c r="M619" i="3"/>
  <c r="O619" i="3" s="1"/>
  <c r="P619" i="3" s="1"/>
  <c r="L760" i="3"/>
  <c r="N760" i="3" s="1"/>
  <c r="P760" i="3" s="1"/>
  <c r="M584" i="3"/>
  <c r="O584" i="3" s="1"/>
  <c r="P584" i="3" s="1"/>
  <c r="M1006" i="3"/>
  <c r="O1006" i="3" s="1"/>
  <c r="P1006" i="3" s="1"/>
  <c r="M9" i="3"/>
  <c r="O9" i="3" s="1"/>
  <c r="P9" i="3" s="1"/>
  <c r="M808" i="3"/>
  <c r="O808" i="3" s="1"/>
  <c r="P808" i="3" s="1"/>
  <c r="L218" i="3"/>
  <c r="N218" i="3" s="1"/>
  <c r="P218" i="3" s="1"/>
  <c r="M923" i="3"/>
  <c r="O923" i="3" s="1"/>
  <c r="P923" i="3" s="1"/>
  <c r="M489" i="3"/>
  <c r="O489" i="3" s="1"/>
  <c r="P489" i="3" s="1"/>
  <c r="M124" i="3"/>
  <c r="O124" i="3" s="1"/>
  <c r="P124" i="3" s="1"/>
  <c r="L43" i="3"/>
  <c r="N43" i="3" s="1"/>
  <c r="P43" i="3" s="1"/>
  <c r="L330" i="3"/>
  <c r="N330" i="3" s="1"/>
  <c r="P330" i="3" s="1"/>
  <c r="L42" i="3"/>
  <c r="N42" i="3" s="1"/>
  <c r="P42" i="3" s="1"/>
  <c r="L334" i="3"/>
  <c r="N334" i="3" s="1"/>
  <c r="P334" i="3" s="1"/>
  <c r="M210" i="3"/>
  <c r="O210" i="3" s="1"/>
  <c r="P210" i="3" s="1"/>
  <c r="L563" i="3"/>
  <c r="N563" i="3" s="1"/>
  <c r="P563" i="3" s="1"/>
  <c r="L467" i="3"/>
  <c r="N467" i="3" s="1"/>
  <c r="P467" i="3" s="1"/>
  <c r="M105" i="3"/>
  <c r="O105" i="3" s="1"/>
  <c r="P105" i="3" s="1"/>
  <c r="M595" i="3"/>
  <c r="O595" i="3" s="1"/>
  <c r="P595" i="3" s="1"/>
  <c r="L883" i="3"/>
  <c r="N883" i="3" s="1"/>
  <c r="P883" i="3" s="1"/>
  <c r="M413" i="3"/>
  <c r="O413" i="3" s="1"/>
  <c r="P413" i="3" s="1"/>
  <c r="L795" i="3"/>
  <c r="N795" i="3" s="1"/>
  <c r="P795" i="3" s="1"/>
  <c r="M445" i="3"/>
  <c r="O445" i="3" s="1"/>
  <c r="P445" i="3" s="1"/>
  <c r="M863" i="3"/>
  <c r="O863" i="3" s="1"/>
  <c r="P863" i="3" s="1"/>
  <c r="L242" i="3"/>
  <c r="N242" i="3" s="1"/>
  <c r="P242" i="3" s="1"/>
  <c r="M16" i="3"/>
  <c r="O16" i="3" s="1"/>
  <c r="P16" i="3" s="1"/>
  <c r="M807" i="3"/>
  <c r="O807" i="3" s="1"/>
  <c r="P807" i="3" s="1"/>
  <c r="M405" i="3"/>
  <c r="O405" i="3" s="1"/>
  <c r="P405" i="3" s="1"/>
  <c r="M365" i="3"/>
  <c r="O365" i="3" s="1"/>
  <c r="P365" i="3" s="1"/>
  <c r="M712" i="3"/>
  <c r="O712" i="3" s="1"/>
  <c r="P712" i="3" s="1"/>
  <c r="L269" i="3"/>
  <c r="N269" i="3" s="1"/>
  <c r="P269" i="3" s="1"/>
  <c r="L90" i="3"/>
  <c r="N90" i="3" s="1"/>
  <c r="P90" i="3" s="1"/>
  <c r="M847" i="3"/>
  <c r="O847" i="3" s="1"/>
  <c r="P847" i="3" s="1"/>
  <c r="L996" i="3"/>
  <c r="N996" i="3" s="1"/>
  <c r="P996" i="3" s="1"/>
  <c r="M945" i="3"/>
  <c r="O945" i="3" s="1"/>
  <c r="P945" i="3" s="1"/>
  <c r="L905" i="3"/>
  <c r="N905" i="3" s="1"/>
  <c r="P905" i="3" s="1"/>
  <c r="L591" i="3"/>
  <c r="N591" i="3" s="1"/>
  <c r="P591" i="3" s="1"/>
  <c r="L294" i="3"/>
  <c r="N294" i="3" s="1"/>
  <c r="P294" i="3" s="1"/>
  <c r="L376" i="3"/>
  <c r="N376" i="3" s="1"/>
  <c r="P376" i="3" s="1"/>
  <c r="M637" i="3"/>
  <c r="O637" i="3" s="1"/>
  <c r="P637" i="3" s="1"/>
  <c r="M837" i="3"/>
  <c r="O837" i="3" s="1"/>
  <c r="P837" i="3" s="1"/>
  <c r="M268" i="3"/>
  <c r="O268" i="3" s="1"/>
  <c r="P268" i="3" s="1"/>
  <c r="M957" i="3"/>
  <c r="O957" i="3" s="1"/>
  <c r="P957" i="3" s="1"/>
  <c r="L937" i="3"/>
  <c r="N937" i="3" s="1"/>
  <c r="P937" i="3" s="1"/>
  <c r="L196" i="3"/>
  <c r="N196" i="3" s="1"/>
  <c r="P196" i="3" s="1"/>
  <c r="L434" i="3"/>
  <c r="N434" i="3" s="1"/>
  <c r="P434" i="3" s="1"/>
  <c r="L535" i="3"/>
  <c r="N535" i="3" s="1"/>
  <c r="P535" i="3" s="1"/>
  <c r="L504" i="3"/>
  <c r="N504" i="3" s="1"/>
  <c r="P504" i="3" s="1"/>
  <c r="L423" i="3"/>
  <c r="N423" i="3" s="1"/>
  <c r="P423" i="3" s="1"/>
  <c r="M678" i="3"/>
  <c r="O678" i="3" s="1"/>
  <c r="P678" i="3" s="1"/>
  <c r="L367" i="3"/>
  <c r="N367" i="3" s="1"/>
  <c r="P367" i="3" s="1"/>
  <c r="L675" i="3"/>
  <c r="N675" i="3" s="1"/>
  <c r="P675" i="3" s="1"/>
  <c r="M998" i="3"/>
  <c r="O998" i="3" s="1"/>
  <c r="P998" i="3" s="1"/>
  <c r="L101" i="3"/>
  <c r="N101" i="3" s="1"/>
  <c r="P101" i="3" s="1"/>
  <c r="M296" i="3"/>
  <c r="O296" i="3" s="1"/>
  <c r="P296" i="3" s="1"/>
  <c r="L869" i="3"/>
  <c r="N869" i="3" s="1"/>
  <c r="P869" i="3" s="1"/>
  <c r="M451" i="3"/>
  <c r="O451" i="3" s="1"/>
  <c r="P451" i="3" s="1"/>
  <c r="M409" i="3"/>
  <c r="O409" i="3" s="1"/>
  <c r="P409" i="3" s="1"/>
  <c r="L793" i="3"/>
  <c r="N793" i="3" s="1"/>
  <c r="P793" i="3" s="1"/>
  <c r="M127" i="3"/>
  <c r="O127" i="3" s="1"/>
  <c r="P127" i="3" s="1"/>
  <c r="M299" i="3"/>
  <c r="O299" i="3" s="1"/>
  <c r="P299" i="3" s="1"/>
  <c r="M104" i="3"/>
  <c r="O104" i="3" s="1"/>
  <c r="P104" i="3" s="1"/>
  <c r="L634" i="3"/>
  <c r="N634" i="3" s="1"/>
  <c r="P634" i="3" s="1"/>
  <c r="L515" i="3"/>
  <c r="N515" i="3" s="1"/>
  <c r="P515" i="3" s="1"/>
  <c r="L999" i="3"/>
  <c r="N999" i="3" s="1"/>
  <c r="P999" i="3" s="1"/>
  <c r="L279" i="3"/>
  <c r="N279" i="3" s="1"/>
  <c r="P279" i="3" s="1"/>
  <c r="M236" i="3"/>
  <c r="O236" i="3" s="1"/>
  <c r="P236" i="3" s="1"/>
  <c r="M720" i="3"/>
  <c r="O720" i="3" s="1"/>
  <c r="P720" i="3" s="1"/>
  <c r="M468" i="3"/>
  <c r="O468" i="3" s="1"/>
  <c r="P468" i="3" s="1"/>
  <c r="M887" i="3"/>
  <c r="O887" i="3" s="1"/>
  <c r="P887" i="3" s="1"/>
  <c r="L153" i="3"/>
  <c r="N153" i="3" s="1"/>
  <c r="P153" i="3" s="1"/>
  <c r="M41" i="3"/>
  <c r="O41" i="3" s="1"/>
  <c r="P41" i="3" s="1"/>
  <c r="L117" i="3"/>
  <c r="N117" i="3" s="1"/>
  <c r="P117" i="3" s="1"/>
  <c r="L934" i="3"/>
  <c r="N934" i="3" s="1"/>
  <c r="P934" i="3" s="1"/>
  <c r="M705" i="3"/>
  <c r="O705" i="3" s="1"/>
  <c r="P705" i="3" s="1"/>
  <c r="L513" i="3"/>
  <c r="N513" i="3" s="1"/>
  <c r="P513" i="3" s="1"/>
  <c r="M185" i="3"/>
  <c r="O185" i="3" s="1"/>
  <c r="P185" i="3" s="1"/>
  <c r="L971" i="3"/>
  <c r="N971" i="3" s="1"/>
  <c r="P971" i="3" s="1"/>
  <c r="M615" i="3"/>
  <c r="O615" i="3" s="1"/>
  <c r="P615" i="3" s="1"/>
  <c r="L212" i="3"/>
  <c r="N212" i="3" s="1"/>
  <c r="P212" i="3" s="1"/>
  <c r="L713" i="3"/>
  <c r="N713" i="3" s="1"/>
  <c r="P713" i="3" s="1"/>
  <c r="M702" i="3"/>
  <c r="O702" i="3" s="1"/>
  <c r="P702" i="3" s="1"/>
  <c r="M726" i="3"/>
  <c r="O726" i="3" s="1"/>
  <c r="P726" i="3" s="1"/>
  <c r="M254" i="3"/>
  <c r="O254" i="3" s="1"/>
  <c r="P254" i="3" s="1"/>
  <c r="M749" i="3"/>
  <c r="O749" i="3" s="1"/>
  <c r="P749" i="3" s="1"/>
  <c r="L102" i="3"/>
  <c r="N102" i="3" s="1"/>
  <c r="P102" i="3" s="1"/>
  <c r="L588" i="3"/>
  <c r="N588" i="3" s="1"/>
  <c r="P588" i="3" s="1"/>
  <c r="L78" i="3"/>
  <c r="N78" i="3" s="1"/>
  <c r="P78" i="3" s="1"/>
  <c r="L68" i="3"/>
  <c r="N68" i="3" s="1"/>
  <c r="P68" i="3" s="1"/>
  <c r="L247" i="3"/>
  <c r="N247" i="3" s="1"/>
  <c r="P247" i="3" s="1"/>
  <c r="L146" i="3"/>
  <c r="N146" i="3" s="1"/>
  <c r="P146" i="3" s="1"/>
  <c r="M338" i="3"/>
  <c r="O338" i="3" s="1"/>
  <c r="P338" i="3" s="1"/>
  <c r="L421" i="3"/>
  <c r="N421" i="3" s="1"/>
  <c r="P421" i="3" s="1"/>
  <c r="M510" i="3"/>
  <c r="O510" i="3" s="1"/>
  <c r="P510" i="3" s="1"/>
  <c r="M429" i="3"/>
  <c r="O429" i="3" s="1"/>
  <c r="P429" i="3" s="1"/>
  <c r="L99" i="3"/>
  <c r="N99" i="3" s="1"/>
  <c r="P99" i="3" s="1"/>
  <c r="M774" i="3"/>
  <c r="O774" i="3" s="1"/>
  <c r="P774" i="3" s="1"/>
  <c r="L936" i="3"/>
  <c r="N936" i="3" s="1"/>
  <c r="P936" i="3" s="1"/>
  <c r="M134" i="3"/>
  <c r="O134" i="3" s="1"/>
  <c r="P134" i="3" s="1"/>
  <c r="M738" i="3"/>
  <c r="O738" i="3" s="1"/>
  <c r="P738" i="3" s="1"/>
  <c r="M387" i="3"/>
  <c r="O387" i="3" s="1"/>
  <c r="P387" i="3" s="1"/>
  <c r="L867" i="3"/>
  <c r="N867" i="3" s="1"/>
  <c r="P867" i="3" s="1"/>
  <c r="L587" i="3"/>
  <c r="N587" i="3" s="1"/>
  <c r="P587" i="3" s="1"/>
  <c r="L89" i="3"/>
  <c r="N89" i="3" s="1"/>
  <c r="P89" i="3" s="1"/>
  <c r="L819" i="3"/>
  <c r="N819" i="3" s="1"/>
  <c r="P819" i="3" s="1"/>
  <c r="L692" i="3"/>
  <c r="N692" i="3" s="1"/>
  <c r="P692" i="3" s="1"/>
  <c r="M24" i="3"/>
  <c r="O24" i="3" s="1"/>
  <c r="P24" i="3" s="1"/>
  <c r="M389" i="3"/>
  <c r="O389" i="3" s="1"/>
  <c r="P389" i="3" s="1"/>
  <c r="L283" i="3"/>
  <c r="N283" i="3" s="1"/>
  <c r="P283" i="3" s="1"/>
  <c r="M906" i="3"/>
  <c r="O906" i="3" s="1"/>
  <c r="P906" i="3" s="1"/>
  <c r="M676" i="3"/>
  <c r="O676" i="3" s="1"/>
  <c r="P676" i="3" s="1"/>
  <c r="M277" i="3"/>
  <c r="O277" i="3" s="1"/>
  <c r="P277" i="3" s="1"/>
  <c r="L63" i="3"/>
  <c r="N63" i="3" s="1"/>
  <c r="P63" i="3" s="1"/>
  <c r="M415" i="3"/>
  <c r="O415" i="3" s="1"/>
  <c r="P415" i="3" s="1"/>
  <c r="M224" i="3"/>
  <c r="O224" i="3" s="1"/>
  <c r="P224" i="3" s="1"/>
  <c r="L924" i="3"/>
  <c r="N924" i="3" s="1"/>
  <c r="P924" i="3" s="1"/>
  <c r="M861" i="3"/>
  <c r="O861" i="3" s="1"/>
  <c r="P861" i="3" s="1"/>
  <c r="L902" i="3"/>
  <c r="N902" i="3" s="1"/>
  <c r="P902" i="3" s="1"/>
  <c r="M995" i="3"/>
  <c r="O995" i="3" s="1"/>
  <c r="P995" i="3" s="1"/>
  <c r="M568" i="3"/>
  <c r="O568" i="3" s="1"/>
  <c r="P568" i="3" s="1"/>
  <c r="M700" i="3"/>
  <c r="O700" i="3" s="1"/>
  <c r="P700" i="3" s="1"/>
  <c r="M221" i="3"/>
  <c r="O221" i="3" s="1"/>
  <c r="P221" i="3" s="1"/>
  <c r="M557" i="3"/>
  <c r="O557" i="3" s="1"/>
  <c r="P557" i="3" s="1"/>
  <c r="L776" i="3"/>
  <c r="N776" i="3" s="1"/>
  <c r="P776" i="3" s="1"/>
  <c r="M913" i="3"/>
  <c r="O913" i="3" s="1"/>
  <c r="P913" i="3" s="1"/>
  <c r="M121" i="3"/>
  <c r="O121" i="3" s="1"/>
  <c r="P121" i="3" s="1"/>
  <c r="L355" i="3"/>
  <c r="N355" i="3" s="1"/>
  <c r="P355" i="3" s="1"/>
  <c r="M722" i="3"/>
  <c r="O722" i="3" s="1"/>
  <c r="P722" i="3" s="1"/>
  <c r="M472" i="3"/>
  <c r="O472" i="3" s="1"/>
  <c r="P472" i="3" s="1"/>
  <c r="L800" i="3"/>
  <c r="N800" i="3" s="1"/>
  <c r="P800" i="3" s="1"/>
  <c r="L680" i="3"/>
  <c r="N680" i="3" s="1"/>
  <c r="P680" i="3" s="1"/>
  <c r="L208" i="3"/>
  <c r="N208" i="3" s="1"/>
  <c r="P208" i="3" s="1"/>
  <c r="L154" i="3"/>
  <c r="N154" i="3" s="1"/>
  <c r="P154" i="3" s="1"/>
  <c r="M19" i="3"/>
  <c r="O19" i="3" s="1"/>
  <c r="P19" i="3" s="1"/>
  <c r="L801" i="3"/>
  <c r="N801" i="3" s="1"/>
  <c r="P801" i="3" s="1"/>
  <c r="M164" i="3"/>
  <c r="O164" i="3" s="1"/>
  <c r="P164" i="3" s="1"/>
  <c r="M390" i="3"/>
  <c r="O390" i="3" s="1"/>
  <c r="P390" i="3" s="1"/>
  <c r="L430" i="3"/>
  <c r="N430" i="3" s="1"/>
  <c r="P430" i="3" s="1"/>
  <c r="M573" i="3"/>
  <c r="O573" i="3" s="1"/>
  <c r="P573" i="3" s="1"/>
  <c r="L170" i="3"/>
  <c r="N170" i="3" s="1"/>
  <c r="P170" i="3" s="1"/>
  <c r="M809" i="3"/>
  <c r="O809" i="3" s="1"/>
  <c r="P809" i="3" s="1"/>
  <c r="M561" i="3"/>
  <c r="O561" i="3" s="1"/>
  <c r="P561" i="3" s="1"/>
  <c r="M475" i="3"/>
  <c r="O475" i="3" s="1"/>
  <c r="P475" i="3" s="1"/>
  <c r="M424" i="3"/>
  <c r="O424" i="3" s="1"/>
  <c r="P424" i="3" s="1"/>
  <c r="M75" i="3"/>
  <c r="O75" i="3" s="1"/>
  <c r="P75" i="3" s="1"/>
  <c r="M420" i="3"/>
  <c r="O420" i="3" s="1"/>
  <c r="P420" i="3" s="1"/>
  <c r="L613" i="3"/>
  <c r="N613" i="3" s="1"/>
  <c r="P613" i="3" s="1"/>
  <c r="M806" i="3"/>
  <c r="O806" i="3" s="1"/>
  <c r="P806" i="3" s="1"/>
  <c r="L505" i="3"/>
  <c r="N505" i="3" s="1"/>
  <c r="P505" i="3" s="1"/>
  <c r="L460" i="3"/>
  <c r="N460" i="3" s="1"/>
  <c r="P460" i="3" s="1"/>
  <c r="L85" i="3"/>
  <c r="N85" i="3" s="1"/>
  <c r="P85" i="3" s="1"/>
  <c r="M925" i="3"/>
  <c r="O925" i="3" s="1"/>
  <c r="P925" i="3" s="1"/>
  <c r="M917" i="3"/>
  <c r="O917" i="3" s="1"/>
  <c r="P917" i="3" s="1"/>
  <c r="M76" i="3"/>
  <c r="O76" i="3" s="1"/>
  <c r="P76" i="3" s="1"/>
  <c r="L401" i="3"/>
  <c r="N401" i="3" s="1"/>
  <c r="P401" i="3" s="1"/>
  <c r="M958" i="3"/>
  <c r="O958" i="3" s="1"/>
  <c r="P958" i="3" s="1"/>
  <c r="L179" i="3"/>
  <c r="N179" i="3" s="1"/>
  <c r="P179" i="3" s="1"/>
  <c r="M118" i="3"/>
  <c r="O118" i="3" s="1"/>
  <c r="P118" i="3" s="1"/>
  <c r="L610" i="3"/>
  <c r="N610" i="3" s="1"/>
  <c r="P610" i="3" s="1"/>
  <c r="M740" i="3"/>
  <c r="O740" i="3" s="1"/>
  <c r="P740" i="3" s="1"/>
  <c r="L311" i="3"/>
  <c r="N311" i="3" s="1"/>
  <c r="P311" i="3" s="1"/>
  <c r="M476" i="3"/>
  <c r="O476" i="3" s="1"/>
  <c r="P476" i="3" s="1"/>
  <c r="M719" i="3"/>
  <c r="O719" i="3" s="1"/>
  <c r="P719" i="3" s="1"/>
  <c r="L397" i="3"/>
  <c r="N397" i="3" s="1"/>
  <c r="P397" i="3" s="1"/>
  <c r="M638" i="3"/>
  <c r="O638" i="3" s="1"/>
  <c r="P638" i="3" s="1"/>
  <c r="L266" i="3"/>
  <c r="N266" i="3" s="1"/>
  <c r="P266" i="3" s="1"/>
  <c r="M952" i="3"/>
  <c r="O952" i="3" s="1"/>
  <c r="P952" i="3" s="1"/>
  <c r="M536" i="3"/>
  <c r="O536" i="3" s="1"/>
  <c r="P536" i="3" s="1"/>
  <c r="L337" i="3"/>
  <c r="N337" i="3" s="1"/>
  <c r="P337" i="3" s="1"/>
  <c r="M93" i="3"/>
  <c r="O93" i="3" s="1"/>
  <c r="P93" i="3" s="1"/>
  <c r="L759" i="3"/>
  <c r="N759" i="3" s="1"/>
  <c r="P759" i="3" s="1"/>
  <c r="M771" i="3"/>
  <c r="O771" i="3" s="1"/>
  <c r="P771" i="3" s="1"/>
  <c r="M155" i="3"/>
  <c r="O155" i="3" s="1"/>
  <c r="P155" i="3" s="1"/>
  <c r="L681" i="3"/>
  <c r="N681" i="3" s="1"/>
  <c r="P681" i="3" s="1"/>
  <c r="L452" i="3"/>
  <c r="N452" i="3" s="1"/>
  <c r="P452" i="3" s="1"/>
  <c r="M823" i="3"/>
  <c r="O823" i="3" s="1"/>
  <c r="P823" i="3" s="1"/>
  <c r="L206" i="3"/>
  <c r="N206" i="3" s="1"/>
  <c r="P206" i="3" s="1"/>
  <c r="L307" i="3"/>
  <c r="N307" i="3" s="1"/>
  <c r="P307" i="3" s="1"/>
  <c r="M27" i="3"/>
  <c r="O27" i="3" s="1"/>
  <c r="P27" i="3" s="1"/>
  <c r="M956" i="3"/>
  <c r="O956" i="3" s="1"/>
  <c r="P956" i="3" s="1"/>
  <c r="L138" i="3"/>
  <c r="N138" i="3" s="1"/>
  <c r="P138" i="3" s="1"/>
  <c r="L550" i="3"/>
  <c r="N550" i="3" s="1"/>
  <c r="P550" i="3" s="1"/>
  <c r="M152" i="3"/>
  <c r="O152" i="3" s="1"/>
  <c r="P152" i="3" s="1"/>
  <c r="M842" i="3"/>
  <c r="O842" i="3" s="1"/>
  <c r="P842" i="3" s="1"/>
  <c r="L611" i="3"/>
  <c r="N611" i="3" s="1"/>
  <c r="P611" i="3" s="1"/>
  <c r="M325" i="3"/>
  <c r="O325" i="3" s="1"/>
  <c r="P325" i="3" s="1"/>
  <c r="M51" i="3"/>
  <c r="O51" i="3" s="1"/>
  <c r="P51" i="3" s="1"/>
  <c r="L710" i="3"/>
  <c r="N710" i="3" s="1"/>
  <c r="P710" i="3" s="1"/>
  <c r="L633" i="3"/>
  <c r="N633" i="3" s="1"/>
  <c r="P633" i="3" s="1"/>
  <c r="L144" i="3"/>
  <c r="N144" i="3" s="1"/>
  <c r="P144" i="3" s="1"/>
  <c r="L66" i="3"/>
  <c r="N66" i="3" s="1"/>
  <c r="P66" i="3" s="1"/>
  <c r="L323" i="3"/>
  <c r="N323" i="3" s="1"/>
  <c r="P323" i="3" s="1"/>
  <c r="L757" i="3"/>
  <c r="N757" i="3" s="1"/>
  <c r="P757" i="3" s="1"/>
  <c r="L839" i="3"/>
  <c r="N839" i="3" s="1"/>
  <c r="P839" i="3" s="1"/>
  <c r="L55" i="3"/>
  <c r="N55" i="3" s="1"/>
  <c r="P55" i="3" s="1"/>
  <c r="M180" i="3"/>
  <c r="O180" i="3" s="1"/>
  <c r="P180" i="3" s="1"/>
  <c r="L989" i="3"/>
  <c r="N989" i="3" s="1"/>
  <c r="P989" i="3" s="1"/>
  <c r="M498" i="3"/>
  <c r="O498" i="3" s="1"/>
  <c r="P498" i="3" s="1"/>
  <c r="M725" i="3"/>
  <c r="O725" i="3" s="1"/>
  <c r="P725" i="3" s="1"/>
  <c r="M506" i="3"/>
  <c r="O506" i="3" s="1"/>
  <c r="P506" i="3" s="1"/>
  <c r="L339" i="3"/>
  <c r="N339" i="3" s="1"/>
  <c r="P339" i="3" s="1"/>
  <c r="L918" i="3"/>
  <c r="N918" i="3" s="1"/>
  <c r="P918" i="3" s="1"/>
  <c r="M841" i="3"/>
  <c r="O841" i="3" s="1"/>
  <c r="P841" i="3" s="1"/>
  <c r="L981" i="3"/>
  <c r="N981" i="3" s="1"/>
  <c r="M981" i="3"/>
  <c r="O981" i="3" s="1"/>
  <c r="L786" i="3"/>
  <c r="N786" i="3" s="1"/>
  <c r="M786" i="3"/>
  <c r="O786" i="3" s="1"/>
  <c r="M158" i="3"/>
  <c r="O158" i="3" s="1"/>
  <c r="P158" i="3" s="1"/>
  <c r="M533" i="3"/>
  <c r="O533" i="3" s="1"/>
  <c r="P533" i="3" s="1"/>
  <c r="M64" i="3"/>
  <c r="O64" i="3" s="1"/>
  <c r="P64" i="3" s="1"/>
  <c r="M597" i="3"/>
  <c r="O597" i="3" s="1"/>
  <c r="P597" i="3" s="1"/>
  <c r="L427" i="3"/>
  <c r="N427" i="3" s="1"/>
  <c r="P427" i="3" s="1"/>
  <c r="L487" i="3"/>
  <c r="N487" i="3" s="1"/>
  <c r="P487" i="3" s="1"/>
  <c r="M984" i="3"/>
  <c r="O984" i="3" s="1"/>
  <c r="P984" i="3" s="1"/>
  <c r="L727" i="3"/>
  <c r="N727" i="3" s="1"/>
  <c r="P727" i="3" s="1"/>
  <c r="M607" i="3"/>
  <c r="O607" i="3" s="1"/>
  <c r="P607" i="3" s="1"/>
  <c r="M240" i="3"/>
  <c r="O240" i="3" s="1"/>
  <c r="P240" i="3" s="1"/>
  <c r="L892" i="3"/>
  <c r="N892" i="3" s="1"/>
  <c r="P892" i="3" s="1"/>
  <c r="L873" i="3"/>
  <c r="N873" i="3" s="1"/>
  <c r="P873" i="3" s="1"/>
  <c r="M886" i="3"/>
  <c r="O886" i="3" s="1"/>
  <c r="P886" i="3" s="1"/>
  <c r="L411" i="3"/>
  <c r="N411" i="3" s="1"/>
  <c r="M411" i="3"/>
  <c r="O411" i="3" s="1"/>
  <c r="L23" i="3"/>
  <c r="N23" i="3" s="1"/>
  <c r="M23" i="3"/>
  <c r="O23" i="3" s="1"/>
  <c r="M450" i="3"/>
  <c r="O450" i="3" s="1"/>
  <c r="L450" i="3"/>
  <c r="N450" i="3" s="1"/>
  <c r="M596" i="3"/>
  <c r="O596" i="3" s="1"/>
  <c r="P596" i="3" s="1"/>
  <c r="M589" i="3"/>
  <c r="O589" i="3" s="1"/>
  <c r="P589" i="3" s="1"/>
  <c r="L593" i="3"/>
  <c r="N593" i="3" s="1"/>
  <c r="P593" i="3" s="1"/>
  <c r="L106" i="3"/>
  <c r="N106" i="3" s="1"/>
  <c r="P106" i="3" s="1"/>
  <c r="M758" i="3"/>
  <c r="O758" i="3" s="1"/>
  <c r="P758" i="3" s="1"/>
  <c r="L217" i="3"/>
  <c r="N217" i="3" s="1"/>
  <c r="P217" i="3" s="1"/>
  <c r="M920" i="3"/>
  <c r="O920" i="3" s="1"/>
  <c r="P920" i="3" s="1"/>
  <c r="L335" i="3"/>
  <c r="N335" i="3" s="1"/>
  <c r="P335" i="3" s="1"/>
  <c r="L754" i="3"/>
  <c r="N754" i="3" s="1"/>
  <c r="M754" i="3"/>
  <c r="O754" i="3" s="1"/>
  <c r="L115" i="3"/>
  <c r="N115" i="3" s="1"/>
  <c r="M115" i="3"/>
  <c r="O115" i="3" s="1"/>
  <c r="L454" i="3"/>
  <c r="N454" i="3" s="1"/>
  <c r="P454" i="3" s="1"/>
  <c r="L897" i="3"/>
  <c r="N897" i="3" s="1"/>
  <c r="P897" i="3" s="1"/>
  <c r="M237" i="3"/>
  <c r="O237" i="3" s="1"/>
  <c r="P237" i="3" s="1"/>
  <c r="L885" i="3"/>
  <c r="N885" i="3" s="1"/>
  <c r="M885" i="3"/>
  <c r="O885" i="3" s="1"/>
  <c r="M485" i="3"/>
  <c r="O485" i="3" s="1"/>
  <c r="L485" i="3"/>
  <c r="N485" i="3" s="1"/>
  <c r="M162" i="3"/>
  <c r="O162" i="3" s="1"/>
  <c r="P162" i="3" s="1"/>
  <c r="L732" i="3"/>
  <c r="N732" i="3" s="1"/>
  <c r="P732" i="3" s="1"/>
  <c r="L911" i="3"/>
  <c r="N911" i="3" s="1"/>
  <c r="P911" i="3" s="1"/>
  <c r="L249" i="3"/>
  <c r="N249" i="3" s="1"/>
  <c r="P249" i="3" s="1"/>
  <c r="L703" i="3"/>
  <c r="N703" i="3" s="1"/>
  <c r="P703" i="3" s="1"/>
  <c r="L303" i="3"/>
  <c r="N303" i="3" s="1"/>
  <c r="P303" i="3" s="1"/>
  <c r="L107" i="3"/>
  <c r="N107" i="3" s="1"/>
  <c r="P107" i="3" s="1"/>
  <c r="M517" i="3"/>
  <c r="O517" i="3" s="1"/>
  <c r="P517" i="3" s="1"/>
  <c r="M433" i="3"/>
  <c r="O433" i="3" s="1"/>
  <c r="P433" i="3" s="1"/>
  <c r="L827" i="3"/>
  <c r="N827" i="3" s="1"/>
  <c r="P827" i="3" s="1"/>
  <c r="L386" i="3"/>
  <c r="N386" i="3" s="1"/>
  <c r="P386" i="3" s="1"/>
  <c r="P356" i="3"/>
  <c r="M484" i="3"/>
  <c r="O484" i="3" s="1"/>
  <c r="P484" i="3" s="1"/>
  <c r="M787" i="3"/>
  <c r="O787" i="3" s="1"/>
  <c r="P787" i="3" s="1"/>
  <c r="M829" i="3"/>
  <c r="O829" i="3" s="1"/>
  <c r="L829" i="3"/>
  <c r="N829" i="3" s="1"/>
  <c r="L441" i="3"/>
  <c r="N441" i="3" s="1"/>
  <c r="P441" i="3" s="1"/>
  <c r="M901" i="3"/>
  <c r="O901" i="3" s="1"/>
  <c r="P901" i="3" s="1"/>
  <c r="L802" i="3"/>
  <c r="N802" i="3" s="1"/>
  <c r="P802" i="3" s="1"/>
  <c r="M840" i="3"/>
  <c r="O840" i="3" s="1"/>
  <c r="P840" i="3" s="1"/>
  <c r="L907" i="3"/>
  <c r="N907" i="3" s="1"/>
  <c r="P907" i="3" s="1"/>
  <c r="M301" i="3"/>
  <c r="O301" i="3" s="1"/>
  <c r="P301" i="3" s="1"/>
  <c r="L321" i="3"/>
  <c r="N321" i="3" s="1"/>
  <c r="P321" i="3" s="1"/>
  <c r="L388" i="3"/>
  <c r="N388" i="3" s="1"/>
  <c r="P388" i="3" s="1"/>
  <c r="M699" i="3"/>
  <c r="O699" i="3" s="1"/>
  <c r="P699" i="3" s="1"/>
  <c r="L677" i="3"/>
  <c r="N677" i="3" s="1"/>
  <c r="P677" i="3" s="1"/>
  <c r="L343" i="3"/>
  <c r="N343" i="3" s="1"/>
  <c r="P343" i="3" s="1"/>
  <c r="L165" i="3"/>
  <c r="N165" i="3" s="1"/>
  <c r="P165" i="3" s="1"/>
  <c r="L687" i="3"/>
  <c r="N687" i="3" s="1"/>
  <c r="P687" i="3" s="1"/>
  <c r="M890" i="3"/>
  <c r="O890" i="3" s="1"/>
  <c r="P890" i="3" s="1"/>
  <c r="L495" i="3"/>
  <c r="N495" i="3" s="1"/>
  <c r="P495" i="3" s="1"/>
  <c r="M377" i="3"/>
  <c r="O377" i="3" s="1"/>
  <c r="P377" i="3" s="1"/>
  <c r="M768" i="3"/>
  <c r="O768" i="3" s="1"/>
  <c r="P768" i="3" s="1"/>
  <c r="M399" i="3"/>
  <c r="O399" i="3" s="1"/>
  <c r="P399" i="3" s="1"/>
  <c r="M978" i="3"/>
  <c r="O978" i="3" s="1"/>
  <c r="P978" i="3" s="1"/>
  <c r="M661" i="3"/>
  <c r="O661" i="3" s="1"/>
  <c r="P661" i="3" s="1"/>
  <c r="L316" i="3"/>
  <c r="N316" i="3" s="1"/>
  <c r="P316" i="3" s="1"/>
  <c r="L45" i="3"/>
  <c r="N45" i="3" s="1"/>
  <c r="P45" i="3" s="1"/>
  <c r="L733" i="3"/>
  <c r="N733" i="3" s="1"/>
  <c r="P733" i="3" s="1"/>
  <c r="L511" i="3"/>
  <c r="N511" i="3" s="1"/>
  <c r="P511" i="3" s="1"/>
  <c r="M748" i="3"/>
  <c r="O748" i="3" s="1"/>
  <c r="P748" i="3" s="1"/>
  <c r="M77" i="3"/>
  <c r="O77" i="3" s="1"/>
  <c r="P77" i="3" s="1"/>
  <c r="L980" i="3"/>
  <c r="N980" i="3" s="1"/>
  <c r="P980" i="3" s="1"/>
  <c r="L262" i="3"/>
  <c r="N262" i="3" s="1"/>
  <c r="P262" i="3" s="1"/>
  <c r="L370" i="3"/>
  <c r="N370" i="3" s="1"/>
  <c r="P370" i="3" s="1"/>
  <c r="M834" i="3"/>
  <c r="O834" i="3" s="1"/>
  <c r="P834" i="3" s="1"/>
  <c r="L11" i="3"/>
  <c r="N11" i="3" s="1"/>
  <c r="P11" i="3" s="1"/>
  <c r="M521" i="3"/>
  <c r="O521" i="3" s="1"/>
  <c r="P521" i="3" s="1"/>
  <c r="L197" i="3"/>
  <c r="N197" i="3" s="1"/>
  <c r="P197" i="3" s="1"/>
  <c r="L968" i="3"/>
  <c r="N968" i="3" s="1"/>
  <c r="P968" i="3" s="1"/>
  <c r="L822" i="3"/>
  <c r="N822" i="3" s="1"/>
  <c r="P822" i="3" s="1"/>
  <c r="M272" i="3"/>
  <c r="O272" i="3" s="1"/>
  <c r="P272" i="3" s="1"/>
  <c r="L655" i="3"/>
  <c r="N655" i="3" s="1"/>
  <c r="P655" i="3" s="1"/>
  <c r="L909" i="3"/>
  <c r="N909" i="3" s="1"/>
  <c r="P909" i="3" s="1"/>
  <c r="M577" i="3"/>
  <c r="O577" i="3" s="1"/>
  <c r="P577" i="3" s="1"/>
  <c r="L824" i="3"/>
  <c r="N824" i="3" s="1"/>
  <c r="P824" i="3" s="1"/>
  <c r="L168" i="3"/>
  <c r="N168" i="3" s="1"/>
  <c r="P168" i="3" s="1"/>
  <c r="M456" i="3"/>
  <c r="O456" i="3" s="1"/>
  <c r="P456" i="3" s="1"/>
  <c r="M1000" i="3"/>
  <c r="O1000" i="3" s="1"/>
  <c r="L1000" i="3"/>
  <c r="N1000" i="3" s="1"/>
  <c r="L743" i="3"/>
  <c r="N743" i="3" s="1"/>
  <c r="M743" i="3"/>
  <c r="O743" i="3" s="1"/>
  <c r="M717" i="3"/>
  <c r="O717" i="3" s="1"/>
  <c r="P717" i="3" s="1"/>
  <c r="M817" i="3"/>
  <c r="O817" i="3" s="1"/>
  <c r="P817" i="3" s="1"/>
  <c r="M39" i="3"/>
  <c r="O39" i="3" s="1"/>
  <c r="P39" i="3" s="1"/>
  <c r="M507" i="3"/>
  <c r="O507" i="3" s="1"/>
  <c r="P507" i="3" s="1"/>
  <c r="L528" i="3"/>
  <c r="N528" i="3" s="1"/>
  <c r="P528" i="3" s="1"/>
  <c r="L858" i="3"/>
  <c r="N858" i="3" s="1"/>
  <c r="P858" i="3" s="1"/>
  <c r="M177" i="3"/>
  <c r="O177" i="3" s="1"/>
  <c r="P177" i="3" s="1"/>
  <c r="M40" i="3"/>
  <c r="O40" i="3" s="1"/>
  <c r="P40" i="3" s="1"/>
  <c r="M559" i="3"/>
  <c r="O559" i="3" s="1"/>
  <c r="P559" i="3" s="1"/>
  <c r="M463" i="3"/>
  <c r="O463" i="3" s="1"/>
  <c r="P463" i="3" s="1"/>
  <c r="M899" i="3"/>
  <c r="O899" i="3" s="1"/>
  <c r="P899" i="3" s="1"/>
  <c r="L1005" i="3"/>
  <c r="N1005" i="3" s="1"/>
  <c r="P1005" i="3" s="1"/>
  <c r="L175" i="3"/>
  <c r="N175" i="3" s="1"/>
  <c r="M175" i="3"/>
  <c r="O175" i="3" s="1"/>
  <c r="M552" i="3"/>
  <c r="O552" i="3" s="1"/>
  <c r="L552" i="3"/>
  <c r="N552" i="3" s="1"/>
  <c r="L646" i="3"/>
  <c r="N646" i="3" s="1"/>
  <c r="P646" i="3" s="1"/>
  <c r="M560" i="3"/>
  <c r="O560" i="3" s="1"/>
  <c r="P560" i="3" s="1"/>
  <c r="M182" i="3"/>
  <c r="O182" i="3" s="1"/>
  <c r="P182" i="3" s="1"/>
  <c r="L898" i="3"/>
  <c r="N898" i="3" s="1"/>
  <c r="P898" i="3" s="1"/>
  <c r="L798" i="3"/>
  <c r="N798" i="3" s="1"/>
  <c r="M798" i="3"/>
  <c r="O798" i="3" s="1"/>
  <c r="L766" i="3"/>
  <c r="N766" i="3" s="1"/>
  <c r="M766" i="3"/>
  <c r="O766" i="3" s="1"/>
  <c r="L298" i="3"/>
  <c r="N298" i="3" s="1"/>
  <c r="P298" i="3" s="1"/>
  <c r="L930" i="3"/>
  <c r="N930" i="3" s="1"/>
  <c r="P930" i="3" s="1"/>
  <c r="M690" i="3"/>
  <c r="O690" i="3" s="1"/>
  <c r="P690" i="3" s="1"/>
  <c r="L426" i="3"/>
  <c r="N426" i="3" s="1"/>
  <c r="P426" i="3" s="1"/>
  <c r="M172" i="3"/>
  <c r="O172" i="3" s="1"/>
  <c r="P172" i="3" s="1"/>
  <c r="M381" i="3"/>
  <c r="O381" i="3" s="1"/>
  <c r="P381" i="3" s="1"/>
  <c r="L385" i="3"/>
  <c r="N385" i="3" s="1"/>
  <c r="P385" i="3" s="1"/>
  <c r="L255" i="3"/>
  <c r="N255" i="3" s="1"/>
  <c r="P255" i="3" s="1"/>
  <c r="L742" i="3"/>
  <c r="N742" i="3" s="1"/>
  <c r="P742" i="3" s="1"/>
  <c r="L946" i="3"/>
  <c r="N946" i="3" s="1"/>
  <c r="P946" i="3" s="1"/>
  <c r="M402" i="3"/>
  <c r="O402" i="3" s="1"/>
  <c r="P402" i="3" s="1"/>
  <c r="M567" i="3"/>
  <c r="O567" i="3" s="1"/>
  <c r="L567" i="3"/>
  <c r="N567" i="3" s="1"/>
  <c r="M997" i="3"/>
  <c r="O997" i="3" s="1"/>
  <c r="P997" i="3" s="1"/>
  <c r="L993" i="3"/>
  <c r="N993" i="3" s="1"/>
  <c r="P993" i="3" s="1"/>
  <c r="L113" i="3"/>
  <c r="N113" i="3" s="1"/>
  <c r="P113" i="3" s="1"/>
  <c r="L969" i="3"/>
  <c r="N969" i="3" s="1"/>
  <c r="P969" i="3" s="1"/>
  <c r="L161" i="3"/>
  <c r="N161" i="3" s="1"/>
  <c r="P161" i="3" s="1"/>
  <c r="M438" i="3"/>
  <c r="O438" i="3" s="1"/>
  <c r="P438" i="3" s="1"/>
  <c r="L455" i="3"/>
  <c r="N455" i="3" s="1"/>
  <c r="M455" i="3"/>
  <c r="O455" i="3" s="1"/>
  <c r="L959" i="3"/>
  <c r="N959" i="3" s="1"/>
  <c r="M959" i="3"/>
  <c r="O959" i="3" s="1"/>
  <c r="M876" i="3"/>
  <c r="O876" i="3" s="1"/>
  <c r="L876" i="3"/>
  <c r="N876" i="3" s="1"/>
  <c r="L187" i="3"/>
  <c r="N187" i="3" s="1"/>
  <c r="P187" i="3" s="1"/>
  <c r="M884" i="3"/>
  <c r="O884" i="3" s="1"/>
  <c r="P884" i="3" s="1"/>
  <c r="L209" i="3"/>
  <c r="N209" i="3" s="1"/>
  <c r="P209" i="3" s="1"/>
  <c r="M547" i="3"/>
  <c r="O547" i="3" s="1"/>
  <c r="P547" i="3" s="1"/>
  <c r="M571" i="3"/>
  <c r="O571" i="3" s="1"/>
  <c r="P571" i="3" s="1"/>
  <c r="M382" i="3"/>
  <c r="O382" i="3" s="1"/>
  <c r="P382" i="3" s="1"/>
  <c r="M290" i="3"/>
  <c r="O290" i="3" s="1"/>
  <c r="P290" i="3" s="1"/>
  <c r="L474" i="3"/>
  <c r="N474" i="3" s="1"/>
  <c r="P474" i="3" s="1"/>
  <c r="M84" i="3"/>
  <c r="O84" i="3" s="1"/>
  <c r="P84" i="3" s="1"/>
  <c r="L618" i="3"/>
  <c r="N618" i="3" s="1"/>
  <c r="P618" i="3" s="1"/>
  <c r="L149" i="3"/>
  <c r="N149" i="3" s="1"/>
  <c r="P149" i="3" s="1"/>
  <c r="M764" i="3"/>
  <c r="O764" i="3" s="1"/>
  <c r="L764" i="3"/>
  <c r="N764" i="3" s="1"/>
  <c r="L347" i="3"/>
  <c r="N347" i="3" s="1"/>
  <c r="M347" i="3"/>
  <c r="O347" i="3" s="1"/>
  <c r="M116" i="3"/>
  <c r="O116" i="3" s="1"/>
  <c r="L116" i="3"/>
  <c r="N116" i="3" s="1"/>
  <c r="L412" i="3"/>
  <c r="N412" i="3" s="1"/>
  <c r="P412" i="3" s="1"/>
  <c r="L222" i="3"/>
  <c r="N222" i="3" s="1"/>
  <c r="P222" i="3" s="1"/>
  <c r="M977" i="3"/>
  <c r="O977" i="3" s="1"/>
  <c r="P977" i="3" s="1"/>
  <c r="M228" i="3"/>
  <c r="O228" i="3" s="1"/>
  <c r="P228" i="3" s="1"/>
  <c r="L602" i="3"/>
  <c r="N602" i="3" s="1"/>
  <c r="P602" i="3" s="1"/>
  <c r="M12" i="3"/>
  <c r="O12" i="3" s="1"/>
  <c r="P12" i="3" s="1"/>
  <c r="L91" i="3"/>
  <c r="N91" i="3" s="1"/>
  <c r="P91" i="3" s="1"/>
  <c r="M481" i="3"/>
  <c r="O481" i="3" s="1"/>
  <c r="L481" i="3"/>
  <c r="N481" i="3" s="1"/>
  <c r="M38" i="3"/>
  <c r="O38" i="3" s="1"/>
  <c r="L38" i="3"/>
  <c r="N38" i="3" s="1"/>
  <c r="L849" i="3"/>
  <c r="N849" i="3" s="1"/>
  <c r="M849" i="3"/>
  <c r="O849" i="3" s="1"/>
  <c r="M394" i="3"/>
  <c r="O394" i="3" s="1"/>
  <c r="L394" i="3"/>
  <c r="N394" i="3" s="1"/>
  <c r="M375" i="3"/>
  <c r="O375" i="3" s="1"/>
  <c r="L375" i="3"/>
  <c r="N375" i="3" s="1"/>
  <c r="L31" i="3"/>
  <c r="N31" i="3" s="1"/>
  <c r="M31" i="3"/>
  <c r="O31" i="3" s="1"/>
  <c r="M230" i="3"/>
  <c r="O230" i="3" s="1"/>
  <c r="P230" i="3" s="1"/>
  <c r="L785" i="3"/>
  <c r="N785" i="3" s="1"/>
  <c r="P785" i="3" s="1"/>
  <c r="M728" i="3"/>
  <c r="O728" i="3" s="1"/>
  <c r="P728" i="3" s="1"/>
  <c r="L94" i="3"/>
  <c r="N94" i="3" s="1"/>
  <c r="P94" i="3" s="1"/>
  <c r="M199" i="3"/>
  <c r="O199" i="3" s="1"/>
  <c r="P199" i="3" s="1"/>
  <c r="L276" i="3"/>
  <c r="N276" i="3" s="1"/>
  <c r="P276" i="3" s="1"/>
  <c r="L838" i="3"/>
  <c r="N838" i="3" s="1"/>
  <c r="P838" i="3" s="1"/>
  <c r="L951" i="3"/>
  <c r="N951" i="3" s="1"/>
  <c r="P951" i="3" s="1"/>
  <c r="L408" i="3"/>
  <c r="N408" i="3" s="1"/>
  <c r="P408" i="3" s="1"/>
  <c r="M879" i="3"/>
  <c r="O879" i="3" s="1"/>
  <c r="P879" i="3" s="1"/>
  <c r="M417" i="3"/>
  <c r="O417" i="3" s="1"/>
  <c r="P417" i="3" s="1"/>
  <c r="L866" i="3"/>
  <c r="N866" i="3" s="1"/>
  <c r="P866" i="3" s="1"/>
  <c r="M361" i="3"/>
  <c r="O361" i="3" s="1"/>
  <c r="P361" i="3" s="1"/>
  <c r="M614" i="3"/>
  <c r="O614" i="3" s="1"/>
  <c r="L614" i="3"/>
  <c r="N614" i="3" s="1"/>
  <c r="M280" i="3"/>
  <c r="O280" i="3" s="1"/>
  <c r="L280" i="3"/>
  <c r="N280" i="3" s="1"/>
  <c r="M392" i="3"/>
  <c r="O392" i="3" s="1"/>
  <c r="L392" i="3"/>
  <c r="N392" i="3" s="1"/>
  <c r="L344" i="3"/>
  <c r="N344" i="3" s="1"/>
  <c r="M344" i="3"/>
  <c r="O344" i="3" s="1"/>
  <c r="M360" i="3"/>
  <c r="O360" i="3" s="1"/>
  <c r="L360" i="3"/>
  <c r="N360" i="3" s="1"/>
  <c r="L22" i="3"/>
  <c r="N22" i="3" s="1"/>
  <c r="M22" i="3"/>
  <c r="O22" i="3" s="1"/>
  <c r="M440" i="3"/>
  <c r="O440" i="3" s="1"/>
  <c r="L440" i="3"/>
  <c r="N440" i="3" s="1"/>
  <c r="M805" i="3"/>
  <c r="O805" i="3" s="1"/>
  <c r="L805" i="3"/>
  <c r="N805" i="3" s="1"/>
  <c r="L70" i="3"/>
  <c r="N70" i="3" s="1"/>
  <c r="P70" i="3" s="1"/>
  <c r="M926" i="3"/>
  <c r="O926" i="3" s="1"/>
  <c r="P926" i="3" s="1"/>
  <c r="M260" i="3"/>
  <c r="O260" i="3" s="1"/>
  <c r="P260" i="3" s="1"/>
  <c r="M986" i="3"/>
  <c r="O986" i="3" s="1"/>
  <c r="P986" i="3" s="1"/>
  <c r="L741" i="3"/>
  <c r="N741" i="3" s="1"/>
  <c r="P741" i="3" s="1"/>
  <c r="M606" i="3"/>
  <c r="O606" i="3" s="1"/>
  <c r="P606" i="3" s="1"/>
  <c r="L459" i="3"/>
  <c r="N459" i="3" s="1"/>
  <c r="P459" i="3" s="1"/>
  <c r="L928" i="3"/>
  <c r="N928" i="3" s="1"/>
  <c r="P928" i="3" s="1"/>
  <c r="L132" i="3"/>
  <c r="N132" i="3" s="1"/>
  <c r="P132" i="3" s="1"/>
  <c r="M36" i="3"/>
  <c r="O36" i="3" s="1"/>
  <c r="P36" i="3" s="1"/>
  <c r="M128" i="3"/>
  <c r="O128" i="3" s="1"/>
  <c r="P128" i="3" s="1"/>
  <c r="L366" i="3"/>
  <c r="N366" i="3" s="1"/>
  <c r="P366" i="3" s="1"/>
  <c r="L796" i="3"/>
  <c r="N796" i="3" s="1"/>
  <c r="M796" i="3"/>
  <c r="O796" i="3" s="1"/>
  <c r="L351" i="3"/>
  <c r="N351" i="3" s="1"/>
  <c r="M351" i="3"/>
  <c r="O351" i="3" s="1"/>
  <c r="L718" i="3"/>
  <c r="N718" i="3" s="1"/>
  <c r="M718" i="3"/>
  <c r="O718" i="3" s="1"/>
  <c r="M369" i="3"/>
  <c r="O369" i="3" s="1"/>
  <c r="L369" i="3"/>
  <c r="N369" i="3" s="1"/>
  <c r="L136" i="3"/>
  <c r="N136" i="3" s="1"/>
  <c r="M136" i="3"/>
  <c r="O136" i="3" s="1"/>
  <c r="M585" i="3"/>
  <c r="O585" i="3" s="1"/>
  <c r="L585" i="3"/>
  <c r="N585" i="3" s="1"/>
  <c r="L519" i="3"/>
  <c r="N519" i="3" s="1"/>
  <c r="M519" i="3"/>
  <c r="O519" i="3" s="1"/>
  <c r="L799" i="3"/>
  <c r="N799" i="3" s="1"/>
  <c r="M799" i="3"/>
  <c r="O799" i="3" s="1"/>
  <c r="L848" i="3"/>
  <c r="N848" i="3" s="1"/>
  <c r="M848" i="3"/>
  <c r="O848" i="3" s="1"/>
  <c r="L432" i="3"/>
  <c r="N432" i="3" s="1"/>
  <c r="P432" i="3" s="1"/>
  <c r="L244" i="3"/>
  <c r="N244" i="3" s="1"/>
  <c r="P244" i="3" s="1"/>
  <c r="M982" i="3"/>
  <c r="O982" i="3" s="1"/>
  <c r="P982" i="3" s="1"/>
  <c r="M598" i="3"/>
  <c r="O598" i="3" s="1"/>
  <c r="P598" i="3" s="1"/>
  <c r="L987" i="3"/>
  <c r="N987" i="3" s="1"/>
  <c r="P987" i="3" s="1"/>
  <c r="L556" i="3"/>
  <c r="N556" i="3" s="1"/>
  <c r="P556" i="3" s="1"/>
  <c r="L139" i="3"/>
  <c r="N139" i="3" s="1"/>
  <c r="P139" i="3" s="1"/>
  <c r="L120" i="3"/>
  <c r="N120" i="3" s="1"/>
  <c r="P120" i="3" s="1"/>
  <c r="L912" i="3"/>
  <c r="N912" i="3" s="1"/>
  <c r="P912" i="3" s="1"/>
  <c r="M419" i="3"/>
  <c r="O419" i="3" s="1"/>
  <c r="P419" i="3" s="1"/>
  <c r="M86" i="3"/>
  <c r="O86" i="3" s="1"/>
  <c r="L86" i="3"/>
  <c r="N86" i="3" s="1"/>
  <c r="L50" i="3"/>
  <c r="N50" i="3" s="1"/>
  <c r="M50" i="3"/>
  <c r="O50" i="3" s="1"/>
  <c r="L821" i="3"/>
  <c r="N821" i="3" s="1"/>
  <c r="M821" i="3"/>
  <c r="O821" i="3" s="1"/>
  <c r="L974" i="3"/>
  <c r="N974" i="3" s="1"/>
  <c r="M974" i="3"/>
  <c r="O974" i="3" s="1"/>
  <c r="M100" i="3"/>
  <c r="O100" i="3" s="1"/>
  <c r="L100" i="3"/>
  <c r="N100" i="3" s="1"/>
  <c r="L889" i="3"/>
  <c r="N889" i="3" s="1"/>
  <c r="M889" i="3"/>
  <c r="O889" i="3" s="1"/>
  <c r="L287" i="3"/>
  <c r="N287" i="3" s="1"/>
  <c r="M287" i="3"/>
  <c r="O287" i="3" s="1"/>
  <c r="L658" i="3"/>
  <c r="N658" i="3" s="1"/>
  <c r="M658" i="3"/>
  <c r="O658" i="3" s="1"/>
  <c r="M724" i="3"/>
  <c r="O724" i="3" s="1"/>
  <c r="L724" i="3"/>
  <c r="N724" i="3" s="1"/>
  <c r="L649" i="3"/>
  <c r="N649" i="3" s="1"/>
  <c r="P649" i="3" s="1"/>
  <c r="L651" i="3"/>
  <c r="N651" i="3" s="1"/>
  <c r="M651" i="3"/>
  <c r="O651" i="3" s="1"/>
  <c r="L274" i="3"/>
  <c r="N274" i="3" s="1"/>
  <c r="M274" i="3"/>
  <c r="O274" i="3" s="1"/>
  <c r="M825" i="3"/>
  <c r="O825" i="3" s="1"/>
  <c r="L825" i="3"/>
  <c r="N825" i="3" s="1"/>
  <c r="M583" i="3"/>
  <c r="O583" i="3" s="1"/>
  <c r="L583" i="3"/>
  <c r="N583" i="3" s="1"/>
  <c r="L628" i="3"/>
  <c r="N628" i="3" s="1"/>
  <c r="M628" i="3"/>
  <c r="O628" i="3" s="1"/>
  <c r="M963" i="3"/>
  <c r="O963" i="3" s="1"/>
  <c r="L963" i="3"/>
  <c r="N963" i="3" s="1"/>
  <c r="M1002" i="3"/>
  <c r="O1002" i="3" s="1"/>
  <c r="L1002" i="3"/>
  <c r="N1002" i="3" s="1"/>
  <c r="L964" i="3"/>
  <c r="N964" i="3" s="1"/>
  <c r="P964" i="3" s="1"/>
  <c r="M960" i="3"/>
  <c r="O960" i="3" s="1"/>
  <c r="P960" i="3" s="1"/>
  <c r="M551" i="3"/>
  <c r="O551" i="3" s="1"/>
  <c r="P551" i="3" s="1"/>
  <c r="M270" i="3"/>
  <c r="O270" i="3" s="1"/>
  <c r="P270" i="3" s="1"/>
  <c r="M184" i="3"/>
  <c r="O184" i="3" s="1"/>
  <c r="P184" i="3" s="1"/>
  <c r="L250" i="3"/>
  <c r="N250" i="3" s="1"/>
  <c r="P250" i="3" s="1"/>
  <c r="L965" i="3"/>
  <c r="N965" i="3" s="1"/>
  <c r="P965" i="3" s="1"/>
  <c r="M617" i="3"/>
  <c r="O617" i="3" s="1"/>
  <c r="P617" i="3" s="1"/>
  <c r="L708" i="3"/>
  <c r="N708" i="3" s="1"/>
  <c r="P708" i="3" s="1"/>
  <c r="M125" i="3"/>
  <c r="O125" i="3" s="1"/>
  <c r="P125" i="3" s="1"/>
  <c r="M626" i="3"/>
  <c r="O626" i="3" s="1"/>
  <c r="P626" i="3" s="1"/>
  <c r="M477" i="3"/>
  <c r="O477" i="3" s="1"/>
  <c r="P477" i="3" s="1"/>
  <c r="L663" i="3"/>
  <c r="N663" i="3" s="1"/>
  <c r="P663" i="3" s="1"/>
  <c r="M750" i="3"/>
  <c r="O750" i="3" s="1"/>
  <c r="P750" i="3" s="1"/>
  <c r="M363" i="3"/>
  <c r="O363" i="3" s="1"/>
  <c r="P363" i="3" s="1"/>
  <c r="L644" i="3"/>
  <c r="N644" i="3" s="1"/>
  <c r="P644" i="3" s="1"/>
  <c r="L524" i="3"/>
  <c r="N524" i="3" s="1"/>
  <c r="M524" i="3"/>
  <c r="O524" i="3" s="1"/>
  <c r="M57" i="3"/>
  <c r="O57" i="3" s="1"/>
  <c r="L57" i="3"/>
  <c r="N57" i="3" s="1"/>
  <c r="M988" i="3"/>
  <c r="O988" i="3" s="1"/>
  <c r="L988" i="3"/>
  <c r="N988" i="3" s="1"/>
  <c r="M730" i="3"/>
  <c r="O730" i="3" s="1"/>
  <c r="L730" i="3"/>
  <c r="N730" i="3" s="1"/>
  <c r="L985" i="3"/>
  <c r="N985" i="3" s="1"/>
  <c r="M985" i="3"/>
  <c r="O985" i="3" s="1"/>
  <c r="M604" i="3"/>
  <c r="O604" i="3" s="1"/>
  <c r="L604" i="3"/>
  <c r="N604" i="3" s="1"/>
  <c r="L864" i="3"/>
  <c r="N864" i="3" s="1"/>
  <c r="M864" i="3"/>
  <c r="O864" i="3" s="1"/>
  <c r="M579" i="3"/>
  <c r="O579" i="3" s="1"/>
  <c r="P579" i="3" s="1"/>
  <c r="M447" i="3"/>
  <c r="O447" i="3" s="1"/>
  <c r="P447" i="3" s="1"/>
  <c r="L580" i="3"/>
  <c r="N580" i="3" s="1"/>
  <c r="P580" i="3" s="1"/>
  <c r="L851" i="3"/>
  <c r="N851" i="3" s="1"/>
  <c r="M851" i="3"/>
  <c r="O851" i="3" s="1"/>
  <c r="M302" i="3"/>
  <c r="O302" i="3" s="1"/>
  <c r="L302" i="3"/>
  <c r="N302" i="3" s="1"/>
  <c r="L811" i="3"/>
  <c r="N811" i="3" s="1"/>
  <c r="M811" i="3"/>
  <c r="O811" i="3" s="1"/>
  <c r="M166" i="3"/>
  <c r="O166" i="3" s="1"/>
  <c r="L166" i="3"/>
  <c r="N166" i="3" s="1"/>
  <c r="M525" i="3"/>
  <c r="O525" i="3" s="1"/>
  <c r="L525" i="3"/>
  <c r="N525" i="3" s="1"/>
  <c r="L192" i="3"/>
  <c r="N192" i="3" s="1"/>
  <c r="M192" i="3"/>
  <c r="O192" i="3" s="1"/>
  <c r="L448" i="3"/>
  <c r="N448" i="3" s="1"/>
  <c r="P448" i="3" s="1"/>
  <c r="M731" i="3"/>
  <c r="O731" i="3" s="1"/>
  <c r="P731" i="3" s="1"/>
  <c r="M966" i="3"/>
  <c r="O966" i="3" s="1"/>
  <c r="P966" i="3" s="1"/>
  <c r="M479" i="3"/>
  <c r="O479" i="3" s="1"/>
  <c r="P479" i="3" s="1"/>
  <c r="L641" i="3"/>
  <c r="N641" i="3" s="1"/>
  <c r="P641" i="3" s="1"/>
  <c r="L654" i="3"/>
  <c r="N654" i="3" s="1"/>
  <c r="P654" i="3" s="1"/>
  <c r="M576" i="3"/>
  <c r="O576" i="3" s="1"/>
  <c r="P576" i="3" s="1"/>
  <c r="M900" i="3"/>
  <c r="O900" i="3" s="1"/>
  <c r="P900" i="3" s="1"/>
  <c r="L443" i="3"/>
  <c r="N443" i="3" s="1"/>
  <c r="P443" i="3" s="1"/>
  <c r="M566" i="3"/>
  <c r="O566" i="3" s="1"/>
  <c r="L566" i="3"/>
  <c r="N566" i="3" s="1"/>
  <c r="L715" i="3"/>
  <c r="N715" i="3" s="1"/>
  <c r="M715" i="3"/>
  <c r="O715" i="3" s="1"/>
  <c r="M932" i="3"/>
  <c r="O932" i="3" s="1"/>
  <c r="L932" i="3"/>
  <c r="N932" i="3" s="1"/>
  <c r="M656" i="3"/>
  <c r="O656" i="3" s="1"/>
  <c r="L656" i="3"/>
  <c r="N656" i="3" s="1"/>
  <c r="M295" i="3"/>
  <c r="O295" i="3" s="1"/>
  <c r="L295" i="3"/>
  <c r="N295" i="3" s="1"/>
  <c r="M28" i="3"/>
  <c r="O28" i="3" s="1"/>
  <c r="L28" i="3"/>
  <c r="N28" i="3" s="1"/>
  <c r="L220" i="3"/>
  <c r="N220" i="3" s="1"/>
  <c r="M220" i="3"/>
  <c r="O220" i="3" s="1"/>
  <c r="M465" i="3"/>
  <c r="O465" i="3" s="1"/>
  <c r="L465" i="3"/>
  <c r="N465" i="3" s="1"/>
  <c r="M431" i="3"/>
  <c r="O431" i="3" s="1"/>
  <c r="L431" i="3"/>
  <c r="N431" i="3" s="1"/>
  <c r="L737" i="3"/>
  <c r="N737" i="3" s="1"/>
  <c r="M737" i="3"/>
  <c r="O737" i="3" s="1"/>
  <c r="M171" i="3"/>
  <c r="O171" i="3" s="1"/>
  <c r="L171" i="3"/>
  <c r="N171" i="3" s="1"/>
  <c r="M542" i="3"/>
  <c r="O542" i="3" s="1"/>
  <c r="L542" i="3"/>
  <c r="N542" i="3" s="1"/>
  <c r="L348" i="3"/>
  <c r="N348" i="3" s="1"/>
  <c r="M348" i="3"/>
  <c r="O348" i="3" s="1"/>
  <c r="M312" i="3"/>
  <c r="O312" i="3" s="1"/>
  <c r="L312" i="3"/>
  <c r="N312" i="3" s="1"/>
  <c r="M141" i="3"/>
  <c r="O141" i="3" s="1"/>
  <c r="L141" i="3"/>
  <c r="N141" i="3" s="1"/>
  <c r="L775" i="3"/>
  <c r="N775" i="3" s="1"/>
  <c r="M775" i="3"/>
  <c r="O775" i="3" s="1"/>
  <c r="M527" i="3"/>
  <c r="O527" i="3" s="1"/>
  <c r="L527" i="3"/>
  <c r="N527" i="3" s="1"/>
  <c r="M379" i="3"/>
  <c r="O379" i="3" s="1"/>
  <c r="L379" i="3"/>
  <c r="N379" i="3" s="1"/>
  <c r="M129" i="3"/>
  <c r="O129" i="3" s="1"/>
  <c r="L129" i="3"/>
  <c r="N129" i="3" s="1"/>
  <c r="L227" i="3"/>
  <c r="N227" i="3" s="1"/>
  <c r="M227" i="3"/>
  <c r="O227" i="3" s="1"/>
  <c r="M640" i="3"/>
  <c r="O640" i="3" s="1"/>
  <c r="P640" i="3" s="1"/>
  <c r="L780" i="3"/>
  <c r="N780" i="3" s="1"/>
  <c r="P780" i="3" s="1"/>
  <c r="M694" i="3"/>
  <c r="O694" i="3" s="1"/>
  <c r="P694" i="3" s="1"/>
  <c r="M531" i="3"/>
  <c r="O531" i="3" s="1"/>
  <c r="P531" i="3" s="1"/>
  <c r="M20" i="3"/>
  <c r="O20" i="3" s="1"/>
  <c r="L20" i="3"/>
  <c r="N20" i="3" s="1"/>
  <c r="M73" i="3"/>
  <c r="O73" i="3" s="1"/>
  <c r="L73" i="3"/>
  <c r="N73" i="3" s="1"/>
  <c r="M151" i="3"/>
  <c r="O151" i="3" s="1"/>
  <c r="L151" i="3"/>
  <c r="N151" i="3" s="1"/>
  <c r="M97" i="3"/>
  <c r="O97" i="3" s="1"/>
  <c r="L97" i="3"/>
  <c r="N97" i="3" s="1"/>
  <c r="L207" i="3"/>
  <c r="N207" i="3" s="1"/>
  <c r="M207" i="3"/>
  <c r="O207" i="3" s="1"/>
  <c r="M267" i="3"/>
  <c r="O267" i="3" s="1"/>
  <c r="L267" i="3"/>
  <c r="N267" i="3" s="1"/>
  <c r="M518" i="3"/>
  <c r="O518" i="3" s="1"/>
  <c r="P518" i="3" s="1"/>
  <c r="M643" i="3"/>
  <c r="O643" i="3" s="1"/>
  <c r="P643" i="3" s="1"/>
  <c r="L108" i="3"/>
  <c r="N108" i="3" s="1"/>
  <c r="P108" i="3" s="1"/>
  <c r="L667" i="3"/>
  <c r="N667" i="3" s="1"/>
  <c r="M667" i="3"/>
  <c r="O667" i="3" s="1"/>
  <c r="L543" i="3"/>
  <c r="N543" i="3" s="1"/>
  <c r="M543" i="3"/>
  <c r="O543" i="3" s="1"/>
  <c r="M534" i="3"/>
  <c r="O534" i="3" s="1"/>
  <c r="L534" i="3"/>
  <c r="N534" i="3" s="1"/>
  <c r="M865" i="3"/>
  <c r="O865" i="3" s="1"/>
  <c r="L865" i="3"/>
  <c r="N865" i="3" s="1"/>
  <c r="L309" i="3"/>
  <c r="N309" i="3" s="1"/>
  <c r="M309" i="3"/>
  <c r="O309" i="3" s="1"/>
  <c r="M979" i="3"/>
  <c r="O979" i="3" s="1"/>
  <c r="L979" i="3"/>
  <c r="N979" i="3" s="1"/>
  <c r="L98" i="3"/>
  <c r="N98" i="3" s="1"/>
  <c r="P98" i="3" s="1"/>
  <c r="M630" i="3"/>
  <c r="O630" i="3" s="1"/>
  <c r="P630" i="3" s="1"/>
  <c r="M306" i="3"/>
  <c r="O306" i="3" s="1"/>
  <c r="P306" i="3" s="1"/>
  <c r="M882" i="3"/>
  <c r="O882" i="3" s="1"/>
  <c r="P882" i="3" s="1"/>
  <c r="M938" i="3"/>
  <c r="O938" i="3" s="1"/>
  <c r="P938" i="3" s="1"/>
  <c r="L698" i="3"/>
  <c r="N698" i="3" s="1"/>
  <c r="P698" i="3" s="1"/>
  <c r="L826" i="3"/>
  <c r="N826" i="3" s="1"/>
  <c r="P826" i="3" s="1"/>
  <c r="L482" i="3"/>
  <c r="N482" i="3" s="1"/>
  <c r="M482" i="3"/>
  <c r="O482" i="3" s="1"/>
  <c r="L522" i="3"/>
  <c r="N522" i="3" s="1"/>
  <c r="M522" i="3"/>
  <c r="O522" i="3" s="1"/>
  <c r="M119" i="3"/>
  <c r="O119" i="3" s="1"/>
  <c r="L119" i="3"/>
  <c r="N119" i="3" s="1"/>
  <c r="M516" i="3"/>
  <c r="O516" i="3" s="1"/>
  <c r="L516" i="3"/>
  <c r="N516" i="3" s="1"/>
  <c r="L74" i="3"/>
  <c r="N74" i="3" s="1"/>
  <c r="M74" i="3"/>
  <c r="O74" i="3" s="1"/>
  <c r="L35" i="3"/>
  <c r="N35" i="3" s="1"/>
  <c r="M35" i="3"/>
  <c r="O35" i="3" s="1"/>
  <c r="M781" i="3"/>
  <c r="O781" i="3" s="1"/>
  <c r="L781" i="3"/>
  <c r="N781" i="3" s="1"/>
  <c r="M686" i="3"/>
  <c r="O686" i="3" s="1"/>
  <c r="P686" i="3" s="1"/>
  <c r="M941" i="3"/>
  <c r="O941" i="3" s="1"/>
  <c r="P941" i="3" s="1"/>
  <c r="L684" i="3"/>
  <c r="N684" i="3" s="1"/>
  <c r="M684" i="3"/>
  <c r="O684" i="3" s="1"/>
  <c r="M122" i="3"/>
  <c r="O122" i="3" s="1"/>
  <c r="L122" i="3"/>
  <c r="N122" i="3" s="1"/>
  <c r="M625" i="3"/>
  <c r="O625" i="3" s="1"/>
  <c r="L625" i="3"/>
  <c r="N625" i="3" s="1"/>
  <c r="L843" i="3"/>
  <c r="N843" i="3" s="1"/>
  <c r="M843" i="3"/>
  <c r="O843" i="3" s="1"/>
  <c r="M854" i="3"/>
  <c r="O854" i="3" s="1"/>
  <c r="L854" i="3"/>
  <c r="N854" i="3" s="1"/>
  <c r="M844" i="3"/>
  <c r="O844" i="3" s="1"/>
  <c r="L844" i="3"/>
  <c r="N844" i="3" s="1"/>
  <c r="M953" i="3"/>
  <c r="O953" i="3" s="1"/>
  <c r="P953" i="3" s="1"/>
  <c r="L273" i="3"/>
  <c r="N273" i="3" s="1"/>
  <c r="P273" i="3" s="1"/>
  <c r="M241" i="3"/>
  <c r="O241" i="3" s="1"/>
  <c r="P241" i="3" s="1"/>
  <c r="L933" i="3"/>
  <c r="N933" i="3" s="1"/>
  <c r="P933" i="3" s="1"/>
  <c r="M52" i="3"/>
  <c r="O52" i="3" s="1"/>
  <c r="L52" i="3"/>
  <c r="N52" i="3" s="1"/>
  <c r="L416" i="3"/>
  <c r="N416" i="3" s="1"/>
  <c r="M416" i="3"/>
  <c r="O416" i="3" s="1"/>
  <c r="L72" i="3"/>
  <c r="N72" i="3" s="1"/>
  <c r="M72" i="3"/>
  <c r="O72" i="3" s="1"/>
  <c r="L265" i="3"/>
  <c r="N265" i="3" s="1"/>
  <c r="M265" i="3"/>
  <c r="O265" i="3" s="1"/>
  <c r="L836" i="3"/>
  <c r="N836" i="3" s="1"/>
  <c r="M836" i="3"/>
  <c r="O836" i="3" s="1"/>
  <c r="M271" i="3"/>
  <c r="O271" i="3" s="1"/>
  <c r="L271" i="3"/>
  <c r="N271" i="3" s="1"/>
  <c r="M300" i="3"/>
  <c r="O300" i="3" s="1"/>
  <c r="P300" i="3" s="1"/>
  <c r="L331" i="3"/>
  <c r="N331" i="3" s="1"/>
  <c r="P331" i="3" s="1"/>
  <c r="L777" i="3"/>
  <c r="N777" i="3" s="1"/>
  <c r="M777" i="3"/>
  <c r="O777" i="3" s="1"/>
  <c r="M483" i="3"/>
  <c r="O483" i="3" s="1"/>
  <c r="L483" i="3"/>
  <c r="N483" i="3" s="1"/>
  <c r="L929" i="3"/>
  <c r="N929" i="3" s="1"/>
  <c r="M929" i="3"/>
  <c r="O929" i="3" s="1"/>
  <c r="M915" i="3"/>
  <c r="O915" i="3" s="1"/>
  <c r="L915" i="3"/>
  <c r="N915" i="3" s="1"/>
  <c r="L264" i="3"/>
  <c r="N264" i="3" s="1"/>
  <c r="M264" i="3"/>
  <c r="O264" i="3" s="1"/>
  <c r="L888" i="3"/>
  <c r="N888" i="3" s="1"/>
  <c r="M888" i="3"/>
  <c r="O888" i="3" s="1"/>
  <c r="M229" i="3"/>
  <c r="O229" i="3" s="1"/>
  <c r="L229" i="3"/>
  <c r="N229" i="3" s="1"/>
  <c r="M689" i="3"/>
  <c r="O689" i="3" s="1"/>
  <c r="P689" i="3" s="1"/>
  <c r="M56" i="3"/>
  <c r="O56" i="3" s="1"/>
  <c r="P56" i="3" s="1"/>
  <c r="M461" i="3"/>
  <c r="O461" i="3" s="1"/>
  <c r="P461" i="3" s="1"/>
  <c r="M500" i="3"/>
  <c r="O500" i="3" s="1"/>
  <c r="P500" i="3" s="1"/>
  <c r="L650" i="3"/>
  <c r="N650" i="3" s="1"/>
  <c r="P650" i="3" s="1"/>
  <c r="L553" i="3"/>
  <c r="N553" i="3" s="1"/>
  <c r="P553" i="3" s="1"/>
  <c r="L845" i="3"/>
  <c r="N845" i="3" s="1"/>
  <c r="P845" i="3" s="1"/>
  <c r="L569" i="3"/>
  <c r="N569" i="3" s="1"/>
  <c r="M569" i="3"/>
  <c r="O569" i="3" s="1"/>
  <c r="L548" i="3"/>
  <c r="N548" i="3" s="1"/>
  <c r="M548" i="3"/>
  <c r="O548" i="3" s="1"/>
  <c r="L565" i="3"/>
  <c r="N565" i="3" s="1"/>
  <c r="P565" i="3" s="1"/>
  <c r="L831" i="3"/>
  <c r="N831" i="3" s="1"/>
  <c r="P831" i="3" s="1"/>
  <c r="L403" i="3"/>
  <c r="N403" i="3" s="1"/>
  <c r="P403" i="3" s="1"/>
  <c r="M226" i="3"/>
  <c r="O226" i="3" s="1"/>
  <c r="P226" i="3" s="1"/>
  <c r="L488" i="3"/>
  <c r="N488" i="3" s="1"/>
  <c r="P488" i="3" s="1"/>
  <c r="L903" i="3"/>
  <c r="N903" i="3" s="1"/>
  <c r="P903" i="3" s="1"/>
  <c r="M503" i="3"/>
  <c r="O503" i="3" s="1"/>
  <c r="P503" i="3" s="1"/>
  <c r="L317" i="3"/>
  <c r="N317" i="3" s="1"/>
  <c r="P317" i="3" s="1"/>
  <c r="L263" i="3"/>
  <c r="N263" i="3" s="1"/>
  <c r="P263" i="3" s="1"/>
  <c r="M570" i="3"/>
  <c r="O570" i="3" s="1"/>
  <c r="P570" i="3" s="1"/>
  <c r="L371" i="3"/>
  <c r="N371" i="3" s="1"/>
  <c r="M371" i="3"/>
  <c r="O371" i="3" s="1"/>
  <c r="L729" i="3"/>
  <c r="N729" i="3" s="1"/>
  <c r="M729" i="3"/>
  <c r="O729" i="3" s="1"/>
  <c r="L862" i="3"/>
  <c r="N862" i="3" s="1"/>
  <c r="M862" i="3"/>
  <c r="O862" i="3" s="1"/>
  <c r="L345" i="3"/>
  <c r="N345" i="3" s="1"/>
  <c r="M345" i="3"/>
  <c r="O345" i="3" s="1"/>
  <c r="L346" i="3"/>
  <c r="N346" i="3" s="1"/>
  <c r="P346" i="3" s="1"/>
  <c r="L123" i="3"/>
  <c r="N123" i="3" s="1"/>
  <c r="P123" i="3" s="1"/>
  <c r="L927" i="3"/>
  <c r="N927" i="3" s="1"/>
  <c r="P927" i="3" s="1"/>
  <c r="L664" i="3"/>
  <c r="N664" i="3" s="1"/>
  <c r="P664" i="3" s="1"/>
  <c r="M44" i="3"/>
  <c r="O44" i="3" s="1"/>
  <c r="P44" i="3" s="1"/>
  <c r="M225" i="3"/>
  <c r="O225" i="3" s="1"/>
  <c r="P225" i="3" s="1"/>
  <c r="L765" i="3"/>
  <c r="N765" i="3" s="1"/>
  <c r="P765" i="3" s="1"/>
  <c r="L304" i="3"/>
  <c r="N304" i="3" s="1"/>
  <c r="P304" i="3" s="1"/>
  <c r="M404" i="3"/>
  <c r="O404" i="3" s="1"/>
  <c r="P404" i="3" s="1"/>
  <c r="M216" i="3"/>
  <c r="O216" i="3" s="1"/>
  <c r="P216" i="3" s="1"/>
  <c r="M157" i="3"/>
  <c r="O157" i="3" s="1"/>
  <c r="L157" i="3"/>
  <c r="N157" i="3" s="1"/>
  <c r="L784" i="3"/>
  <c r="N784" i="3" s="1"/>
  <c r="M784" i="3"/>
  <c r="O784" i="3" s="1"/>
  <c r="M940" i="3"/>
  <c r="O940" i="3" s="1"/>
  <c r="L940" i="3"/>
  <c r="N940" i="3" s="1"/>
  <c r="L752" i="3"/>
  <c r="N752" i="3" s="1"/>
  <c r="P752" i="3" s="1"/>
  <c r="M792" i="3"/>
  <c r="O792" i="3" s="1"/>
  <c r="P792" i="3" s="1"/>
  <c r="M509" i="3"/>
  <c r="O509" i="3" s="1"/>
  <c r="P509" i="3" s="1"/>
  <c r="L8" i="3"/>
  <c r="N8" i="3" s="1"/>
  <c r="P8" i="3" s="1"/>
  <c r="M502" i="3"/>
  <c r="O502" i="3" s="1"/>
  <c r="P502" i="3" s="1"/>
  <c r="M696" i="3"/>
  <c r="O696" i="3" s="1"/>
  <c r="P696" i="3" s="1"/>
  <c r="L261" i="3"/>
  <c r="N261" i="3" s="1"/>
  <c r="M261" i="3"/>
  <c r="O261" i="3" s="1"/>
  <c r="M354" i="3"/>
  <c r="O354" i="3" s="1"/>
  <c r="L354" i="3"/>
  <c r="N354" i="3" s="1"/>
  <c r="L896" i="3"/>
  <c r="N896" i="3" s="1"/>
  <c r="M896" i="3"/>
  <c r="O896" i="3" s="1"/>
  <c r="L69" i="3"/>
  <c r="N69" i="3" s="1"/>
  <c r="M69" i="3"/>
  <c r="O69" i="3" s="1"/>
  <c r="M707" i="3"/>
  <c r="O707" i="3" s="1"/>
  <c r="P707" i="3" s="1"/>
  <c r="L970" i="3"/>
  <c r="N970" i="3" s="1"/>
  <c r="P970" i="3" s="1"/>
  <c r="L878" i="3"/>
  <c r="N878" i="3" s="1"/>
  <c r="P878" i="3" s="1"/>
  <c r="M174" i="3"/>
  <c r="O174" i="3" s="1"/>
  <c r="P174" i="3" s="1"/>
  <c r="L789" i="3"/>
  <c r="N789" i="3" s="1"/>
  <c r="P789" i="3" s="1"/>
  <c r="L200" i="3"/>
  <c r="N200" i="3" s="1"/>
  <c r="P200" i="3" s="1"/>
  <c r="L665" i="3"/>
  <c r="N665" i="3" s="1"/>
  <c r="P665" i="3" s="1"/>
  <c r="L575" i="3"/>
  <c r="N575" i="3" s="1"/>
  <c r="P575" i="3" s="1"/>
  <c r="M603" i="3"/>
  <c r="O603" i="3" s="1"/>
  <c r="P603" i="3" s="1"/>
  <c r="L631" i="3"/>
  <c r="N631" i="3" s="1"/>
  <c r="M631" i="3"/>
  <c r="O631" i="3" s="1"/>
  <c r="L490" i="3"/>
  <c r="N490" i="3" s="1"/>
  <c r="M490" i="3"/>
  <c r="O490" i="3" s="1"/>
  <c r="M18" i="3"/>
  <c r="O18" i="3" s="1"/>
  <c r="L18" i="3"/>
  <c r="N18" i="3" s="1"/>
  <c r="L612" i="3"/>
  <c r="N612" i="3" s="1"/>
  <c r="M612" i="3"/>
  <c r="O612" i="3" s="1"/>
  <c r="L709" i="3"/>
  <c r="N709" i="3" s="1"/>
  <c r="M709" i="3"/>
  <c r="O709" i="3" s="1"/>
  <c r="L828" i="3"/>
  <c r="N828" i="3" s="1"/>
  <c r="P828" i="3" s="1"/>
  <c r="L711" i="3"/>
  <c r="N711" i="3" s="1"/>
  <c r="P711" i="3" s="1"/>
  <c r="M186" i="3"/>
  <c r="O186" i="3" s="1"/>
  <c r="P186" i="3" s="1"/>
  <c r="L313" i="3"/>
  <c r="N313" i="3" s="1"/>
  <c r="P313" i="3" s="1"/>
  <c r="L852" i="3"/>
  <c r="N852" i="3" s="1"/>
  <c r="P852" i="3" s="1"/>
  <c r="L850" i="3"/>
  <c r="N850" i="3" s="1"/>
  <c r="P850" i="3" s="1"/>
  <c r="L856" i="3"/>
  <c r="N856" i="3" s="1"/>
  <c r="M856" i="3"/>
  <c r="O856" i="3" s="1"/>
  <c r="M860" i="3"/>
  <c r="O860" i="3" s="1"/>
  <c r="P860" i="3" s="1"/>
  <c r="L736" i="3"/>
  <c r="N736" i="3" s="1"/>
  <c r="P736" i="3" s="1"/>
  <c r="L305" i="3"/>
  <c r="N305" i="3" s="1"/>
  <c r="P305" i="3" s="1"/>
  <c r="L333" i="3"/>
  <c r="N333" i="3" s="1"/>
  <c r="P333" i="3" s="1"/>
  <c r="L991" i="3"/>
  <c r="N991" i="3" s="1"/>
  <c r="P991" i="3" s="1"/>
  <c r="M285" i="3"/>
  <c r="O285" i="3" s="1"/>
  <c r="P285" i="3" s="1"/>
  <c r="L17" i="3"/>
  <c r="N17" i="3" s="1"/>
  <c r="P17" i="3" s="1"/>
  <c r="M624" i="3"/>
  <c r="O624" i="3" s="1"/>
  <c r="P624" i="3" s="1"/>
  <c r="L948" i="3"/>
  <c r="N948" i="3" s="1"/>
  <c r="P948" i="3" s="1"/>
  <c r="M234" i="3"/>
  <c r="O234" i="3" s="1"/>
  <c r="P234" i="3" s="1"/>
  <c r="M466" i="3"/>
  <c r="O466" i="3" s="1"/>
  <c r="P466" i="3" s="1"/>
  <c r="L704" i="3"/>
  <c r="N704" i="3" s="1"/>
  <c r="P704" i="3" s="1"/>
  <c r="M491" i="3"/>
  <c r="O491" i="3" s="1"/>
  <c r="P491" i="3" s="1"/>
  <c r="L178" i="3"/>
  <c r="N178" i="3" s="1"/>
  <c r="P178" i="3" s="1"/>
  <c r="M253" i="3"/>
  <c r="O253" i="3" s="1"/>
  <c r="P253" i="3" s="1"/>
  <c r="M814" i="3"/>
  <c r="O814" i="3" s="1"/>
  <c r="P814" i="3" s="1"/>
  <c r="M201" i="3"/>
  <c r="O201" i="3" s="1"/>
  <c r="P201" i="3" s="1"/>
  <c r="L688" i="3"/>
  <c r="N688" i="3" s="1"/>
  <c r="P688" i="3" s="1"/>
  <c r="L65" i="3"/>
  <c r="N65" i="3" s="1"/>
  <c r="P65" i="3" s="1"/>
  <c r="L666" i="3"/>
  <c r="N666" i="3" s="1"/>
  <c r="P666" i="3" s="1"/>
  <c r="L674" i="3"/>
  <c r="N674" i="3" s="1"/>
  <c r="P674" i="3" s="1"/>
  <c r="M80" i="3"/>
  <c r="O80" i="3" s="1"/>
  <c r="P80" i="3" s="1"/>
  <c r="M30" i="3"/>
  <c r="O30" i="3" s="1"/>
  <c r="P30" i="3" s="1"/>
  <c r="M195" i="3"/>
  <c r="O195" i="3" s="1"/>
  <c r="P195" i="3" s="1"/>
  <c r="L590" i="3"/>
  <c r="N590" i="3" s="1"/>
  <c r="P590" i="3" s="1"/>
  <c r="M679" i="3"/>
  <c r="O679" i="3" s="1"/>
  <c r="P679" i="3" s="1"/>
  <c r="L572" i="3"/>
  <c r="N572" i="3" s="1"/>
  <c r="P572" i="3" s="1"/>
  <c r="M735" i="3"/>
  <c r="O735" i="3" s="1"/>
  <c r="P735" i="3" s="1"/>
  <c r="L406" i="3"/>
  <c r="N406" i="3" s="1"/>
  <c r="P406" i="3" s="1"/>
  <c r="L1001" i="3"/>
  <c r="N1001" i="3" s="1"/>
  <c r="P1001" i="3" s="1"/>
  <c r="M326" i="3"/>
  <c r="O326" i="3" s="1"/>
  <c r="P326" i="3" s="1"/>
  <c r="M425" i="3"/>
  <c r="O425" i="3" s="1"/>
  <c r="P425" i="3" s="1"/>
  <c r="M327" i="3"/>
  <c r="O327" i="3" s="1"/>
  <c r="P327" i="3" s="1"/>
  <c r="L342" i="3"/>
  <c r="N342" i="3" s="1"/>
  <c r="P342" i="3" s="1"/>
  <c r="M58" i="3"/>
  <c r="O58" i="3" s="1"/>
  <c r="P58" i="3" s="1"/>
  <c r="L939" i="3"/>
  <c r="N939" i="3" s="1"/>
  <c r="P939" i="3" s="1"/>
  <c r="L372" i="3"/>
  <c r="N372" i="3" s="1"/>
  <c r="P372" i="3" s="1"/>
  <c r="L494" i="3"/>
  <c r="N494" i="3" s="1"/>
  <c r="P494" i="3" s="1"/>
  <c r="M190" i="3"/>
  <c r="O190" i="3" s="1"/>
  <c r="P190" i="3" s="1"/>
  <c r="M446" i="3"/>
  <c r="O446" i="3" s="1"/>
  <c r="P446" i="3" s="1"/>
  <c r="M79" i="3"/>
  <c r="O79" i="3" s="1"/>
  <c r="P79" i="3" s="1"/>
  <c r="L832" i="3"/>
  <c r="N832" i="3" s="1"/>
  <c r="P832" i="3" s="1"/>
  <c r="M15" i="3"/>
  <c r="O15" i="3" s="1"/>
  <c r="P15" i="3" s="1"/>
  <c r="L308" i="3"/>
  <c r="N308" i="3" s="1"/>
  <c r="P308" i="3" s="1"/>
  <c r="L202" i="3"/>
  <c r="N202" i="3" s="1"/>
  <c r="M202" i="3"/>
  <c r="O202" i="3" s="1"/>
  <c r="L464" i="3"/>
  <c r="N464" i="3" s="1"/>
  <c r="M464" i="3"/>
  <c r="O464" i="3" s="1"/>
  <c r="M693" i="3"/>
  <c r="O693" i="3" s="1"/>
  <c r="P693" i="3" s="1"/>
  <c r="L546" i="3"/>
  <c r="N546" i="3" s="1"/>
  <c r="P546" i="3" s="1"/>
  <c r="L697" i="3"/>
  <c r="N697" i="3" s="1"/>
  <c r="M697" i="3"/>
  <c r="O697" i="3" s="1"/>
  <c r="L961" i="3"/>
  <c r="N961" i="3" s="1"/>
  <c r="M961" i="3"/>
  <c r="O961" i="3" s="1"/>
  <c r="L156" i="3"/>
  <c r="N156" i="3" s="1"/>
  <c r="M156" i="3"/>
  <c r="O156" i="3" s="1"/>
  <c r="M95" i="3"/>
  <c r="O95" i="3" s="1"/>
  <c r="L95" i="3"/>
  <c r="N95" i="3" s="1"/>
  <c r="M37" i="3"/>
  <c r="O37" i="3" s="1"/>
  <c r="L37" i="3"/>
  <c r="N37" i="3" s="1"/>
  <c r="L943" i="3"/>
  <c r="N943" i="3" s="1"/>
  <c r="M943" i="3"/>
  <c r="O943" i="3" s="1"/>
  <c r="L282" i="3"/>
  <c r="N282" i="3" s="1"/>
  <c r="M282" i="3"/>
  <c r="O282" i="3" s="1"/>
  <c r="L183" i="3"/>
  <c r="N183" i="3" s="1"/>
  <c r="M183" i="3"/>
  <c r="O183" i="3" s="1"/>
  <c r="M972" i="3"/>
  <c r="O972" i="3" s="1"/>
  <c r="L972" i="3"/>
  <c r="N972" i="3" s="1"/>
  <c r="L499" i="3"/>
  <c r="N499" i="3" s="1"/>
  <c r="P499" i="3" s="1"/>
  <c r="L332" i="3"/>
  <c r="N332" i="3" s="1"/>
  <c r="M332" i="3"/>
  <c r="O332" i="3" s="1"/>
  <c r="M61" i="3"/>
  <c r="O61" i="3" s="1"/>
  <c r="L61" i="3"/>
  <c r="N61" i="3" s="1"/>
  <c r="M714" i="3"/>
  <c r="O714" i="3" s="1"/>
  <c r="L714" i="3"/>
  <c r="N714" i="3" s="1"/>
  <c r="M137" i="3"/>
  <c r="O137" i="3" s="1"/>
  <c r="L137" i="3"/>
  <c r="N137" i="3" s="1"/>
  <c r="M770" i="3"/>
  <c r="O770" i="3" s="1"/>
  <c r="L770" i="3"/>
  <c r="N770" i="3" s="1"/>
  <c r="L501" i="3"/>
  <c r="N501" i="3" s="1"/>
  <c r="M501" i="3"/>
  <c r="O501" i="3" s="1"/>
  <c r="M358" i="3"/>
  <c r="O358" i="3" s="1"/>
  <c r="L358" i="3"/>
  <c r="N358" i="3" s="1"/>
  <c r="M783" i="3"/>
  <c r="O783" i="3" s="1"/>
  <c r="L783" i="3"/>
  <c r="N783" i="3" s="1"/>
  <c r="M319" i="3"/>
  <c r="O319" i="3" s="1"/>
  <c r="L319" i="3"/>
  <c r="N319" i="3" s="1"/>
  <c r="M110" i="3"/>
  <c r="O110" i="3" s="1"/>
  <c r="L110" i="3"/>
  <c r="N110" i="3" s="1"/>
  <c r="L810" i="3"/>
  <c r="N810" i="3" s="1"/>
  <c r="M810" i="3"/>
  <c r="O810" i="3" s="1"/>
  <c r="L21" i="3"/>
  <c r="N21" i="3" s="1"/>
  <c r="M21" i="3"/>
  <c r="O21" i="3" s="1"/>
  <c r="L444" i="3"/>
  <c r="N444" i="3" s="1"/>
  <c r="P444" i="3" s="1"/>
  <c r="L815" i="3"/>
  <c r="N815" i="3" s="1"/>
  <c r="P815" i="3" s="1"/>
  <c r="M473" i="3"/>
  <c r="O473" i="3" s="1"/>
  <c r="L473" i="3"/>
  <c r="N473" i="3" s="1"/>
  <c r="L289" i="3"/>
  <c r="N289" i="3" s="1"/>
  <c r="M289" i="3"/>
  <c r="O289" i="3" s="1"/>
  <c r="M245" i="3"/>
  <c r="O245" i="3" s="1"/>
  <c r="L245" i="3"/>
  <c r="N245" i="3" s="1"/>
  <c r="L723" i="3"/>
  <c r="N723" i="3" s="1"/>
  <c r="M723" i="3"/>
  <c r="O723" i="3" s="1"/>
  <c r="M921" i="3"/>
  <c r="O921" i="3" s="1"/>
  <c r="L921" i="3"/>
  <c r="N921" i="3" s="1"/>
  <c r="M683" i="3"/>
  <c r="O683" i="3" s="1"/>
  <c r="L683" i="3"/>
  <c r="N683" i="3" s="1"/>
  <c r="L691" i="3"/>
  <c r="N691" i="3" s="1"/>
  <c r="M691" i="3"/>
  <c r="O691" i="3" s="1"/>
  <c r="M894" i="3"/>
  <c r="O894" i="3" s="1"/>
  <c r="L894" i="3"/>
  <c r="N894" i="3" s="1"/>
  <c r="L623" i="3"/>
  <c r="N623" i="3" s="1"/>
  <c r="M623" i="3"/>
  <c r="O623" i="3" s="1"/>
  <c r="L159" i="3"/>
  <c r="N159" i="3" s="1"/>
  <c r="M159" i="3"/>
  <c r="O159" i="3" s="1"/>
  <c r="L875" i="3"/>
  <c r="N875" i="3" s="1"/>
  <c r="M875" i="3"/>
  <c r="O875" i="3" s="1"/>
  <c r="M994" i="3"/>
  <c r="O994" i="3" s="1"/>
  <c r="L994" i="3"/>
  <c r="N994" i="3" s="1"/>
  <c r="L112" i="3"/>
  <c r="N112" i="3" s="1"/>
  <c r="P112" i="3" s="1"/>
  <c r="M514" i="3"/>
  <c r="O514" i="3" s="1"/>
  <c r="P514" i="3" s="1"/>
  <c r="L746" i="3"/>
  <c r="N746" i="3" s="1"/>
  <c r="P746" i="3" s="1"/>
  <c r="L181" i="3"/>
  <c r="N181" i="3" s="1"/>
  <c r="M181" i="3"/>
  <c r="O181" i="3" s="1"/>
  <c r="M83" i="3"/>
  <c r="O83" i="3" s="1"/>
  <c r="L83" i="3"/>
  <c r="N83" i="3" s="1"/>
  <c r="L922" i="3"/>
  <c r="N922" i="3" s="1"/>
  <c r="M922" i="3"/>
  <c r="O922" i="3" s="1"/>
  <c r="L92" i="3"/>
  <c r="N92" i="3" s="1"/>
  <c r="M92" i="3"/>
  <c r="O92" i="3" s="1"/>
  <c r="L239" i="3"/>
  <c r="N239" i="3" s="1"/>
  <c r="M239" i="3"/>
  <c r="O239" i="3" s="1"/>
  <c r="M601" i="3"/>
  <c r="O601" i="3" s="1"/>
  <c r="L601" i="3"/>
  <c r="N601" i="3" s="1"/>
  <c r="L853" i="3"/>
  <c r="N853" i="3" s="1"/>
  <c r="M853" i="3"/>
  <c r="O853" i="3" s="1"/>
  <c r="L103" i="3"/>
  <c r="N103" i="3" s="1"/>
  <c r="M103" i="3"/>
  <c r="O103" i="3" s="1"/>
  <c r="M779" i="3"/>
  <c r="O779" i="3" s="1"/>
  <c r="L779" i="3"/>
  <c r="N779" i="3" s="1"/>
  <c r="L391" i="3"/>
  <c r="N391" i="3" s="1"/>
  <c r="P391" i="3" s="1"/>
  <c r="L88" i="3"/>
  <c r="N88" i="3" s="1"/>
  <c r="P88" i="3" s="1"/>
  <c r="L562" i="3"/>
  <c r="N562" i="3" s="1"/>
  <c r="P562" i="3" s="1"/>
  <c r="L25" i="3"/>
  <c r="N25" i="3" s="1"/>
  <c r="P25" i="3" s="1"/>
  <c r="M435" i="3"/>
  <c r="O435" i="3" s="1"/>
  <c r="L435" i="3"/>
  <c r="N435" i="3" s="1"/>
  <c r="M636" i="3"/>
  <c r="O636" i="3" s="1"/>
  <c r="L636" i="3"/>
  <c r="N636" i="3" s="1"/>
  <c r="L47" i="3"/>
  <c r="N47" i="3" s="1"/>
  <c r="M47" i="3"/>
  <c r="O47" i="3" s="1"/>
  <c r="M96" i="3"/>
  <c r="O96" i="3" s="1"/>
  <c r="L96" i="3"/>
  <c r="N96" i="3" s="1"/>
  <c r="M695" i="3"/>
  <c r="O695" i="3" s="1"/>
  <c r="L695" i="3"/>
  <c r="N695" i="3" s="1"/>
  <c r="M782" i="3"/>
  <c r="O782" i="3" s="1"/>
  <c r="L782" i="3"/>
  <c r="N782" i="3" s="1"/>
  <c r="L772" i="3"/>
  <c r="N772" i="3" s="1"/>
  <c r="M772" i="3"/>
  <c r="O772" i="3" s="1"/>
  <c r="L642" i="3"/>
  <c r="N642" i="3" s="1"/>
  <c r="M642" i="3"/>
  <c r="O642" i="3" s="1"/>
  <c r="M189" i="3"/>
  <c r="O189" i="3" s="1"/>
  <c r="L189" i="3"/>
  <c r="N189" i="3" s="1"/>
  <c r="L813" i="3"/>
  <c r="N813" i="3" s="1"/>
  <c r="M813" i="3"/>
  <c r="O813" i="3" s="1"/>
  <c r="M233" i="3"/>
  <c r="O233" i="3" s="1"/>
  <c r="P233" i="3" s="1"/>
  <c r="L871" i="3"/>
  <c r="N871" i="3" s="1"/>
  <c r="M871" i="3"/>
  <c r="O871" i="3" s="1"/>
  <c r="M439" i="3"/>
  <c r="O439" i="3" s="1"/>
  <c r="L439" i="3"/>
  <c r="N439" i="3" s="1"/>
  <c r="L410" i="3"/>
  <c r="N410" i="3" s="1"/>
  <c r="M410" i="3"/>
  <c r="O410" i="3" s="1"/>
  <c r="L167" i="3"/>
  <c r="N167" i="3" s="1"/>
  <c r="M167" i="3"/>
  <c r="O167" i="3" s="1"/>
  <c r="M470" i="3"/>
  <c r="O470" i="3" s="1"/>
  <c r="L470" i="3"/>
  <c r="N470" i="3" s="1"/>
  <c r="L362" i="3"/>
  <c r="N362" i="3" s="1"/>
  <c r="M362" i="3"/>
  <c r="O362" i="3" s="1"/>
  <c r="L458" i="3"/>
  <c r="N458" i="3" s="1"/>
  <c r="M458" i="3"/>
  <c r="O458" i="3" s="1"/>
  <c r="M393" i="3"/>
  <c r="O393" i="3" s="1"/>
  <c r="L393" i="3"/>
  <c r="N393" i="3" s="1"/>
  <c r="M188" i="3"/>
  <c r="O188" i="3" s="1"/>
  <c r="L188" i="3"/>
  <c r="N188" i="3" s="1"/>
  <c r="M145" i="3"/>
  <c r="O145" i="3" s="1"/>
  <c r="L145" i="3"/>
  <c r="N145" i="3" s="1"/>
  <c r="L983" i="3"/>
  <c r="N983" i="3" s="1"/>
  <c r="M983" i="3"/>
  <c r="O983" i="3" s="1"/>
  <c r="L874" i="3"/>
  <c r="N874" i="3" s="1"/>
  <c r="P874" i="3" s="1"/>
  <c r="M716" i="3"/>
  <c r="O716" i="3" s="1"/>
  <c r="P716" i="3" s="1"/>
  <c r="M872" i="3"/>
  <c r="O872" i="3" s="1"/>
  <c r="P872" i="3" s="1"/>
  <c r="L512" i="3"/>
  <c r="N512" i="3" s="1"/>
  <c r="M512" i="3"/>
  <c r="O512" i="3" s="1"/>
  <c r="M530" i="3"/>
  <c r="O530" i="3" s="1"/>
  <c r="L530" i="3"/>
  <c r="N530" i="3" s="1"/>
  <c r="L150" i="3"/>
  <c r="N150" i="3" s="1"/>
  <c r="M150" i="3"/>
  <c r="O150" i="3" s="1"/>
  <c r="M252" i="3"/>
  <c r="O252" i="3" s="1"/>
  <c r="L252" i="3"/>
  <c r="N252" i="3" s="1"/>
  <c r="L383" i="3"/>
  <c r="N383" i="3" s="1"/>
  <c r="M383" i="3"/>
  <c r="O383" i="3" s="1"/>
  <c r="L904" i="3"/>
  <c r="N904" i="3" s="1"/>
  <c r="M904" i="3"/>
  <c r="O904" i="3" s="1"/>
  <c r="M622" i="3"/>
  <c r="O622" i="3" s="1"/>
  <c r="L622" i="3"/>
  <c r="N622" i="3" s="1"/>
  <c r="M163" i="3"/>
  <c r="O163" i="3" s="1"/>
  <c r="L163" i="3"/>
  <c r="N163" i="3" s="1"/>
  <c r="L555" i="3"/>
  <c r="N555" i="3" s="1"/>
  <c r="M555" i="3"/>
  <c r="O555" i="3" s="1"/>
  <c r="L496" i="3"/>
  <c r="N496" i="3" s="1"/>
  <c r="M496" i="3"/>
  <c r="O496" i="3" s="1"/>
  <c r="L357" i="3"/>
  <c r="N357" i="3" s="1"/>
  <c r="M357" i="3"/>
  <c r="O357" i="3" s="1"/>
  <c r="M739" i="3"/>
  <c r="O739" i="3" s="1"/>
  <c r="L739" i="3"/>
  <c r="N739" i="3" s="1"/>
  <c r="M880" i="3"/>
  <c r="O880" i="3" s="1"/>
  <c r="L880" i="3"/>
  <c r="N880" i="3" s="1"/>
  <c r="M373" i="3"/>
  <c r="O373" i="3" s="1"/>
  <c r="L373" i="3"/>
  <c r="N373" i="3" s="1"/>
  <c r="L685" i="3"/>
  <c r="N685" i="3" s="1"/>
  <c r="M685" i="3"/>
  <c r="O685" i="3" s="1"/>
  <c r="L364" i="3"/>
  <c r="N364" i="3" s="1"/>
  <c r="M364" i="3"/>
  <c r="O364" i="3" s="1"/>
  <c r="M859" i="3"/>
  <c r="O859" i="3" s="1"/>
  <c r="L859" i="3"/>
  <c r="N859" i="3" s="1"/>
  <c r="M581" i="3"/>
  <c r="O581" i="3" s="1"/>
  <c r="L581" i="3"/>
  <c r="N581" i="3" s="1"/>
  <c r="L14" i="3"/>
  <c r="N14" i="3" s="1"/>
  <c r="M14" i="3"/>
  <c r="O14" i="3" s="1"/>
  <c r="M635" i="3"/>
  <c r="O635" i="3" s="1"/>
  <c r="L635" i="3"/>
  <c r="N635" i="3" s="1"/>
  <c r="M919" i="3"/>
  <c r="O919" i="3" s="1"/>
  <c r="L919" i="3"/>
  <c r="N919" i="3" s="1"/>
  <c r="L49" i="3"/>
  <c r="N49" i="3" s="1"/>
  <c r="P49" i="3" s="1"/>
  <c r="L492" i="3"/>
  <c r="N492" i="3" s="1"/>
  <c r="M492" i="3"/>
  <c r="O492" i="3" s="1"/>
  <c r="L378" i="3"/>
  <c r="N378" i="3" s="1"/>
  <c r="M378" i="3"/>
  <c r="O378" i="3" s="1"/>
  <c r="M147" i="3"/>
  <c r="O147" i="3" s="1"/>
  <c r="L147" i="3"/>
  <c r="N147" i="3" s="1"/>
  <c r="M670" i="3"/>
  <c r="O670" i="3" s="1"/>
  <c r="L670" i="3"/>
  <c r="N670" i="3" s="1"/>
  <c r="L816" i="3"/>
  <c r="N816" i="3" s="1"/>
  <c r="M816" i="3"/>
  <c r="O816" i="3" s="1"/>
  <c r="L508" i="3"/>
  <c r="N508" i="3" s="1"/>
  <c r="M508" i="3"/>
  <c r="O508" i="3" s="1"/>
  <c r="L891" i="3"/>
  <c r="N891" i="3" s="1"/>
  <c r="M891" i="3"/>
  <c r="O891" i="3" s="1"/>
  <c r="L830" i="3"/>
  <c r="N830" i="3" s="1"/>
  <c r="M830" i="3"/>
  <c r="O830" i="3" s="1"/>
  <c r="L205" i="3"/>
  <c r="N205" i="3" s="1"/>
  <c r="M205" i="3"/>
  <c r="O205" i="3" s="1"/>
  <c r="M449" i="3"/>
  <c r="O449" i="3" s="1"/>
  <c r="L449" i="3"/>
  <c r="N449" i="3" s="1"/>
  <c r="L835" i="3"/>
  <c r="N835" i="3" s="1"/>
  <c r="M835" i="3"/>
  <c r="O835" i="3" s="1"/>
  <c r="M278" i="3"/>
  <c r="O278" i="3" s="1"/>
  <c r="L278" i="3"/>
  <c r="N278" i="3" s="1"/>
  <c r="L219" i="3"/>
  <c r="N219" i="3" s="1"/>
  <c r="M219" i="3"/>
  <c r="O219" i="3" s="1"/>
  <c r="M942" i="3"/>
  <c r="O942" i="3" s="1"/>
  <c r="L942" i="3"/>
  <c r="N942" i="3" s="1"/>
  <c r="L493" i="3"/>
  <c r="N493" i="3" s="1"/>
  <c r="M493" i="3"/>
  <c r="O493" i="3" s="1"/>
  <c r="L962" i="3"/>
  <c r="N962" i="3" s="1"/>
  <c r="M962" i="3"/>
  <c r="O962" i="3" s="1"/>
  <c r="M877" i="3"/>
  <c r="O877" i="3" s="1"/>
  <c r="L877" i="3"/>
  <c r="N877" i="3" s="1"/>
  <c r="M564" i="3"/>
  <c r="O564" i="3" s="1"/>
  <c r="L564" i="3"/>
  <c r="N564" i="3" s="1"/>
  <c r="L33" i="3"/>
  <c r="N33" i="3" s="1"/>
  <c r="M33" i="3"/>
  <c r="O33" i="3" s="1"/>
  <c r="L605" i="3"/>
  <c r="N605" i="3" s="1"/>
  <c r="P605" i="3" s="1"/>
  <c r="L407" i="3"/>
  <c r="N407" i="3" s="1"/>
  <c r="M407" i="3"/>
  <c r="O407" i="3" s="1"/>
  <c r="M329" i="3"/>
  <c r="O329" i="3" s="1"/>
  <c r="L329" i="3"/>
  <c r="N329" i="3" s="1"/>
  <c r="M310" i="3"/>
  <c r="O310" i="3" s="1"/>
  <c r="L310" i="3"/>
  <c r="N310" i="3" s="1"/>
  <c r="L574" i="3"/>
  <c r="N574" i="3" s="1"/>
  <c r="M574" i="3"/>
  <c r="O574" i="3" s="1"/>
  <c r="M761" i="3"/>
  <c r="O761" i="3" s="1"/>
  <c r="L761" i="3"/>
  <c r="N761" i="3" s="1"/>
  <c r="M418" i="3"/>
  <c r="O418" i="3" s="1"/>
  <c r="L418" i="3"/>
  <c r="N418" i="3" s="1"/>
  <c r="M62" i="3"/>
  <c r="O62" i="3" s="1"/>
  <c r="L62" i="3"/>
  <c r="N62" i="3" s="1"/>
  <c r="M753" i="3"/>
  <c r="O753" i="3" s="1"/>
  <c r="L753" i="3"/>
  <c r="N753" i="3" s="1"/>
  <c r="M620" i="3"/>
  <c r="O620" i="3" s="1"/>
  <c r="L620" i="3"/>
  <c r="N620" i="3" s="1"/>
  <c r="L767" i="3"/>
  <c r="N767" i="3" s="1"/>
  <c r="M767" i="3"/>
  <c r="O767" i="3" s="1"/>
  <c r="L322" i="3"/>
  <c r="N322" i="3" s="1"/>
  <c r="M322" i="3"/>
  <c r="O322" i="3" s="1"/>
  <c r="L967" i="3"/>
  <c r="N967" i="3" s="1"/>
  <c r="M967" i="3"/>
  <c r="O967" i="3" s="1"/>
  <c r="L868" i="3"/>
  <c r="N868" i="3" s="1"/>
  <c r="M868" i="3"/>
  <c r="O868" i="3" s="1"/>
  <c r="M745" i="3"/>
  <c r="O745" i="3" s="1"/>
  <c r="L745" i="3"/>
  <c r="N745" i="3" s="1"/>
  <c r="L721" i="3"/>
  <c r="N721" i="3" s="1"/>
  <c r="M721" i="3"/>
  <c r="O721" i="3" s="1"/>
  <c r="L763" i="3"/>
  <c r="N763" i="3" s="1"/>
  <c r="M763" i="3"/>
  <c r="O763" i="3" s="1"/>
  <c r="M142" i="3"/>
  <c r="O142" i="3" s="1"/>
  <c r="L142" i="3"/>
  <c r="N142" i="3" s="1"/>
  <c r="L281" i="3"/>
  <c r="N281" i="3" s="1"/>
  <c r="M281" i="3"/>
  <c r="O281" i="3" s="1"/>
  <c r="L755" i="3"/>
  <c r="N755" i="3" s="1"/>
  <c r="M755" i="3"/>
  <c r="O755" i="3" s="1"/>
  <c r="M790" i="3"/>
  <c r="O790" i="3" s="1"/>
  <c r="L790" i="3"/>
  <c r="N790" i="3" s="1"/>
  <c r="L81" i="3"/>
  <c r="N81" i="3" s="1"/>
  <c r="M81" i="3"/>
  <c r="O81" i="3" s="1"/>
  <c r="L67" i="3"/>
  <c r="N67" i="3" s="1"/>
  <c r="M67" i="3"/>
  <c r="O67" i="3" s="1"/>
  <c r="M32" i="3"/>
  <c r="O32" i="3" s="1"/>
  <c r="L32" i="3"/>
  <c r="N32" i="3" s="1"/>
  <c r="L246" i="3"/>
  <c r="N246" i="3" s="1"/>
  <c r="M246" i="3"/>
  <c r="O246" i="3" s="1"/>
  <c r="L204" i="3"/>
  <c r="N204" i="3" s="1"/>
  <c r="M204" i="3"/>
  <c r="O204" i="3" s="1"/>
  <c r="M486" i="3"/>
  <c r="O486" i="3" s="1"/>
  <c r="L486" i="3"/>
  <c r="N486" i="3" s="1"/>
  <c r="M627" i="3"/>
  <c r="O627" i="3" s="1"/>
  <c r="L627" i="3"/>
  <c r="N627" i="3" s="1"/>
  <c r="M135" i="3"/>
  <c r="O135" i="3" s="1"/>
  <c r="P135" i="3" s="1"/>
  <c r="L668" i="3"/>
  <c r="N668" i="3" s="1"/>
  <c r="P668" i="3" s="1"/>
  <c r="M109" i="3"/>
  <c r="O109" i="3" s="1"/>
  <c r="L109" i="3"/>
  <c r="N109" i="3" s="1"/>
  <c r="M791" i="3"/>
  <c r="O791" i="3" s="1"/>
  <c r="L791" i="3"/>
  <c r="N791" i="3" s="1"/>
  <c r="L751" i="3"/>
  <c r="N751" i="3" s="1"/>
  <c r="M751" i="3"/>
  <c r="O751" i="3" s="1"/>
  <c r="L744" i="3"/>
  <c r="N744" i="3" s="1"/>
  <c r="M744" i="3"/>
  <c r="O744" i="3" s="1"/>
  <c r="L292" i="3"/>
  <c r="N292" i="3" s="1"/>
  <c r="M292" i="3"/>
  <c r="O292" i="3" s="1"/>
  <c r="L648" i="3"/>
  <c r="N648" i="3" s="1"/>
  <c r="M648" i="3"/>
  <c r="O648" i="3" s="1"/>
  <c r="L916" i="3"/>
  <c r="N916" i="3" s="1"/>
  <c r="M916" i="3"/>
  <c r="O916" i="3" s="1"/>
  <c r="L592" i="3"/>
  <c r="N592" i="3" s="1"/>
  <c r="M592" i="3"/>
  <c r="O592" i="3" s="1"/>
  <c r="L384" i="3"/>
  <c r="N384" i="3" s="1"/>
  <c r="M384" i="3"/>
  <c r="O384" i="3" s="1"/>
  <c r="M778" i="3"/>
  <c r="O778" i="3" s="1"/>
  <c r="L778" i="3"/>
  <c r="N778" i="3" s="1"/>
  <c r="L238" i="3"/>
  <c r="N238" i="3" s="1"/>
  <c r="M238" i="3"/>
  <c r="O238" i="3" s="1"/>
  <c r="M653" i="3"/>
  <c r="O653" i="3" s="1"/>
  <c r="L653" i="3"/>
  <c r="N653" i="3" s="1"/>
  <c r="M788" i="3"/>
  <c r="O788" i="3" s="1"/>
  <c r="L788" i="3"/>
  <c r="N788" i="3" s="1"/>
  <c r="L256" i="3"/>
  <c r="N256" i="3" s="1"/>
  <c r="M256" i="3"/>
  <c r="O256" i="3" s="1"/>
  <c r="M616" i="3"/>
  <c r="O616" i="3" s="1"/>
  <c r="L616" i="3"/>
  <c r="N616" i="3" s="1"/>
  <c r="L975" i="3"/>
  <c r="N975" i="3" s="1"/>
  <c r="M975" i="3"/>
  <c r="O975" i="3" s="1"/>
  <c r="L275" i="3"/>
  <c r="N275" i="3" s="1"/>
  <c r="M275" i="3"/>
  <c r="O275" i="3" s="1"/>
  <c r="M599" i="3"/>
  <c r="O599" i="3" s="1"/>
  <c r="L599" i="3"/>
  <c r="N599" i="3" s="1"/>
  <c r="L462" i="3"/>
  <c r="N462" i="3" s="1"/>
  <c r="M462" i="3"/>
  <c r="O462" i="3" s="1"/>
  <c r="M251" i="3"/>
  <c r="O251" i="3" s="1"/>
  <c r="L251" i="3"/>
  <c r="N251" i="3" s="1"/>
  <c r="E36" i="2"/>
  <c r="B40" i="2" s="1"/>
  <c r="P706" i="3"/>
  <c r="B41" i="2"/>
  <c r="B4" i="3"/>
  <c r="B3" i="3"/>
  <c r="B42" i="2" l="1"/>
  <c r="B43" i="2" s="1"/>
  <c r="AE2" i="6"/>
  <c r="AF2" i="6" s="1"/>
  <c r="I2" i="7" s="1"/>
  <c r="AE2" i="7" s="1"/>
  <c r="AE3" i="6"/>
  <c r="AF3" i="6" s="1"/>
  <c r="I3" i="7" s="1"/>
  <c r="AE3" i="7" s="1"/>
  <c r="AE4" i="6"/>
  <c r="AF4" i="6" s="1"/>
  <c r="I4" i="7" s="1"/>
  <c r="AE4" i="7" s="1"/>
  <c r="AE7" i="6"/>
  <c r="AF7" i="6" s="1"/>
  <c r="I7" i="7" s="1"/>
  <c r="AE7" i="7" s="1"/>
  <c r="AE17" i="6"/>
  <c r="AF17" i="6" s="1"/>
  <c r="I17" i="7" s="1"/>
  <c r="AE17" i="7" s="1"/>
  <c r="AE20" i="6"/>
  <c r="AF20" i="6" s="1"/>
  <c r="I20" i="7" s="1"/>
  <c r="AE20" i="7" s="1"/>
  <c r="AE23" i="6"/>
  <c r="AF23" i="6" s="1"/>
  <c r="I23" i="7" s="1"/>
  <c r="AE23" i="7" s="1"/>
  <c r="AE33" i="6"/>
  <c r="AF33" i="6" s="1"/>
  <c r="I33" i="7" s="1"/>
  <c r="AE33" i="7" s="1"/>
  <c r="AE36" i="6"/>
  <c r="AF36" i="6" s="1"/>
  <c r="I36" i="7" s="1"/>
  <c r="AE36" i="7" s="1"/>
  <c r="AE39" i="6"/>
  <c r="AF39" i="6" s="1"/>
  <c r="I39" i="7" s="1"/>
  <c r="AE39" i="7" s="1"/>
  <c r="AE49" i="6"/>
  <c r="AF49" i="6" s="1"/>
  <c r="I49" i="7" s="1"/>
  <c r="AE49" i="7" s="1"/>
  <c r="AE52" i="6"/>
  <c r="AF52" i="6" s="1"/>
  <c r="I52" i="7" s="1"/>
  <c r="AE52" i="7" s="1"/>
  <c r="AE55" i="6"/>
  <c r="AF55" i="6" s="1"/>
  <c r="I55" i="7" s="1"/>
  <c r="AE55" i="7" s="1"/>
  <c r="AE65" i="6"/>
  <c r="AF65" i="6" s="1"/>
  <c r="I65" i="7" s="1"/>
  <c r="AE65" i="7" s="1"/>
  <c r="AE68" i="6"/>
  <c r="AF68" i="6" s="1"/>
  <c r="I68" i="7" s="1"/>
  <c r="AE68" i="7" s="1"/>
  <c r="AE71" i="6"/>
  <c r="AF71" i="6" s="1"/>
  <c r="I71" i="7" s="1"/>
  <c r="AE71" i="7" s="1"/>
  <c r="AE81" i="6"/>
  <c r="AF81" i="6" s="1"/>
  <c r="I81" i="7" s="1"/>
  <c r="AE81" i="7" s="1"/>
  <c r="AE84" i="6"/>
  <c r="AF84" i="6" s="1"/>
  <c r="I84" i="7" s="1"/>
  <c r="AE84" i="7" s="1"/>
  <c r="AE87" i="6"/>
  <c r="AF87" i="6" s="1"/>
  <c r="I87" i="7" s="1"/>
  <c r="AE87" i="7" s="1"/>
  <c r="AE97" i="6"/>
  <c r="AF97" i="6" s="1"/>
  <c r="I97" i="7" s="1"/>
  <c r="AE97" i="7" s="1"/>
  <c r="AE100" i="6"/>
  <c r="AF100" i="6" s="1"/>
  <c r="I100" i="7" s="1"/>
  <c r="AE100" i="7" s="1"/>
  <c r="AE103" i="6"/>
  <c r="AF103" i="6" s="1"/>
  <c r="I103" i="7" s="1"/>
  <c r="AE103" i="7" s="1"/>
  <c r="AE113" i="6"/>
  <c r="AF113" i="6" s="1"/>
  <c r="I113" i="7" s="1"/>
  <c r="AE113" i="7" s="1"/>
  <c r="AE116" i="6"/>
  <c r="AF116" i="6" s="1"/>
  <c r="I116" i="7" s="1"/>
  <c r="AE116" i="7" s="1"/>
  <c r="AE119" i="6"/>
  <c r="AF119" i="6" s="1"/>
  <c r="I119" i="7" s="1"/>
  <c r="AE119" i="7" s="1"/>
  <c r="AE129" i="6"/>
  <c r="AF129" i="6" s="1"/>
  <c r="I129" i="7" s="1"/>
  <c r="AE129" i="7" s="1"/>
  <c r="AE132" i="6"/>
  <c r="AF132" i="6" s="1"/>
  <c r="I132" i="7" s="1"/>
  <c r="AE132" i="7" s="1"/>
  <c r="AE135" i="6"/>
  <c r="AF135" i="6" s="1"/>
  <c r="I135" i="7" s="1"/>
  <c r="AE135" i="7" s="1"/>
  <c r="AE145" i="6"/>
  <c r="AF145" i="6" s="1"/>
  <c r="I145" i="7" s="1"/>
  <c r="AE145" i="7" s="1"/>
  <c r="AE5" i="6"/>
  <c r="AF5" i="6" s="1"/>
  <c r="I5" i="7" s="1"/>
  <c r="AE5" i="7" s="1"/>
  <c r="AE8" i="6"/>
  <c r="AF8" i="6" s="1"/>
  <c r="I8" i="7" s="1"/>
  <c r="AE8" i="7" s="1"/>
  <c r="AE18" i="6"/>
  <c r="AF18" i="6" s="1"/>
  <c r="I18" i="7" s="1"/>
  <c r="AE18" i="7" s="1"/>
  <c r="AE34" i="6"/>
  <c r="AF34" i="6" s="1"/>
  <c r="I34" i="7" s="1"/>
  <c r="AE34" i="7" s="1"/>
  <c r="AE50" i="6"/>
  <c r="AF50" i="6" s="1"/>
  <c r="I50" i="7" s="1"/>
  <c r="AE50" i="7" s="1"/>
  <c r="AE66" i="6"/>
  <c r="AF66" i="6" s="1"/>
  <c r="I66" i="7" s="1"/>
  <c r="AE66" i="7" s="1"/>
  <c r="AE82" i="6"/>
  <c r="AF82" i="6" s="1"/>
  <c r="I82" i="7" s="1"/>
  <c r="AE82" i="7" s="1"/>
  <c r="AE98" i="6"/>
  <c r="AF98" i="6" s="1"/>
  <c r="I98" i="7" s="1"/>
  <c r="AE98" i="7" s="1"/>
  <c r="AE114" i="6"/>
  <c r="AF114" i="6" s="1"/>
  <c r="I114" i="7" s="1"/>
  <c r="AE114" i="7" s="1"/>
  <c r="AE130" i="6"/>
  <c r="AF130" i="6" s="1"/>
  <c r="I130" i="7" s="1"/>
  <c r="AE130" i="7" s="1"/>
  <c r="AE146" i="6"/>
  <c r="AF146" i="6" s="1"/>
  <c r="I146" i="7" s="1"/>
  <c r="AE146" i="7" s="1"/>
  <c r="AE162" i="6"/>
  <c r="AF162" i="6" s="1"/>
  <c r="I162" i="7" s="1"/>
  <c r="AE162" i="7" s="1"/>
  <c r="AE178" i="6"/>
  <c r="AF178" i="6" s="1"/>
  <c r="I178" i="7" s="1"/>
  <c r="AE178" i="7" s="1"/>
  <c r="AE194" i="6"/>
  <c r="AF194" i="6" s="1"/>
  <c r="I194" i="7" s="1"/>
  <c r="AE194" i="7" s="1"/>
  <c r="AE210" i="6"/>
  <c r="AF210" i="6" s="1"/>
  <c r="I210" i="7" s="1"/>
  <c r="AE210" i="7" s="1"/>
  <c r="AE9" i="6"/>
  <c r="AF9" i="6" s="1"/>
  <c r="I9" i="7" s="1"/>
  <c r="AE9" i="7" s="1"/>
  <c r="AE12" i="6"/>
  <c r="AF12" i="6" s="1"/>
  <c r="I12" i="7" s="1"/>
  <c r="AE12" i="7" s="1"/>
  <c r="AE15" i="6"/>
  <c r="AF15" i="6" s="1"/>
  <c r="I15" i="7" s="1"/>
  <c r="AE15" i="7" s="1"/>
  <c r="AE25" i="6"/>
  <c r="AF25" i="6" s="1"/>
  <c r="I25" i="7" s="1"/>
  <c r="AE25" i="7" s="1"/>
  <c r="AE28" i="6"/>
  <c r="AF28" i="6" s="1"/>
  <c r="I28" i="7" s="1"/>
  <c r="AE28" i="7" s="1"/>
  <c r="AE31" i="6"/>
  <c r="AF31" i="6" s="1"/>
  <c r="I31" i="7" s="1"/>
  <c r="AE31" i="7" s="1"/>
  <c r="AE41" i="6"/>
  <c r="AF41" i="6" s="1"/>
  <c r="I41" i="7" s="1"/>
  <c r="AE41" i="7" s="1"/>
  <c r="AE44" i="6"/>
  <c r="AF44" i="6" s="1"/>
  <c r="I44" i="7" s="1"/>
  <c r="AE44" i="7" s="1"/>
  <c r="AE47" i="6"/>
  <c r="AF47" i="6" s="1"/>
  <c r="I47" i="7" s="1"/>
  <c r="AE47" i="7" s="1"/>
  <c r="AE57" i="6"/>
  <c r="AF57" i="6" s="1"/>
  <c r="I57" i="7" s="1"/>
  <c r="AE57" i="7" s="1"/>
  <c r="AE60" i="6"/>
  <c r="AF60" i="6" s="1"/>
  <c r="I60" i="7" s="1"/>
  <c r="AE60" i="7" s="1"/>
  <c r="AE63" i="6"/>
  <c r="AF63" i="6" s="1"/>
  <c r="I63" i="7" s="1"/>
  <c r="AE63" i="7" s="1"/>
  <c r="AE73" i="6"/>
  <c r="AF73" i="6" s="1"/>
  <c r="I73" i="7" s="1"/>
  <c r="AE73" i="7" s="1"/>
  <c r="AE76" i="6"/>
  <c r="AF76" i="6" s="1"/>
  <c r="I76" i="7" s="1"/>
  <c r="AE76" i="7" s="1"/>
  <c r="AE79" i="6"/>
  <c r="AF79" i="6" s="1"/>
  <c r="I79" i="7" s="1"/>
  <c r="AE79" i="7" s="1"/>
  <c r="AE89" i="6"/>
  <c r="AF89" i="6" s="1"/>
  <c r="I89" i="7" s="1"/>
  <c r="AE89" i="7" s="1"/>
  <c r="AE92" i="6"/>
  <c r="AF92" i="6" s="1"/>
  <c r="I92" i="7" s="1"/>
  <c r="AE92" i="7" s="1"/>
  <c r="AE95" i="6"/>
  <c r="AF95" i="6" s="1"/>
  <c r="I95" i="7" s="1"/>
  <c r="AE95" i="7" s="1"/>
  <c r="AE105" i="6"/>
  <c r="AF105" i="6" s="1"/>
  <c r="I105" i="7" s="1"/>
  <c r="AE105" i="7" s="1"/>
  <c r="AE108" i="6"/>
  <c r="AF108" i="6" s="1"/>
  <c r="I108" i="7" s="1"/>
  <c r="AE108" i="7" s="1"/>
  <c r="AE111" i="6"/>
  <c r="AF111" i="6" s="1"/>
  <c r="I111" i="7" s="1"/>
  <c r="AE111" i="7" s="1"/>
  <c r="AE121" i="6"/>
  <c r="AF121" i="6" s="1"/>
  <c r="I121" i="7" s="1"/>
  <c r="AE121" i="7" s="1"/>
  <c r="AE124" i="6"/>
  <c r="AF124" i="6" s="1"/>
  <c r="I124" i="7" s="1"/>
  <c r="AE124" i="7" s="1"/>
  <c r="AE127" i="6"/>
  <c r="AF127" i="6" s="1"/>
  <c r="I127" i="7" s="1"/>
  <c r="AE127" i="7" s="1"/>
  <c r="AE137" i="6"/>
  <c r="AF137" i="6" s="1"/>
  <c r="I137" i="7" s="1"/>
  <c r="AE137" i="7" s="1"/>
  <c r="AE140" i="6"/>
  <c r="AF140" i="6" s="1"/>
  <c r="I140" i="7" s="1"/>
  <c r="AE140" i="7" s="1"/>
  <c r="AE143" i="6"/>
  <c r="AF143" i="6" s="1"/>
  <c r="I143" i="7" s="1"/>
  <c r="AE143" i="7" s="1"/>
  <c r="AE153" i="6"/>
  <c r="AF153" i="6" s="1"/>
  <c r="I153" i="7" s="1"/>
  <c r="AE153" i="7" s="1"/>
  <c r="AE156" i="6"/>
  <c r="AF156" i="6" s="1"/>
  <c r="I156" i="7" s="1"/>
  <c r="AE156" i="7" s="1"/>
  <c r="AE159" i="6"/>
  <c r="AF159" i="6" s="1"/>
  <c r="I159" i="7" s="1"/>
  <c r="AE159" i="7" s="1"/>
  <c r="AE169" i="6"/>
  <c r="AF169" i="6" s="1"/>
  <c r="I169" i="7" s="1"/>
  <c r="AE169" i="7" s="1"/>
  <c r="AE172" i="6"/>
  <c r="AF172" i="6" s="1"/>
  <c r="I172" i="7" s="1"/>
  <c r="AE172" i="7" s="1"/>
  <c r="AE175" i="6"/>
  <c r="AF175" i="6" s="1"/>
  <c r="I175" i="7" s="1"/>
  <c r="AE175" i="7" s="1"/>
  <c r="AE185" i="6"/>
  <c r="AF185" i="6" s="1"/>
  <c r="I185" i="7" s="1"/>
  <c r="AE185" i="7" s="1"/>
  <c r="AE188" i="6"/>
  <c r="AF188" i="6" s="1"/>
  <c r="I188" i="7" s="1"/>
  <c r="AE188" i="7" s="1"/>
  <c r="AE191" i="6"/>
  <c r="AF191" i="6" s="1"/>
  <c r="I191" i="7" s="1"/>
  <c r="AE191" i="7" s="1"/>
  <c r="AE201" i="6"/>
  <c r="AF201" i="6" s="1"/>
  <c r="I201" i="7" s="1"/>
  <c r="AE201" i="7" s="1"/>
  <c r="AE204" i="6"/>
  <c r="AF204" i="6" s="1"/>
  <c r="I204" i="7" s="1"/>
  <c r="AE204" i="7" s="1"/>
  <c r="AE207" i="6"/>
  <c r="AF207" i="6" s="1"/>
  <c r="I207" i="7" s="1"/>
  <c r="AE207" i="7" s="1"/>
  <c r="AE217" i="6"/>
  <c r="AF217" i="6" s="1"/>
  <c r="I217" i="7" s="1"/>
  <c r="AE217" i="7" s="1"/>
  <c r="AE220" i="6"/>
  <c r="AF220" i="6" s="1"/>
  <c r="I220" i="7" s="1"/>
  <c r="AE220" i="7" s="1"/>
  <c r="AE223" i="6"/>
  <c r="AF223" i="6" s="1"/>
  <c r="I223" i="7" s="1"/>
  <c r="AE223" i="7" s="1"/>
  <c r="AE233" i="6"/>
  <c r="AF233" i="6" s="1"/>
  <c r="I233" i="7" s="1"/>
  <c r="AE233" i="7" s="1"/>
  <c r="AE236" i="6"/>
  <c r="AF236" i="6" s="1"/>
  <c r="I236" i="7" s="1"/>
  <c r="AE236" i="7" s="1"/>
  <c r="AE239" i="6"/>
  <c r="AF239" i="6" s="1"/>
  <c r="I239" i="7" s="1"/>
  <c r="AE239" i="7" s="1"/>
  <c r="AE249" i="6"/>
  <c r="AF249" i="6" s="1"/>
  <c r="I249" i="7" s="1"/>
  <c r="AE249" i="7" s="1"/>
  <c r="AE252" i="6"/>
  <c r="AF252" i="6" s="1"/>
  <c r="I252" i="7" s="1"/>
  <c r="AE252" i="7" s="1"/>
  <c r="AE255" i="6"/>
  <c r="AF255" i="6" s="1"/>
  <c r="I255" i="7" s="1"/>
  <c r="AE255" i="7" s="1"/>
  <c r="AE265" i="6"/>
  <c r="AF265" i="6" s="1"/>
  <c r="I265" i="7" s="1"/>
  <c r="AE265" i="7" s="1"/>
  <c r="AE268" i="6"/>
  <c r="AF268" i="6" s="1"/>
  <c r="I268" i="7" s="1"/>
  <c r="AE268" i="7" s="1"/>
  <c r="AE271" i="6"/>
  <c r="AF271" i="6" s="1"/>
  <c r="I271" i="7" s="1"/>
  <c r="AE271" i="7" s="1"/>
  <c r="AE6" i="6"/>
  <c r="AF6" i="6" s="1"/>
  <c r="I6" i="7" s="1"/>
  <c r="AE6" i="7" s="1"/>
  <c r="AE27" i="6"/>
  <c r="AF27" i="6" s="1"/>
  <c r="I27" i="7" s="1"/>
  <c r="AE27" i="7" s="1"/>
  <c r="AE38" i="6"/>
  <c r="AF38" i="6" s="1"/>
  <c r="I38" i="7" s="1"/>
  <c r="AE38" i="7" s="1"/>
  <c r="AE48" i="6"/>
  <c r="AF48" i="6" s="1"/>
  <c r="I48" i="7" s="1"/>
  <c r="AE48" i="7" s="1"/>
  <c r="AE53" i="6"/>
  <c r="AF53" i="6" s="1"/>
  <c r="I53" i="7" s="1"/>
  <c r="AE53" i="7" s="1"/>
  <c r="AE58" i="6"/>
  <c r="AF58" i="6" s="1"/>
  <c r="I58" i="7" s="1"/>
  <c r="AE58" i="7" s="1"/>
  <c r="AE94" i="6"/>
  <c r="AF94" i="6" s="1"/>
  <c r="I94" i="7" s="1"/>
  <c r="AE94" i="7" s="1"/>
  <c r="AE99" i="6"/>
  <c r="AF99" i="6" s="1"/>
  <c r="I99" i="7" s="1"/>
  <c r="AE99" i="7" s="1"/>
  <c r="AE104" i="6"/>
  <c r="AF104" i="6" s="1"/>
  <c r="I104" i="7" s="1"/>
  <c r="AE104" i="7" s="1"/>
  <c r="AE125" i="6"/>
  <c r="AF125" i="6" s="1"/>
  <c r="I125" i="7" s="1"/>
  <c r="AE125" i="7" s="1"/>
  <c r="AE150" i="6"/>
  <c r="AF150" i="6" s="1"/>
  <c r="I150" i="7" s="1"/>
  <c r="AE150" i="7" s="1"/>
  <c r="AE154" i="6"/>
  <c r="AF154" i="6" s="1"/>
  <c r="I154" i="7" s="1"/>
  <c r="AE154" i="7" s="1"/>
  <c r="AE158" i="6"/>
  <c r="AF158" i="6" s="1"/>
  <c r="I158" i="7" s="1"/>
  <c r="AE158" i="7" s="1"/>
  <c r="AE214" i="6"/>
  <c r="AF214" i="6" s="1"/>
  <c r="I214" i="7" s="1"/>
  <c r="AE214" i="7" s="1"/>
  <c r="AE218" i="6"/>
  <c r="AF218" i="6" s="1"/>
  <c r="I218" i="7" s="1"/>
  <c r="AE218" i="7" s="1"/>
  <c r="AE222" i="6"/>
  <c r="AF222" i="6" s="1"/>
  <c r="I222" i="7" s="1"/>
  <c r="AE222" i="7" s="1"/>
  <c r="AE226" i="6"/>
  <c r="AF226" i="6" s="1"/>
  <c r="I226" i="7" s="1"/>
  <c r="AE226" i="7" s="1"/>
  <c r="AE230" i="6"/>
  <c r="AF230" i="6" s="1"/>
  <c r="I230" i="7" s="1"/>
  <c r="AE230" i="7" s="1"/>
  <c r="AE13" i="6"/>
  <c r="AF13" i="6" s="1"/>
  <c r="I13" i="7" s="1"/>
  <c r="AE13" i="7" s="1"/>
  <c r="AE43" i="6"/>
  <c r="AF43" i="6" s="1"/>
  <c r="I43" i="7" s="1"/>
  <c r="AE43" i="7" s="1"/>
  <c r="AE54" i="6"/>
  <c r="AF54" i="6" s="1"/>
  <c r="I54" i="7" s="1"/>
  <c r="AE54" i="7" s="1"/>
  <c r="AE64" i="6"/>
  <c r="AF64" i="6" s="1"/>
  <c r="I64" i="7" s="1"/>
  <c r="AE64" i="7" s="1"/>
  <c r="AE69" i="6"/>
  <c r="AF69" i="6" s="1"/>
  <c r="I69" i="7" s="1"/>
  <c r="AE69" i="7" s="1"/>
  <c r="AE74" i="6"/>
  <c r="AF74" i="6" s="1"/>
  <c r="I74" i="7" s="1"/>
  <c r="AE74" i="7" s="1"/>
  <c r="AE110" i="6"/>
  <c r="AF110" i="6" s="1"/>
  <c r="I110" i="7" s="1"/>
  <c r="AE110" i="7" s="1"/>
  <c r="AE115" i="6"/>
  <c r="AF115" i="6" s="1"/>
  <c r="I115" i="7" s="1"/>
  <c r="AE115" i="7" s="1"/>
  <c r="AE120" i="6"/>
  <c r="AF120" i="6" s="1"/>
  <c r="I120" i="7" s="1"/>
  <c r="AE120" i="7" s="1"/>
  <c r="AE29" i="6"/>
  <c r="AF29" i="6" s="1"/>
  <c r="I29" i="7" s="1"/>
  <c r="AE29" i="7" s="1"/>
  <c r="AE59" i="6"/>
  <c r="AF59" i="6" s="1"/>
  <c r="I59" i="7" s="1"/>
  <c r="AE59" i="7" s="1"/>
  <c r="AE70" i="6"/>
  <c r="AF70" i="6" s="1"/>
  <c r="I70" i="7" s="1"/>
  <c r="AE70" i="7" s="1"/>
  <c r="AE80" i="6"/>
  <c r="AF80" i="6" s="1"/>
  <c r="I80" i="7" s="1"/>
  <c r="AE80" i="7" s="1"/>
  <c r="AE85" i="6"/>
  <c r="AF85" i="6" s="1"/>
  <c r="I85" i="7" s="1"/>
  <c r="AE85" i="7" s="1"/>
  <c r="AE90" i="6"/>
  <c r="AF90" i="6" s="1"/>
  <c r="I90" i="7" s="1"/>
  <c r="AE90" i="7" s="1"/>
  <c r="AE126" i="6"/>
  <c r="AF126" i="6" s="1"/>
  <c r="I126" i="7" s="1"/>
  <c r="AE126" i="7" s="1"/>
  <c r="AE131" i="6"/>
  <c r="AF131" i="6" s="1"/>
  <c r="I131" i="7" s="1"/>
  <c r="AE131" i="7" s="1"/>
  <c r="AE136" i="6"/>
  <c r="AF136" i="6" s="1"/>
  <c r="I136" i="7" s="1"/>
  <c r="AE136" i="7" s="1"/>
  <c r="AE198" i="6"/>
  <c r="AF198" i="6" s="1"/>
  <c r="I198" i="7" s="1"/>
  <c r="AE198" i="7" s="1"/>
  <c r="AE202" i="6"/>
  <c r="AF202" i="6" s="1"/>
  <c r="I202" i="7" s="1"/>
  <c r="AE202" i="7" s="1"/>
  <c r="AE206" i="6"/>
  <c r="AF206" i="6" s="1"/>
  <c r="I206" i="7" s="1"/>
  <c r="AE206" i="7" s="1"/>
  <c r="AE227" i="6"/>
  <c r="AF227" i="6" s="1"/>
  <c r="I227" i="7" s="1"/>
  <c r="AE227" i="7" s="1"/>
  <c r="AE238" i="6"/>
  <c r="AF238" i="6" s="1"/>
  <c r="I238" i="7" s="1"/>
  <c r="AE238" i="7" s="1"/>
  <c r="AE253" i="6"/>
  <c r="AF253" i="6" s="1"/>
  <c r="I253" i="7" s="1"/>
  <c r="AE253" i="7" s="1"/>
  <c r="AE260" i="6"/>
  <c r="AF260" i="6" s="1"/>
  <c r="I260" i="7" s="1"/>
  <c r="AE260" i="7" s="1"/>
  <c r="AE267" i="6"/>
  <c r="AF267" i="6" s="1"/>
  <c r="I267" i="7" s="1"/>
  <c r="AE267" i="7" s="1"/>
  <c r="AE278" i="6"/>
  <c r="AF278" i="6" s="1"/>
  <c r="I278" i="7" s="1"/>
  <c r="AE278" i="7" s="1"/>
  <c r="AE294" i="6"/>
  <c r="AF294" i="6" s="1"/>
  <c r="I294" i="7" s="1"/>
  <c r="AE294" i="7" s="1"/>
  <c r="AE14" i="6"/>
  <c r="AF14" i="6" s="1"/>
  <c r="I14" i="7" s="1"/>
  <c r="AE14" i="7" s="1"/>
  <c r="AE19" i="6"/>
  <c r="AF19" i="6" s="1"/>
  <c r="I19" i="7" s="1"/>
  <c r="AE19" i="7" s="1"/>
  <c r="AE24" i="6"/>
  <c r="AF24" i="6" s="1"/>
  <c r="I24" i="7" s="1"/>
  <c r="AE24" i="7" s="1"/>
  <c r="AE45" i="6"/>
  <c r="AF45" i="6" s="1"/>
  <c r="I45" i="7" s="1"/>
  <c r="AE45" i="7" s="1"/>
  <c r="AE75" i="6"/>
  <c r="AF75" i="6" s="1"/>
  <c r="I75" i="7" s="1"/>
  <c r="AE75" i="7" s="1"/>
  <c r="AE86" i="6"/>
  <c r="AF86" i="6" s="1"/>
  <c r="I86" i="7" s="1"/>
  <c r="AE86" i="7" s="1"/>
  <c r="AE96" i="6"/>
  <c r="AF96" i="6" s="1"/>
  <c r="I96" i="7" s="1"/>
  <c r="AE96" i="7" s="1"/>
  <c r="AE101" i="6"/>
  <c r="AF101" i="6" s="1"/>
  <c r="I101" i="7" s="1"/>
  <c r="AE101" i="7" s="1"/>
  <c r="AE106" i="6"/>
  <c r="AF106" i="6" s="1"/>
  <c r="I106" i="7" s="1"/>
  <c r="AE106" i="7" s="1"/>
  <c r="AE142" i="6"/>
  <c r="AF142" i="6" s="1"/>
  <c r="I142" i="7" s="1"/>
  <c r="AE142" i="7" s="1"/>
  <c r="AE147" i="6"/>
  <c r="AF147" i="6" s="1"/>
  <c r="I147" i="7" s="1"/>
  <c r="AE147" i="7" s="1"/>
  <c r="AE151" i="6"/>
  <c r="AF151" i="6" s="1"/>
  <c r="I151" i="7" s="1"/>
  <c r="AE151" i="7" s="1"/>
  <c r="AE155" i="6"/>
  <c r="AF155" i="6" s="1"/>
  <c r="I155" i="7" s="1"/>
  <c r="AE155" i="7" s="1"/>
  <c r="AE160" i="6"/>
  <c r="AF160" i="6" s="1"/>
  <c r="I160" i="7" s="1"/>
  <c r="AE160" i="7" s="1"/>
  <c r="AE164" i="6"/>
  <c r="AF164" i="6" s="1"/>
  <c r="I164" i="7" s="1"/>
  <c r="AE164" i="7" s="1"/>
  <c r="AE168" i="6"/>
  <c r="AF168" i="6" s="1"/>
  <c r="I168" i="7" s="1"/>
  <c r="AE168" i="7" s="1"/>
  <c r="AE173" i="6"/>
  <c r="AF173" i="6" s="1"/>
  <c r="I173" i="7" s="1"/>
  <c r="AE173" i="7" s="1"/>
  <c r="AE177" i="6"/>
  <c r="AF177" i="6" s="1"/>
  <c r="I177" i="7" s="1"/>
  <c r="AE177" i="7" s="1"/>
  <c r="AE181" i="6"/>
  <c r="AF181" i="6" s="1"/>
  <c r="I181" i="7" s="1"/>
  <c r="AE181" i="7" s="1"/>
  <c r="AE211" i="6"/>
  <c r="AF211" i="6" s="1"/>
  <c r="I211" i="7" s="1"/>
  <c r="AE211" i="7" s="1"/>
  <c r="AE215" i="6"/>
  <c r="AF215" i="6" s="1"/>
  <c r="I215" i="7" s="1"/>
  <c r="AE215" i="7" s="1"/>
  <c r="AE219" i="6"/>
  <c r="AF219" i="6" s="1"/>
  <c r="I219" i="7" s="1"/>
  <c r="AE219" i="7" s="1"/>
  <c r="AE224" i="6"/>
  <c r="AF224" i="6" s="1"/>
  <c r="I224" i="7" s="1"/>
  <c r="AE224" i="7" s="1"/>
  <c r="AE231" i="6"/>
  <c r="AF231" i="6" s="1"/>
  <c r="I231" i="7" s="1"/>
  <c r="AE231" i="7" s="1"/>
  <c r="AE242" i="6"/>
  <c r="AF242" i="6" s="1"/>
  <c r="I242" i="7" s="1"/>
  <c r="AE242" i="7" s="1"/>
  <c r="AE246" i="6"/>
  <c r="AF246" i="6" s="1"/>
  <c r="I246" i="7" s="1"/>
  <c r="AE246" i="7" s="1"/>
  <c r="AE257" i="6"/>
  <c r="AF257" i="6" s="1"/>
  <c r="I257" i="7" s="1"/>
  <c r="AE257" i="7" s="1"/>
  <c r="AE264" i="6"/>
  <c r="AF264" i="6" s="1"/>
  <c r="I264" i="7" s="1"/>
  <c r="AE264" i="7" s="1"/>
  <c r="AE275" i="6"/>
  <c r="AF275" i="6" s="1"/>
  <c r="I275" i="7" s="1"/>
  <c r="AE275" i="7" s="1"/>
  <c r="AE285" i="6"/>
  <c r="AF285" i="6" s="1"/>
  <c r="I285" i="7" s="1"/>
  <c r="AE285" i="7" s="1"/>
  <c r="AE288" i="6"/>
  <c r="AF288" i="6" s="1"/>
  <c r="I288" i="7" s="1"/>
  <c r="AE288" i="7" s="1"/>
  <c r="AE291" i="6"/>
  <c r="AF291" i="6" s="1"/>
  <c r="I291" i="7" s="1"/>
  <c r="AE291" i="7" s="1"/>
  <c r="AE30" i="6"/>
  <c r="AF30" i="6" s="1"/>
  <c r="I30" i="7" s="1"/>
  <c r="AE30" i="7" s="1"/>
  <c r="AE35" i="6"/>
  <c r="AF35" i="6" s="1"/>
  <c r="I35" i="7" s="1"/>
  <c r="AE35" i="7" s="1"/>
  <c r="AE40" i="6"/>
  <c r="AF40" i="6" s="1"/>
  <c r="I40" i="7" s="1"/>
  <c r="AE40" i="7" s="1"/>
  <c r="AE61" i="6"/>
  <c r="AF61" i="6" s="1"/>
  <c r="I61" i="7" s="1"/>
  <c r="AE61" i="7" s="1"/>
  <c r="AE91" i="6"/>
  <c r="AF91" i="6" s="1"/>
  <c r="I91" i="7" s="1"/>
  <c r="AE91" i="7" s="1"/>
  <c r="AE102" i="6"/>
  <c r="AF102" i="6" s="1"/>
  <c r="I102" i="7" s="1"/>
  <c r="AE102" i="7" s="1"/>
  <c r="AE112" i="6"/>
  <c r="AF112" i="6" s="1"/>
  <c r="I112" i="7" s="1"/>
  <c r="AE112" i="7" s="1"/>
  <c r="AE117" i="6"/>
  <c r="AF117" i="6" s="1"/>
  <c r="I117" i="7" s="1"/>
  <c r="AE117" i="7" s="1"/>
  <c r="AE122" i="6"/>
  <c r="AF122" i="6" s="1"/>
  <c r="I122" i="7" s="1"/>
  <c r="AE122" i="7" s="1"/>
  <c r="AE182" i="6"/>
  <c r="AF182" i="6" s="1"/>
  <c r="I182" i="7" s="1"/>
  <c r="AE182" i="7" s="1"/>
  <c r="AE186" i="6"/>
  <c r="AF186" i="6" s="1"/>
  <c r="I186" i="7" s="1"/>
  <c r="AE186" i="7" s="1"/>
  <c r="AE190" i="6"/>
  <c r="AF190" i="6" s="1"/>
  <c r="I190" i="7" s="1"/>
  <c r="AE190" i="7" s="1"/>
  <c r="AE228" i="6"/>
  <c r="AF228" i="6" s="1"/>
  <c r="I228" i="7" s="1"/>
  <c r="AE228" i="7" s="1"/>
  <c r="AE10" i="6"/>
  <c r="AF10" i="6" s="1"/>
  <c r="I10" i="7" s="1"/>
  <c r="AE10" i="7" s="1"/>
  <c r="AE46" i="6"/>
  <c r="AF46" i="6" s="1"/>
  <c r="I46" i="7" s="1"/>
  <c r="AE46" i="7" s="1"/>
  <c r="AE51" i="6"/>
  <c r="AF51" i="6" s="1"/>
  <c r="I51" i="7" s="1"/>
  <c r="AE51" i="7" s="1"/>
  <c r="AE56" i="6"/>
  <c r="AF56" i="6" s="1"/>
  <c r="I56" i="7" s="1"/>
  <c r="AE56" i="7" s="1"/>
  <c r="AE77" i="6"/>
  <c r="AF77" i="6" s="1"/>
  <c r="I77" i="7" s="1"/>
  <c r="AE77" i="7" s="1"/>
  <c r="AE107" i="6"/>
  <c r="AF107" i="6" s="1"/>
  <c r="I107" i="7" s="1"/>
  <c r="AE107" i="7" s="1"/>
  <c r="AE118" i="6"/>
  <c r="AF118" i="6" s="1"/>
  <c r="I118" i="7" s="1"/>
  <c r="AE118" i="7" s="1"/>
  <c r="AE128" i="6"/>
  <c r="AF128" i="6" s="1"/>
  <c r="I128" i="7" s="1"/>
  <c r="AE128" i="7" s="1"/>
  <c r="AE11" i="6"/>
  <c r="AF11" i="6" s="1"/>
  <c r="I11" i="7" s="1"/>
  <c r="AE11" i="7" s="1"/>
  <c r="AE22" i="6"/>
  <c r="AF22" i="6" s="1"/>
  <c r="I22" i="7" s="1"/>
  <c r="AE22" i="7" s="1"/>
  <c r="AE32" i="6"/>
  <c r="AF32" i="6" s="1"/>
  <c r="I32" i="7" s="1"/>
  <c r="AE32" i="7" s="1"/>
  <c r="AE37" i="6"/>
  <c r="AF37" i="6" s="1"/>
  <c r="I37" i="7" s="1"/>
  <c r="AE37" i="7" s="1"/>
  <c r="AE42" i="6"/>
  <c r="AF42" i="6" s="1"/>
  <c r="I42" i="7" s="1"/>
  <c r="AE42" i="7" s="1"/>
  <c r="AE78" i="6"/>
  <c r="AF78" i="6" s="1"/>
  <c r="I78" i="7" s="1"/>
  <c r="AE78" i="7" s="1"/>
  <c r="AE83" i="6"/>
  <c r="AF83" i="6" s="1"/>
  <c r="I83" i="7" s="1"/>
  <c r="AE83" i="7" s="1"/>
  <c r="AE88" i="6"/>
  <c r="AF88" i="6" s="1"/>
  <c r="I88" i="7" s="1"/>
  <c r="AE88" i="7" s="1"/>
  <c r="AE109" i="6"/>
  <c r="AF109" i="6" s="1"/>
  <c r="I109" i="7" s="1"/>
  <c r="AE109" i="7" s="1"/>
  <c r="AE139" i="6"/>
  <c r="AF139" i="6" s="1"/>
  <c r="I139" i="7" s="1"/>
  <c r="AE139" i="7" s="1"/>
  <c r="AE149" i="6"/>
  <c r="AF149" i="6" s="1"/>
  <c r="I149" i="7" s="1"/>
  <c r="AE149" i="7" s="1"/>
  <c r="AE179" i="6"/>
  <c r="AF179" i="6" s="1"/>
  <c r="I179" i="7" s="1"/>
  <c r="AE179" i="7" s="1"/>
  <c r="AE183" i="6"/>
  <c r="AF183" i="6" s="1"/>
  <c r="I183" i="7" s="1"/>
  <c r="AE183" i="7" s="1"/>
  <c r="AE187" i="6"/>
  <c r="AF187" i="6" s="1"/>
  <c r="I187" i="7" s="1"/>
  <c r="AE187" i="7" s="1"/>
  <c r="AE192" i="6"/>
  <c r="AF192" i="6" s="1"/>
  <c r="I192" i="7" s="1"/>
  <c r="AE192" i="7" s="1"/>
  <c r="AE196" i="6"/>
  <c r="AF196" i="6" s="1"/>
  <c r="I196" i="7" s="1"/>
  <c r="AE196" i="7" s="1"/>
  <c r="AE200" i="6"/>
  <c r="AF200" i="6" s="1"/>
  <c r="I200" i="7" s="1"/>
  <c r="AE200" i="7" s="1"/>
  <c r="AE205" i="6"/>
  <c r="AF205" i="6" s="1"/>
  <c r="I205" i="7" s="1"/>
  <c r="AE205" i="7" s="1"/>
  <c r="AE209" i="6"/>
  <c r="AF209" i="6" s="1"/>
  <c r="I209" i="7" s="1"/>
  <c r="AE209" i="7" s="1"/>
  <c r="AE213" i="6"/>
  <c r="AF213" i="6" s="1"/>
  <c r="I213" i="7" s="1"/>
  <c r="AE213" i="7" s="1"/>
  <c r="AE237" i="6"/>
  <c r="AF237" i="6" s="1"/>
  <c r="I237" i="7" s="1"/>
  <c r="AE237" i="7" s="1"/>
  <c r="AE244" i="6"/>
  <c r="AF244" i="6" s="1"/>
  <c r="I244" i="7" s="1"/>
  <c r="AE244" i="7" s="1"/>
  <c r="AE251" i="6"/>
  <c r="AF251" i="6" s="1"/>
  <c r="I251" i="7" s="1"/>
  <c r="AE251" i="7" s="1"/>
  <c r="AE266" i="6"/>
  <c r="AF266" i="6" s="1"/>
  <c r="I266" i="7" s="1"/>
  <c r="AE266" i="7" s="1"/>
  <c r="AE277" i="6"/>
  <c r="AF277" i="6" s="1"/>
  <c r="I277" i="7" s="1"/>
  <c r="AE277" i="7" s="1"/>
  <c r="AE280" i="6"/>
  <c r="AF280" i="6" s="1"/>
  <c r="I280" i="7" s="1"/>
  <c r="AE280" i="7" s="1"/>
  <c r="AE283" i="6"/>
  <c r="AF283" i="6" s="1"/>
  <c r="I283" i="7" s="1"/>
  <c r="AE283" i="7" s="1"/>
  <c r="AE293" i="6"/>
  <c r="AF293" i="6" s="1"/>
  <c r="I293" i="7" s="1"/>
  <c r="AE293" i="7" s="1"/>
  <c r="AE296" i="6"/>
  <c r="AF296" i="6" s="1"/>
  <c r="I296" i="7" s="1"/>
  <c r="AE296" i="7" s="1"/>
  <c r="AE299" i="6"/>
  <c r="AF299" i="6" s="1"/>
  <c r="I299" i="7" s="1"/>
  <c r="AE299" i="7" s="1"/>
  <c r="AE93" i="6"/>
  <c r="AF93" i="6" s="1"/>
  <c r="I93" i="7" s="1"/>
  <c r="AE93" i="7" s="1"/>
  <c r="AE133" i="6"/>
  <c r="AF133" i="6" s="1"/>
  <c r="I133" i="7" s="1"/>
  <c r="AE133" i="7" s="1"/>
  <c r="AE180" i="6"/>
  <c r="AF180" i="6" s="1"/>
  <c r="I180" i="7" s="1"/>
  <c r="AE180" i="7" s="1"/>
  <c r="AE203" i="6"/>
  <c r="AF203" i="6" s="1"/>
  <c r="I203" i="7" s="1"/>
  <c r="AE203" i="7" s="1"/>
  <c r="AE235" i="6"/>
  <c r="AF235" i="6" s="1"/>
  <c r="I235" i="7" s="1"/>
  <c r="AE235" i="7" s="1"/>
  <c r="AE241" i="6"/>
  <c r="AF241" i="6" s="1"/>
  <c r="I241" i="7" s="1"/>
  <c r="AE241" i="7" s="1"/>
  <c r="AE258" i="6"/>
  <c r="AF258" i="6" s="1"/>
  <c r="I258" i="7" s="1"/>
  <c r="AE258" i="7" s="1"/>
  <c r="AE270" i="6"/>
  <c r="AF270" i="6" s="1"/>
  <c r="I270" i="7" s="1"/>
  <c r="AE270" i="7" s="1"/>
  <c r="AE276" i="6"/>
  <c r="AF276" i="6" s="1"/>
  <c r="I276" i="7" s="1"/>
  <c r="AE276" i="7" s="1"/>
  <c r="AE281" i="6"/>
  <c r="AF281" i="6" s="1"/>
  <c r="I281" i="7" s="1"/>
  <c r="AE281" i="7" s="1"/>
  <c r="AE286" i="6"/>
  <c r="AF286" i="6" s="1"/>
  <c r="I286" i="7" s="1"/>
  <c r="AE286" i="7" s="1"/>
  <c r="AE16" i="6"/>
  <c r="AF16" i="6" s="1"/>
  <c r="I16" i="7" s="1"/>
  <c r="AE16" i="7" s="1"/>
  <c r="AE134" i="6"/>
  <c r="AF134" i="6" s="1"/>
  <c r="I134" i="7" s="1"/>
  <c r="AE134" i="7" s="1"/>
  <c r="AE148" i="6"/>
  <c r="AF148" i="6" s="1"/>
  <c r="I148" i="7" s="1"/>
  <c r="AE148" i="7" s="1"/>
  <c r="AE170" i="6"/>
  <c r="AF170" i="6" s="1"/>
  <c r="I170" i="7" s="1"/>
  <c r="AE170" i="7" s="1"/>
  <c r="AE193" i="6"/>
  <c r="AF193" i="6" s="1"/>
  <c r="I193" i="7" s="1"/>
  <c r="AE193" i="7" s="1"/>
  <c r="AE216" i="6"/>
  <c r="AF216" i="6" s="1"/>
  <c r="I216" i="7" s="1"/>
  <c r="AE216" i="7" s="1"/>
  <c r="AE21" i="6"/>
  <c r="AF21" i="6" s="1"/>
  <c r="I21" i="7" s="1"/>
  <c r="AE21" i="7" s="1"/>
  <c r="AE62" i="6"/>
  <c r="AF62" i="6" s="1"/>
  <c r="I62" i="7" s="1"/>
  <c r="AE62" i="7" s="1"/>
  <c r="AE161" i="6"/>
  <c r="AF161" i="6" s="1"/>
  <c r="I161" i="7" s="1"/>
  <c r="AE161" i="7" s="1"/>
  <c r="AE171" i="6"/>
  <c r="AF171" i="6" s="1"/>
  <c r="I171" i="7" s="1"/>
  <c r="AE171" i="7" s="1"/>
  <c r="AE195" i="6"/>
  <c r="AF195" i="6" s="1"/>
  <c r="I195" i="7" s="1"/>
  <c r="AE195" i="7" s="1"/>
  <c r="AE248" i="6"/>
  <c r="AF248" i="6" s="1"/>
  <c r="I248" i="7" s="1"/>
  <c r="AE248" i="7" s="1"/>
  <c r="AE254" i="6"/>
  <c r="AF254" i="6" s="1"/>
  <c r="I254" i="7" s="1"/>
  <c r="AE254" i="7" s="1"/>
  <c r="AE272" i="6"/>
  <c r="AF272" i="6" s="1"/>
  <c r="I272" i="7" s="1"/>
  <c r="AE272" i="7" s="1"/>
  <c r="AE287" i="6"/>
  <c r="AF287" i="6" s="1"/>
  <c r="I287" i="7" s="1"/>
  <c r="AE287" i="7" s="1"/>
  <c r="AE298" i="6"/>
  <c r="AF298" i="6" s="1"/>
  <c r="I298" i="7" s="1"/>
  <c r="AE298" i="7" s="1"/>
  <c r="AE26" i="6"/>
  <c r="AF26" i="6" s="1"/>
  <c r="I26" i="7" s="1"/>
  <c r="AE26" i="7" s="1"/>
  <c r="AE67" i="6"/>
  <c r="AF67" i="6" s="1"/>
  <c r="I67" i="7" s="1"/>
  <c r="AE67" i="7" s="1"/>
  <c r="AE138" i="6"/>
  <c r="AF138" i="6" s="1"/>
  <c r="I138" i="7" s="1"/>
  <c r="AE138" i="7" s="1"/>
  <c r="AE184" i="6"/>
  <c r="AF184" i="6" s="1"/>
  <c r="I184" i="7" s="1"/>
  <c r="AE184" i="7" s="1"/>
  <c r="AE208" i="6"/>
  <c r="AF208" i="6" s="1"/>
  <c r="I208" i="7" s="1"/>
  <c r="AE208" i="7" s="1"/>
  <c r="AE72" i="6"/>
  <c r="AF72" i="6" s="1"/>
  <c r="I72" i="7" s="1"/>
  <c r="AE72" i="7" s="1"/>
  <c r="AE152" i="6"/>
  <c r="AF152" i="6" s="1"/>
  <c r="I152" i="7" s="1"/>
  <c r="AE152" i="7" s="1"/>
  <c r="AE163" i="6"/>
  <c r="AF163" i="6" s="1"/>
  <c r="I163" i="7" s="1"/>
  <c r="AE163" i="7" s="1"/>
  <c r="AE174" i="6"/>
  <c r="AF174" i="6" s="1"/>
  <c r="I174" i="7" s="1"/>
  <c r="AE174" i="7" s="1"/>
  <c r="AE197" i="6"/>
  <c r="AF197" i="6" s="1"/>
  <c r="I197" i="7" s="1"/>
  <c r="AE197" i="7" s="1"/>
  <c r="AE221" i="6"/>
  <c r="AF221" i="6" s="1"/>
  <c r="I221" i="7" s="1"/>
  <c r="AE221" i="7" s="1"/>
  <c r="AE250" i="6"/>
  <c r="AF250" i="6" s="1"/>
  <c r="I250" i="7" s="1"/>
  <c r="AE250" i="7" s="1"/>
  <c r="AE273" i="6"/>
  <c r="AF273" i="6" s="1"/>
  <c r="I273" i="7" s="1"/>
  <c r="AE273" i="7" s="1"/>
  <c r="AE289" i="6"/>
  <c r="AF289" i="6" s="1"/>
  <c r="I289" i="7" s="1"/>
  <c r="AE289" i="7" s="1"/>
  <c r="AE141" i="6"/>
  <c r="AF141" i="6" s="1"/>
  <c r="I141" i="7" s="1"/>
  <c r="AE141" i="7" s="1"/>
  <c r="AE165" i="6"/>
  <c r="AF165" i="6" s="1"/>
  <c r="I165" i="7" s="1"/>
  <c r="AE165" i="7" s="1"/>
  <c r="AE176" i="6"/>
  <c r="AF176" i="6" s="1"/>
  <c r="I176" i="7" s="1"/>
  <c r="AE176" i="7" s="1"/>
  <c r="AE199" i="6"/>
  <c r="AF199" i="6" s="1"/>
  <c r="I199" i="7" s="1"/>
  <c r="AE199" i="7" s="1"/>
  <c r="AE232" i="6"/>
  <c r="AF232" i="6" s="1"/>
  <c r="I232" i="7" s="1"/>
  <c r="AE232" i="7" s="1"/>
  <c r="AE256" i="6"/>
  <c r="AF256" i="6" s="1"/>
  <c r="I256" i="7" s="1"/>
  <c r="AE256" i="7" s="1"/>
  <c r="AE262" i="6"/>
  <c r="AF262" i="6" s="1"/>
  <c r="I262" i="7" s="1"/>
  <c r="AE262" i="7" s="1"/>
  <c r="AE279" i="6"/>
  <c r="AF279" i="6" s="1"/>
  <c r="I279" i="7" s="1"/>
  <c r="AE279" i="7" s="1"/>
  <c r="AE284" i="6"/>
  <c r="AF284" i="6" s="1"/>
  <c r="I284" i="7" s="1"/>
  <c r="AE284" i="7" s="1"/>
  <c r="AE123" i="6"/>
  <c r="AF123" i="6" s="1"/>
  <c r="I123" i="7" s="1"/>
  <c r="AE123" i="7" s="1"/>
  <c r="AE166" i="6"/>
  <c r="AF166" i="6" s="1"/>
  <c r="I166" i="7" s="1"/>
  <c r="AE166" i="7" s="1"/>
  <c r="AE189" i="6"/>
  <c r="AF189" i="6" s="1"/>
  <c r="I189" i="7" s="1"/>
  <c r="AE189" i="7" s="1"/>
  <c r="AE212" i="6"/>
  <c r="AF212" i="6" s="1"/>
  <c r="I212" i="7" s="1"/>
  <c r="AE212" i="7" s="1"/>
  <c r="AE245" i="6"/>
  <c r="AF245" i="6" s="1"/>
  <c r="I245" i="7" s="1"/>
  <c r="AE245" i="7" s="1"/>
  <c r="AE269" i="6"/>
  <c r="AF269" i="6" s="1"/>
  <c r="I269" i="7" s="1"/>
  <c r="AE269" i="7" s="1"/>
  <c r="AE274" i="6"/>
  <c r="AF274" i="6" s="1"/>
  <c r="I274" i="7" s="1"/>
  <c r="AE274" i="7" s="1"/>
  <c r="AE290" i="6"/>
  <c r="AF290" i="6" s="1"/>
  <c r="I290" i="7" s="1"/>
  <c r="AE290" i="7" s="1"/>
  <c r="AE295" i="6"/>
  <c r="AF295" i="6" s="1"/>
  <c r="I295" i="7" s="1"/>
  <c r="AE295" i="7" s="1"/>
  <c r="AE240" i="6"/>
  <c r="AF240" i="6" s="1"/>
  <c r="I240" i="7" s="1"/>
  <c r="AE240" i="7" s="1"/>
  <c r="AE225" i="6"/>
  <c r="AF225" i="6" s="1"/>
  <c r="I225" i="7" s="1"/>
  <c r="AE225" i="7" s="1"/>
  <c r="AE243" i="6"/>
  <c r="AF243" i="6" s="1"/>
  <c r="I243" i="7" s="1"/>
  <c r="AE243" i="7" s="1"/>
  <c r="AE259" i="6"/>
  <c r="AF259" i="6" s="1"/>
  <c r="I259" i="7" s="1"/>
  <c r="AE259" i="7" s="1"/>
  <c r="AE144" i="6"/>
  <c r="AF144" i="6" s="1"/>
  <c r="I144" i="7" s="1"/>
  <c r="AE144" i="7" s="1"/>
  <c r="AE261" i="6"/>
  <c r="AF261" i="6" s="1"/>
  <c r="I261" i="7" s="1"/>
  <c r="AE261" i="7" s="1"/>
  <c r="AE157" i="6"/>
  <c r="AF157" i="6" s="1"/>
  <c r="I157" i="7" s="1"/>
  <c r="AE157" i="7" s="1"/>
  <c r="AE229" i="6"/>
  <c r="AF229" i="6" s="1"/>
  <c r="I229" i="7" s="1"/>
  <c r="AE229" i="7" s="1"/>
  <c r="AE247" i="6"/>
  <c r="AF247" i="6" s="1"/>
  <c r="I247" i="7" s="1"/>
  <c r="AE247" i="7" s="1"/>
  <c r="AE263" i="6"/>
  <c r="AF263" i="6" s="1"/>
  <c r="I263" i="7" s="1"/>
  <c r="AE263" i="7" s="1"/>
  <c r="AE292" i="6"/>
  <c r="AF292" i="6" s="1"/>
  <c r="I292" i="7" s="1"/>
  <c r="AE292" i="7" s="1"/>
  <c r="AE167" i="6"/>
  <c r="AF167" i="6" s="1"/>
  <c r="I167" i="7" s="1"/>
  <c r="AE167" i="7" s="1"/>
  <c r="AE234" i="6"/>
  <c r="AF234" i="6" s="1"/>
  <c r="I234" i="7" s="1"/>
  <c r="AE234" i="7" s="1"/>
  <c r="AE297" i="6"/>
  <c r="AF297" i="6" s="1"/>
  <c r="I297" i="7" s="1"/>
  <c r="AE297" i="7" s="1"/>
  <c r="AE282" i="6"/>
  <c r="AF282" i="6" s="1"/>
  <c r="I282" i="7" s="1"/>
  <c r="AE282" i="7" s="1"/>
  <c r="AC37" i="6"/>
  <c r="AD37" i="6" s="1"/>
  <c r="AB37" i="6"/>
  <c r="AB278" i="6"/>
  <c r="AC278" i="6"/>
  <c r="AD278" i="6" s="1"/>
  <c r="AC163" i="6"/>
  <c r="AD163" i="6" s="1"/>
  <c r="AB163" i="6"/>
  <c r="AB8" i="6"/>
  <c r="AC8" i="6"/>
  <c r="AD8" i="6" s="1"/>
  <c r="AC82" i="6"/>
  <c r="AD82" i="6" s="1"/>
  <c r="AB82" i="6"/>
  <c r="AC130" i="6"/>
  <c r="AD130" i="6" s="1"/>
  <c r="AB130" i="6"/>
  <c r="AC226" i="6"/>
  <c r="AD226" i="6" s="1"/>
  <c r="AB226" i="6"/>
  <c r="AB271" i="6"/>
  <c r="AC271" i="6"/>
  <c r="AD271" i="6" s="1"/>
  <c r="AC28" i="6"/>
  <c r="AD28" i="6" s="1"/>
  <c r="AB28" i="6"/>
  <c r="AC74" i="6"/>
  <c r="AD74" i="6" s="1"/>
  <c r="AB74" i="6"/>
  <c r="AC191" i="6"/>
  <c r="AD191" i="6" s="1"/>
  <c r="AB191" i="6"/>
  <c r="AB212" i="6"/>
  <c r="AC212" i="6"/>
  <c r="AD212" i="6" s="1"/>
  <c r="AC268" i="6"/>
  <c r="AD268" i="6" s="1"/>
  <c r="AB268" i="6"/>
  <c r="AC66" i="6"/>
  <c r="AD66" i="6" s="1"/>
  <c r="AB66" i="6"/>
  <c r="AC265" i="6"/>
  <c r="AD265" i="6" s="1"/>
  <c r="AB265" i="6"/>
  <c r="AB227" i="6"/>
  <c r="AC227" i="6"/>
  <c r="AD227" i="6" s="1"/>
  <c r="AC137" i="6"/>
  <c r="AD137" i="6" s="1"/>
  <c r="AB137" i="6"/>
  <c r="AC269" i="6"/>
  <c r="AD269" i="6" s="1"/>
  <c r="AB269" i="6"/>
  <c r="AC106" i="6"/>
  <c r="AD106" i="6" s="1"/>
  <c r="AB106" i="6"/>
  <c r="AC94" i="6"/>
  <c r="AD94" i="6" s="1"/>
  <c r="AB94" i="6"/>
  <c r="AC155" i="6"/>
  <c r="AD155" i="6" s="1"/>
  <c r="AB155" i="6"/>
  <c r="AC237" i="6"/>
  <c r="AD237" i="6" s="1"/>
  <c r="AB237" i="6"/>
  <c r="AC12" i="6"/>
  <c r="AD12" i="6" s="1"/>
  <c r="AB12" i="6"/>
  <c r="AC64" i="6"/>
  <c r="AD64" i="6" s="1"/>
  <c r="AB64" i="6"/>
  <c r="AC154" i="6"/>
  <c r="AD154" i="6" s="1"/>
  <c r="AB154" i="6"/>
  <c r="AC197" i="6"/>
  <c r="AD197" i="6" s="1"/>
  <c r="AB197" i="6"/>
  <c r="AB259" i="6"/>
  <c r="AC259" i="6"/>
  <c r="AD259" i="6" s="1"/>
  <c r="AC174" i="6"/>
  <c r="AD174" i="6" s="1"/>
  <c r="AB174" i="6"/>
  <c r="AC14" i="6"/>
  <c r="AD14" i="6" s="1"/>
  <c r="AB14" i="6"/>
  <c r="AC65" i="6"/>
  <c r="AD65" i="6" s="1"/>
  <c r="AB65" i="6"/>
  <c r="AC183" i="6"/>
  <c r="AD183" i="6" s="1"/>
  <c r="AB183" i="6"/>
  <c r="AB200" i="6"/>
  <c r="AC200" i="6"/>
  <c r="AD200" i="6" s="1"/>
  <c r="AC261" i="6"/>
  <c r="AD261" i="6" s="1"/>
  <c r="AB261" i="6"/>
  <c r="AC156" i="6"/>
  <c r="AD156" i="6" s="1"/>
  <c r="AB156" i="6"/>
  <c r="AC267" i="6"/>
  <c r="AD267" i="6" s="1"/>
  <c r="AB267" i="6"/>
  <c r="AB208" i="6"/>
  <c r="AC208" i="6"/>
  <c r="AD208" i="6" s="1"/>
  <c r="AC40" i="6"/>
  <c r="AD40" i="6" s="1"/>
  <c r="AB40" i="6"/>
  <c r="AC84" i="6"/>
  <c r="AD84" i="6" s="1"/>
  <c r="AB84" i="6"/>
  <c r="AC86" i="6"/>
  <c r="AD86" i="6" s="1"/>
  <c r="AB86" i="6"/>
  <c r="AC24" i="6"/>
  <c r="AD24" i="6" s="1"/>
  <c r="AB24" i="6"/>
  <c r="AC178" i="6"/>
  <c r="AD178" i="6" s="1"/>
  <c r="AB178" i="6"/>
  <c r="AC9" i="6"/>
  <c r="AD9" i="6" s="1"/>
  <c r="AB9" i="6"/>
  <c r="AC103" i="6"/>
  <c r="AD103" i="6" s="1"/>
  <c r="AB103" i="6"/>
  <c r="AC144" i="6"/>
  <c r="AD144" i="6" s="1"/>
  <c r="AB144" i="6"/>
  <c r="AB203" i="6"/>
  <c r="AC203" i="6"/>
  <c r="AD203" i="6" s="1"/>
  <c r="AC287" i="6"/>
  <c r="AD287" i="6" s="1"/>
  <c r="AB287" i="6"/>
  <c r="AB61" i="6"/>
  <c r="AC61" i="6"/>
  <c r="AD61" i="6" s="1"/>
  <c r="AC101" i="6"/>
  <c r="AD101" i="6" s="1"/>
  <c r="AB101" i="6"/>
  <c r="AC167" i="6"/>
  <c r="AD167" i="6" s="1"/>
  <c r="AB167" i="6"/>
  <c r="AB220" i="6"/>
  <c r="AC220" i="6"/>
  <c r="AD220" i="6" s="1"/>
  <c r="AB284" i="6"/>
  <c r="AC284" i="6"/>
  <c r="AD284" i="6" s="1"/>
  <c r="AC114" i="6"/>
  <c r="AD114" i="6" s="1"/>
  <c r="AB114" i="6"/>
  <c r="AC63" i="6"/>
  <c r="AD63" i="6" s="1"/>
  <c r="AB63" i="6"/>
  <c r="AB258" i="6"/>
  <c r="AC258" i="6"/>
  <c r="AD258" i="6" s="1"/>
  <c r="AC143" i="6"/>
  <c r="AD143" i="6" s="1"/>
  <c r="AB143" i="6"/>
  <c r="AC264" i="6"/>
  <c r="AD264" i="6" s="1"/>
  <c r="AB264" i="6"/>
  <c r="AC31" i="6"/>
  <c r="AD31" i="6" s="1"/>
  <c r="AB31" i="6"/>
  <c r="AC127" i="6"/>
  <c r="AD127" i="6" s="1"/>
  <c r="AB127" i="6"/>
  <c r="AB168" i="6"/>
  <c r="AC168" i="6"/>
  <c r="AD168" i="6" s="1"/>
  <c r="AB250" i="6"/>
  <c r="AC250" i="6"/>
  <c r="AD250" i="6" s="1"/>
  <c r="AB5" i="6"/>
  <c r="AC5" i="6"/>
  <c r="AD5" i="6" s="1"/>
  <c r="AC79" i="6"/>
  <c r="AD79" i="6" s="1"/>
  <c r="AB79" i="6"/>
  <c r="AC108" i="6"/>
  <c r="AD108" i="6" s="1"/>
  <c r="AB108" i="6"/>
  <c r="AB235" i="6"/>
  <c r="AC235" i="6"/>
  <c r="AD235" i="6" s="1"/>
  <c r="AC277" i="6"/>
  <c r="AD277" i="6" s="1"/>
  <c r="AB277" i="6"/>
  <c r="AC224" i="6"/>
  <c r="AD224" i="6" s="1"/>
  <c r="AB224" i="6"/>
  <c r="AB11" i="6"/>
  <c r="AC11" i="6"/>
  <c r="AD11" i="6" s="1"/>
  <c r="AC93" i="6"/>
  <c r="AD93" i="6" s="1"/>
  <c r="AB93" i="6"/>
  <c r="AB110" i="6"/>
  <c r="AC110" i="6"/>
  <c r="AD110" i="6" s="1"/>
  <c r="AB225" i="6"/>
  <c r="AC225" i="6"/>
  <c r="AD225" i="6" s="1"/>
  <c r="AC279" i="6"/>
  <c r="AD279" i="6" s="1"/>
  <c r="AB279" i="6"/>
  <c r="AC126" i="6"/>
  <c r="AD126" i="6" s="1"/>
  <c r="AB126" i="6"/>
  <c r="AC4" i="6"/>
  <c r="AD4" i="6" s="1"/>
  <c r="AB4" i="6"/>
  <c r="AB276" i="6"/>
  <c r="AC276" i="6"/>
  <c r="AD276" i="6" s="1"/>
  <c r="AC39" i="6"/>
  <c r="AD39" i="6" s="1"/>
  <c r="AB39" i="6"/>
  <c r="AC117" i="6"/>
  <c r="AD117" i="6" s="1"/>
  <c r="AB117" i="6"/>
  <c r="AC120" i="6"/>
  <c r="AD120" i="6" s="1"/>
  <c r="AB120" i="6"/>
  <c r="AC25" i="6"/>
  <c r="AD25" i="6" s="1"/>
  <c r="AB25" i="6"/>
  <c r="AC196" i="6"/>
  <c r="AD196" i="6" s="1"/>
  <c r="AB196" i="6"/>
  <c r="AC55" i="6"/>
  <c r="AD55" i="6" s="1"/>
  <c r="AB55" i="6"/>
  <c r="AC41" i="6"/>
  <c r="AD41" i="6" s="1"/>
  <c r="AB41" i="6"/>
  <c r="AC136" i="6"/>
  <c r="AD136" i="6" s="1"/>
  <c r="AB136" i="6"/>
  <c r="AB211" i="6"/>
  <c r="AC211" i="6"/>
  <c r="AD211" i="6" s="1"/>
  <c r="AC266" i="6"/>
  <c r="AD266" i="6" s="1"/>
  <c r="AB266" i="6"/>
  <c r="AC70" i="6"/>
  <c r="AD70" i="6" s="1"/>
  <c r="AB70" i="6"/>
  <c r="AC92" i="6"/>
  <c r="AD92" i="6" s="1"/>
  <c r="AB92" i="6"/>
  <c r="AC153" i="6"/>
  <c r="AD153" i="6" s="1"/>
  <c r="AB153" i="6"/>
  <c r="AB233" i="6"/>
  <c r="AC233" i="6"/>
  <c r="AD233" i="6" s="1"/>
  <c r="AB7" i="6"/>
  <c r="AC7" i="6"/>
  <c r="AD7" i="6" s="1"/>
  <c r="AC249" i="6"/>
  <c r="AD249" i="6" s="1"/>
  <c r="AB249" i="6"/>
  <c r="AB81" i="6"/>
  <c r="AC81" i="6"/>
  <c r="AD81" i="6" s="1"/>
  <c r="AC294" i="6"/>
  <c r="AD294" i="6" s="1"/>
  <c r="AB294" i="6"/>
  <c r="AC149" i="6"/>
  <c r="AD149" i="6" s="1"/>
  <c r="AB149" i="6"/>
  <c r="AC280" i="6"/>
  <c r="AD280" i="6" s="1"/>
  <c r="AB280" i="6"/>
  <c r="AC46" i="6"/>
  <c r="AD46" i="6" s="1"/>
  <c r="AB46" i="6"/>
  <c r="AC132" i="6"/>
  <c r="AD132" i="6" s="1"/>
  <c r="AB132" i="6"/>
  <c r="AB184" i="6"/>
  <c r="AC184" i="6"/>
  <c r="AD184" i="6" s="1"/>
  <c r="AC241" i="6"/>
  <c r="AD241" i="6" s="1"/>
  <c r="AB241" i="6"/>
  <c r="AC71" i="6"/>
  <c r="AD71" i="6" s="1"/>
  <c r="AB71" i="6"/>
  <c r="AB47" i="6"/>
  <c r="AC47" i="6"/>
  <c r="AD47" i="6" s="1"/>
  <c r="AC146" i="6"/>
  <c r="AD146" i="6" s="1"/>
  <c r="AB146" i="6"/>
  <c r="AB206" i="6"/>
  <c r="AC206" i="6"/>
  <c r="AD206" i="6" s="1"/>
  <c r="AB293" i="6"/>
  <c r="AC293" i="6"/>
  <c r="AD293" i="6" s="1"/>
  <c r="AB297" i="6"/>
  <c r="AC297" i="6"/>
  <c r="AD297" i="6" s="1"/>
  <c r="AC68" i="6"/>
  <c r="AD68" i="6" s="1"/>
  <c r="AB68" i="6"/>
  <c r="AC49" i="6"/>
  <c r="AD49" i="6" s="1"/>
  <c r="AB49" i="6"/>
  <c r="AC118" i="6"/>
  <c r="AD118" i="6" s="1"/>
  <c r="AB118" i="6"/>
  <c r="AC207" i="6"/>
  <c r="AD207" i="6" s="1"/>
  <c r="AB207" i="6"/>
  <c r="AC295" i="6"/>
  <c r="AD295" i="6" s="1"/>
  <c r="AB295" i="6"/>
  <c r="AB195" i="6"/>
  <c r="AC195" i="6"/>
  <c r="AD195" i="6" s="1"/>
  <c r="AC88" i="6"/>
  <c r="AD88" i="6" s="1"/>
  <c r="AB88" i="6"/>
  <c r="AC23" i="6"/>
  <c r="AD23" i="6" s="1"/>
  <c r="AB23" i="6"/>
  <c r="AC165" i="6"/>
  <c r="AD165" i="6" s="1"/>
  <c r="AB165" i="6"/>
  <c r="AC112" i="6"/>
  <c r="AD112" i="6" s="1"/>
  <c r="AB112" i="6"/>
  <c r="AC177" i="6"/>
  <c r="AD177" i="6" s="1"/>
  <c r="AB177" i="6"/>
  <c r="AB67" i="6"/>
  <c r="AC67" i="6"/>
  <c r="AD67" i="6" s="1"/>
  <c r="AB210" i="6"/>
  <c r="AC210" i="6"/>
  <c r="AD210" i="6" s="1"/>
  <c r="AC26" i="6"/>
  <c r="AD26" i="6" s="1"/>
  <c r="AB26" i="6"/>
  <c r="AB59" i="6"/>
  <c r="AC59" i="6"/>
  <c r="AD59" i="6" s="1"/>
  <c r="AC158" i="6"/>
  <c r="AD158" i="6" s="1"/>
  <c r="AB158" i="6"/>
  <c r="AB219" i="6"/>
  <c r="AC219" i="6"/>
  <c r="AD219" i="6" s="1"/>
  <c r="AC282" i="6"/>
  <c r="AD282" i="6" s="1"/>
  <c r="AB282" i="6"/>
  <c r="AC29" i="6"/>
  <c r="AD29" i="6" s="1"/>
  <c r="AB29" i="6"/>
  <c r="AB119" i="6"/>
  <c r="AC119" i="6"/>
  <c r="AD119" i="6" s="1"/>
  <c r="AB166" i="6"/>
  <c r="AC166" i="6"/>
  <c r="AD166" i="6" s="1"/>
  <c r="AB248" i="6"/>
  <c r="AC248" i="6"/>
  <c r="AD248" i="6" s="1"/>
  <c r="AC62" i="6"/>
  <c r="AD62" i="6" s="1"/>
  <c r="AB62" i="6"/>
  <c r="AB13" i="6"/>
  <c r="AC13" i="6"/>
  <c r="AD13" i="6" s="1"/>
  <c r="AB95" i="6"/>
  <c r="AC95" i="6"/>
  <c r="AD95" i="6" s="1"/>
  <c r="AC6" i="6"/>
  <c r="AD6" i="6" s="1"/>
  <c r="AB6" i="6"/>
  <c r="AB162" i="6"/>
  <c r="AC162" i="6"/>
  <c r="AD162" i="6" s="1"/>
  <c r="AC10" i="6"/>
  <c r="AD10" i="6" s="1"/>
  <c r="AB10" i="6"/>
  <c r="AC97" i="6"/>
  <c r="AD97" i="6" s="1"/>
  <c r="AB97" i="6"/>
  <c r="AC147" i="6"/>
  <c r="AD147" i="6" s="1"/>
  <c r="AB147" i="6"/>
  <c r="AB192" i="6"/>
  <c r="AC192" i="6"/>
  <c r="AD192" i="6" s="1"/>
  <c r="AC257" i="6"/>
  <c r="AD257" i="6" s="1"/>
  <c r="AB257" i="6"/>
  <c r="AC32" i="6"/>
  <c r="AD32" i="6" s="1"/>
  <c r="AB32" i="6"/>
  <c r="AC89" i="6"/>
  <c r="AD89" i="6" s="1"/>
  <c r="AB89" i="6"/>
  <c r="AB186" i="6"/>
  <c r="AC186" i="6"/>
  <c r="AD186" i="6" s="1"/>
  <c r="AB214" i="6"/>
  <c r="AC214" i="6"/>
  <c r="AD214" i="6" s="1"/>
  <c r="AB272" i="6"/>
  <c r="AC272" i="6"/>
  <c r="AD272" i="6" s="1"/>
  <c r="AB16" i="6"/>
  <c r="AC16" i="6"/>
  <c r="AD16" i="6" s="1"/>
  <c r="AC34" i="6"/>
  <c r="AD34" i="6" s="1"/>
  <c r="AB34" i="6"/>
  <c r="AB105" i="6"/>
  <c r="AC105" i="6"/>
  <c r="AD105" i="6" s="1"/>
  <c r="AB194" i="6"/>
  <c r="AC194" i="6"/>
  <c r="AD194" i="6" s="1"/>
  <c r="AB215" i="6"/>
  <c r="AC215" i="6"/>
  <c r="AD215" i="6" s="1"/>
  <c r="AC274" i="6"/>
  <c r="AD274" i="6" s="1"/>
  <c r="AB274" i="6"/>
  <c r="AC240" i="6"/>
  <c r="AD240" i="6" s="1"/>
  <c r="AB240" i="6"/>
  <c r="AB260" i="6"/>
  <c r="AC260" i="6"/>
  <c r="AD260" i="6" s="1"/>
  <c r="AC102" i="6"/>
  <c r="AD102" i="6" s="1"/>
  <c r="AB102" i="6"/>
  <c r="AB188" i="6"/>
  <c r="AC188" i="6"/>
  <c r="AD188" i="6" s="1"/>
  <c r="AC198" i="6"/>
  <c r="AD198" i="6" s="1"/>
  <c r="AB198" i="6"/>
  <c r="AC58" i="6"/>
  <c r="AD58" i="6" s="1"/>
  <c r="AB58" i="6"/>
  <c r="AC236" i="6"/>
  <c r="AD236" i="6" s="1"/>
  <c r="AB236" i="6"/>
  <c r="AC54" i="6"/>
  <c r="AD54" i="6" s="1"/>
  <c r="AB54" i="6"/>
  <c r="AB85" i="6"/>
  <c r="AC85" i="6"/>
  <c r="AD85" i="6" s="1"/>
  <c r="AC151" i="6"/>
  <c r="AD151" i="6" s="1"/>
  <c r="AB151" i="6"/>
  <c r="AC230" i="6"/>
  <c r="AD230" i="6" s="1"/>
  <c r="AB230" i="6"/>
  <c r="AC298" i="6"/>
  <c r="AD298" i="6" s="1"/>
  <c r="AB298" i="6"/>
  <c r="AC44" i="6"/>
  <c r="AD44" i="6" s="1"/>
  <c r="AB44" i="6"/>
  <c r="AC131" i="6"/>
  <c r="AD131" i="6" s="1"/>
  <c r="AB131" i="6"/>
  <c r="AB182" i="6"/>
  <c r="AC182" i="6"/>
  <c r="AD182" i="6" s="1"/>
  <c r="AC263" i="6"/>
  <c r="AD263" i="6" s="1"/>
  <c r="AB263" i="6"/>
  <c r="AB100" i="6"/>
  <c r="AC100" i="6"/>
  <c r="AD100" i="6" s="1"/>
  <c r="AB52" i="6"/>
  <c r="AC52" i="6"/>
  <c r="AD52" i="6" s="1"/>
  <c r="AC129" i="6"/>
  <c r="AD129" i="6" s="1"/>
  <c r="AB129" i="6"/>
  <c r="AB73" i="6"/>
  <c r="AC73" i="6"/>
  <c r="AD73" i="6" s="1"/>
  <c r="AB202" i="6"/>
  <c r="AC202" i="6"/>
  <c r="AD202" i="6" s="1"/>
  <c r="AB15" i="6"/>
  <c r="AC15" i="6"/>
  <c r="AD15" i="6" s="1"/>
  <c r="AC78" i="6"/>
  <c r="AD78" i="6" s="1"/>
  <c r="AB78" i="6"/>
  <c r="AC179" i="6"/>
  <c r="AD179" i="6" s="1"/>
  <c r="AB179" i="6"/>
  <c r="AC232" i="6"/>
  <c r="AD232" i="6" s="1"/>
  <c r="AB232" i="6"/>
  <c r="AC275" i="6"/>
  <c r="AD275" i="6" s="1"/>
  <c r="AB275" i="6"/>
  <c r="AC76" i="6"/>
  <c r="AD76" i="6" s="1"/>
  <c r="AB76" i="6"/>
  <c r="AB145" i="6"/>
  <c r="AC145" i="6"/>
  <c r="AD145" i="6" s="1"/>
  <c r="AC171" i="6"/>
  <c r="AD171" i="6" s="1"/>
  <c r="AB171" i="6"/>
  <c r="AB222" i="6"/>
  <c r="AC222" i="6"/>
  <c r="AD222" i="6" s="1"/>
  <c r="AB288" i="6"/>
  <c r="AC288" i="6"/>
  <c r="AD288" i="6" s="1"/>
  <c r="AC38" i="6"/>
  <c r="AD38" i="6" s="1"/>
  <c r="AB38" i="6"/>
  <c r="AB77" i="6"/>
  <c r="AC77" i="6"/>
  <c r="AD77" i="6" s="1"/>
  <c r="AC148" i="6"/>
  <c r="AD148" i="6" s="1"/>
  <c r="AB148" i="6"/>
  <c r="AC173" i="6"/>
  <c r="AD173" i="6" s="1"/>
  <c r="AB173" i="6"/>
  <c r="AB223" i="6"/>
  <c r="AC223" i="6"/>
  <c r="AD223" i="6" s="1"/>
  <c r="AC290" i="6"/>
  <c r="AD290" i="6" s="1"/>
  <c r="AB290" i="6"/>
  <c r="AB281" i="6"/>
  <c r="AC281" i="6"/>
  <c r="AD281" i="6" s="1"/>
  <c r="AC113" i="6"/>
  <c r="AD113" i="6" s="1"/>
  <c r="AB113" i="6"/>
  <c r="AC201" i="6"/>
  <c r="AD201" i="6" s="1"/>
  <c r="AB201" i="6"/>
  <c r="AB292" i="6"/>
  <c r="AC292" i="6"/>
  <c r="AD292" i="6" s="1"/>
  <c r="AB231" i="6"/>
  <c r="AC231" i="6"/>
  <c r="AD231" i="6" s="1"/>
  <c r="AB104" i="6"/>
  <c r="AC104" i="6"/>
  <c r="AD104" i="6" s="1"/>
  <c r="AC251" i="6"/>
  <c r="AD251" i="6" s="1"/>
  <c r="AB251" i="6"/>
  <c r="AC91" i="6"/>
  <c r="AD91" i="6" s="1"/>
  <c r="AB91" i="6"/>
  <c r="AC90" i="6"/>
  <c r="AD90" i="6" s="1"/>
  <c r="AB90" i="6"/>
  <c r="AB164" i="6"/>
  <c r="AC164" i="6"/>
  <c r="AD164" i="6" s="1"/>
  <c r="AB246" i="6"/>
  <c r="AC246" i="6"/>
  <c r="AD246" i="6" s="1"/>
  <c r="AC2" i="6"/>
  <c r="AD2" i="6" s="1"/>
  <c r="AB2" i="6"/>
  <c r="AC83" i="6"/>
  <c r="AD83" i="6" s="1"/>
  <c r="AB83" i="6"/>
  <c r="AB138" i="6"/>
  <c r="AC138" i="6"/>
  <c r="AD138" i="6" s="1"/>
  <c r="AC189" i="6"/>
  <c r="AD189" i="6" s="1"/>
  <c r="AB189" i="6"/>
  <c r="AB255" i="6"/>
  <c r="AC255" i="6"/>
  <c r="AD255" i="6" s="1"/>
  <c r="AC199" i="6"/>
  <c r="AD199" i="6" s="1"/>
  <c r="AB199" i="6"/>
  <c r="AC140" i="6"/>
  <c r="AD140" i="6" s="1"/>
  <c r="AB140" i="6"/>
  <c r="AB161" i="6"/>
  <c r="AC161" i="6"/>
  <c r="AD161" i="6" s="1"/>
  <c r="AB87" i="6"/>
  <c r="AC87" i="6"/>
  <c r="AD87" i="6" s="1"/>
  <c r="AC234" i="6"/>
  <c r="AD234" i="6" s="1"/>
  <c r="AB234" i="6"/>
  <c r="AC60" i="6"/>
  <c r="AD60" i="6" s="1"/>
  <c r="AB60" i="6"/>
  <c r="AB45" i="6"/>
  <c r="AC45" i="6"/>
  <c r="AD45" i="6" s="1"/>
  <c r="AC160" i="6"/>
  <c r="AD160" i="6" s="1"/>
  <c r="AB160" i="6"/>
  <c r="AC205" i="6"/>
  <c r="AD205" i="6" s="1"/>
  <c r="AB205" i="6"/>
  <c r="AC291" i="6"/>
  <c r="AD291" i="6" s="1"/>
  <c r="AB291" i="6"/>
  <c r="AB17" i="6"/>
  <c r="AC17" i="6"/>
  <c r="AD17" i="6" s="1"/>
  <c r="AB96" i="6"/>
  <c r="AC96" i="6"/>
  <c r="AD96" i="6" s="1"/>
  <c r="AC157" i="6"/>
  <c r="AD157" i="6" s="1"/>
  <c r="AB157" i="6"/>
  <c r="AB238" i="6"/>
  <c r="AC238" i="6"/>
  <c r="AD238" i="6" s="1"/>
  <c r="AB36" i="6"/>
  <c r="AC36" i="6"/>
  <c r="AD36" i="6" s="1"/>
  <c r="AC123" i="6"/>
  <c r="AD123" i="6" s="1"/>
  <c r="AB123" i="6"/>
  <c r="AC19" i="6"/>
  <c r="AD19" i="6" s="1"/>
  <c r="AB19" i="6"/>
  <c r="AC98" i="6"/>
  <c r="AD98" i="6" s="1"/>
  <c r="AB98" i="6"/>
  <c r="AC159" i="6"/>
  <c r="AD159" i="6" s="1"/>
  <c r="AB159" i="6"/>
  <c r="AB239" i="6"/>
  <c r="AC239" i="6"/>
  <c r="AD239" i="6" s="1"/>
  <c r="AB80" i="6"/>
  <c r="AC80" i="6"/>
  <c r="AD80" i="6" s="1"/>
  <c r="AC22" i="6"/>
  <c r="AD22" i="6" s="1"/>
  <c r="AB22" i="6"/>
  <c r="AC99" i="6"/>
  <c r="AD99" i="6" s="1"/>
  <c r="AB99" i="6"/>
  <c r="AC283" i="6"/>
  <c r="AD283" i="6" s="1"/>
  <c r="AB283" i="6"/>
  <c r="AB20" i="6"/>
  <c r="AC20" i="6"/>
  <c r="AD20" i="6" s="1"/>
  <c r="AB217" i="6"/>
  <c r="AC217" i="6"/>
  <c r="AD217" i="6" s="1"/>
  <c r="AC122" i="6"/>
  <c r="AD122" i="6" s="1"/>
  <c r="AB122" i="6"/>
  <c r="AB285" i="6"/>
  <c r="AC285" i="6"/>
  <c r="AD285" i="6" s="1"/>
  <c r="AC27" i="6"/>
  <c r="AD27" i="6" s="1"/>
  <c r="AB27" i="6"/>
  <c r="AB109" i="6"/>
  <c r="AC109" i="6"/>
  <c r="AD109" i="6" s="1"/>
  <c r="AB180" i="6"/>
  <c r="AC180" i="6"/>
  <c r="AD180" i="6" s="1"/>
  <c r="AC262" i="6"/>
  <c r="AD262" i="6" s="1"/>
  <c r="AB262" i="6"/>
  <c r="AB18" i="6"/>
  <c r="AC18" i="6"/>
  <c r="AD18" i="6" s="1"/>
  <c r="AC111" i="6"/>
  <c r="AD111" i="6" s="1"/>
  <c r="AB111" i="6"/>
  <c r="AC152" i="6"/>
  <c r="AD152" i="6" s="1"/>
  <c r="AB152" i="6"/>
  <c r="AB229" i="6"/>
  <c r="AC229" i="6"/>
  <c r="AD229" i="6" s="1"/>
  <c r="AC273" i="6"/>
  <c r="AD273" i="6" s="1"/>
  <c r="AB273" i="6"/>
  <c r="AC228" i="6"/>
  <c r="AD228" i="6" s="1"/>
  <c r="AB228" i="6"/>
  <c r="AB181" i="6"/>
  <c r="AC181" i="6"/>
  <c r="AD181" i="6" s="1"/>
  <c r="AC193" i="6"/>
  <c r="AD193" i="6" s="1"/>
  <c r="AB193" i="6"/>
  <c r="AB116" i="6"/>
  <c r="AC116" i="6"/>
  <c r="AD116" i="6" s="1"/>
  <c r="AB218" i="6"/>
  <c r="AC218" i="6"/>
  <c r="AD218" i="6" s="1"/>
  <c r="AC30" i="6"/>
  <c r="AD30" i="6" s="1"/>
  <c r="AB30" i="6"/>
  <c r="AB75" i="6"/>
  <c r="AC75" i="6"/>
  <c r="AD75" i="6" s="1"/>
  <c r="AB150" i="6"/>
  <c r="AC150" i="6"/>
  <c r="AD150" i="6" s="1"/>
  <c r="AB213" i="6"/>
  <c r="AC213" i="6"/>
  <c r="AD213" i="6" s="1"/>
  <c r="AB270" i="6"/>
  <c r="AC270" i="6"/>
  <c r="AD270" i="6" s="1"/>
  <c r="AC33" i="6"/>
  <c r="AD33" i="6" s="1"/>
  <c r="AB33" i="6"/>
  <c r="AB135" i="6"/>
  <c r="AC135" i="6"/>
  <c r="AD135" i="6" s="1"/>
  <c r="AB170" i="6"/>
  <c r="AC170" i="6"/>
  <c r="AD170" i="6" s="1"/>
  <c r="AC252" i="6"/>
  <c r="AD252" i="6" s="1"/>
  <c r="AB252" i="6"/>
  <c r="AB51" i="6"/>
  <c r="AC51" i="6"/>
  <c r="AD51" i="6" s="1"/>
  <c r="AC176" i="6"/>
  <c r="AD176" i="6" s="1"/>
  <c r="AB176" i="6"/>
  <c r="AC35" i="6"/>
  <c r="AD35" i="6" s="1"/>
  <c r="AB35" i="6"/>
  <c r="AC107" i="6"/>
  <c r="AD107" i="6" s="1"/>
  <c r="AB107" i="6"/>
  <c r="AB172" i="6"/>
  <c r="AC172" i="6"/>
  <c r="AD172" i="6" s="1"/>
  <c r="AB254" i="6"/>
  <c r="AC254" i="6"/>
  <c r="AD254" i="6" s="1"/>
  <c r="AC247" i="6"/>
  <c r="AD247" i="6" s="1"/>
  <c r="AB247" i="6"/>
  <c r="AB53" i="6"/>
  <c r="AC53" i="6"/>
  <c r="AD53" i="6" s="1"/>
  <c r="AC142" i="6"/>
  <c r="AD142" i="6" s="1"/>
  <c r="AB142" i="6"/>
  <c r="AC3" i="6"/>
  <c r="AD3" i="6" s="1"/>
  <c r="AB3" i="6"/>
  <c r="AC56" i="6"/>
  <c r="AD56" i="6" s="1"/>
  <c r="AB56" i="6"/>
  <c r="AB242" i="6"/>
  <c r="AC242" i="6"/>
  <c r="AD242" i="6" s="1"/>
  <c r="AC128" i="6"/>
  <c r="AD128" i="6" s="1"/>
  <c r="AB128" i="6"/>
  <c r="AC296" i="6"/>
  <c r="AD296" i="6" s="1"/>
  <c r="AB296" i="6"/>
  <c r="AC42" i="6"/>
  <c r="AD42" i="6" s="1"/>
  <c r="AB42" i="6"/>
  <c r="AB125" i="6"/>
  <c r="AC125" i="6"/>
  <c r="AD125" i="6" s="1"/>
  <c r="AC185" i="6"/>
  <c r="AD185" i="6" s="1"/>
  <c r="AB185" i="6"/>
  <c r="AC253" i="6"/>
  <c r="AD253" i="6" s="1"/>
  <c r="AB253" i="6"/>
  <c r="AC57" i="6"/>
  <c r="AD57" i="6" s="1"/>
  <c r="AB57" i="6"/>
  <c r="AC43" i="6"/>
  <c r="AD43" i="6" s="1"/>
  <c r="AB43" i="6"/>
  <c r="AB141" i="6"/>
  <c r="AC141" i="6"/>
  <c r="AD141" i="6" s="1"/>
  <c r="AB204" i="6"/>
  <c r="AC204" i="6"/>
  <c r="AD204" i="6" s="1"/>
  <c r="AC289" i="6"/>
  <c r="AD289" i="6" s="1"/>
  <c r="AB289" i="6"/>
  <c r="AB256" i="6"/>
  <c r="AC256" i="6"/>
  <c r="AD256" i="6" s="1"/>
  <c r="AB216" i="6"/>
  <c r="AC216" i="6"/>
  <c r="AD216" i="6" s="1"/>
  <c r="AC209" i="6"/>
  <c r="AD209" i="6" s="1"/>
  <c r="AB209" i="6"/>
  <c r="AC124" i="6"/>
  <c r="AD124" i="6" s="1"/>
  <c r="AB124" i="6"/>
  <c r="AB244" i="6"/>
  <c r="AC244" i="6"/>
  <c r="AD244" i="6" s="1"/>
  <c r="AC69" i="6"/>
  <c r="AD69" i="6" s="1"/>
  <c r="AB69" i="6"/>
  <c r="AC115" i="6"/>
  <c r="AD115" i="6" s="1"/>
  <c r="AB115" i="6"/>
  <c r="AC169" i="6"/>
  <c r="AD169" i="6" s="1"/>
  <c r="AB169" i="6"/>
  <c r="AB221" i="6"/>
  <c r="AC221" i="6"/>
  <c r="AD221" i="6" s="1"/>
  <c r="AC286" i="6"/>
  <c r="AD286" i="6" s="1"/>
  <c r="AB286" i="6"/>
  <c r="AC48" i="6"/>
  <c r="AD48" i="6" s="1"/>
  <c r="AB48" i="6"/>
  <c r="AC133" i="6"/>
  <c r="AD133" i="6" s="1"/>
  <c r="AB133" i="6"/>
  <c r="AC187" i="6"/>
  <c r="AD187" i="6" s="1"/>
  <c r="AB187" i="6"/>
  <c r="AB243" i="6"/>
  <c r="AC243" i="6"/>
  <c r="AD243" i="6" s="1"/>
  <c r="AB121" i="6"/>
  <c r="AC121" i="6"/>
  <c r="AD121" i="6" s="1"/>
  <c r="AC299" i="6"/>
  <c r="AD299" i="6" s="1"/>
  <c r="AB299" i="6"/>
  <c r="AB50" i="6"/>
  <c r="AC50" i="6"/>
  <c r="AD50" i="6" s="1"/>
  <c r="AB139" i="6"/>
  <c r="AC139" i="6"/>
  <c r="AD139" i="6" s="1"/>
  <c r="AC190" i="6"/>
  <c r="AD190" i="6" s="1"/>
  <c r="AB190" i="6"/>
  <c r="AB245" i="6"/>
  <c r="AC245" i="6"/>
  <c r="AD245" i="6" s="1"/>
  <c r="AC21" i="6"/>
  <c r="AD21" i="6" s="1"/>
  <c r="AB21" i="6"/>
  <c r="AC134" i="6"/>
  <c r="AD134" i="6" s="1"/>
  <c r="AB134" i="6"/>
  <c r="AB175" i="6"/>
  <c r="AC175" i="6"/>
  <c r="AD175" i="6" s="1"/>
  <c r="AC72" i="6"/>
  <c r="AD72" i="6" s="1"/>
  <c r="AB72" i="6"/>
  <c r="V293" i="5"/>
  <c r="W293" i="5" s="1"/>
  <c r="X293" i="5"/>
  <c r="V285" i="5"/>
  <c r="W285" i="5" s="1"/>
  <c r="X285" i="5"/>
  <c r="V277" i="5"/>
  <c r="W277" i="5" s="1"/>
  <c r="X277" i="5"/>
  <c r="V269" i="5"/>
  <c r="W269" i="5" s="1"/>
  <c r="X269" i="5"/>
  <c r="X261" i="5"/>
  <c r="V261" i="5"/>
  <c r="W261" i="5" s="1"/>
  <c r="V253" i="5"/>
  <c r="W253" i="5" s="1"/>
  <c r="X253" i="5"/>
  <c r="X245" i="5"/>
  <c r="V245" i="5"/>
  <c r="W245" i="5" s="1"/>
  <c r="X237" i="5"/>
  <c r="V237" i="5"/>
  <c r="W237" i="5" s="1"/>
  <c r="X229" i="5"/>
  <c r="V229" i="5"/>
  <c r="W229" i="5" s="1"/>
  <c r="X221" i="5"/>
  <c r="V221" i="5"/>
  <c r="W221" i="5" s="1"/>
  <c r="X213" i="5"/>
  <c r="V213" i="5"/>
  <c r="W213" i="5" s="1"/>
  <c r="X205" i="5"/>
  <c r="V205" i="5"/>
  <c r="W205" i="5" s="1"/>
  <c r="V197" i="5"/>
  <c r="W197" i="5" s="1"/>
  <c r="X197" i="5"/>
  <c r="X189" i="5"/>
  <c r="V189" i="5"/>
  <c r="W189" i="5" s="1"/>
  <c r="X181" i="5"/>
  <c r="V181" i="5"/>
  <c r="W181" i="5" s="1"/>
  <c r="V173" i="5"/>
  <c r="W173" i="5" s="1"/>
  <c r="X173" i="5"/>
  <c r="V165" i="5"/>
  <c r="W165" i="5" s="1"/>
  <c r="X165" i="5"/>
  <c r="X157" i="5"/>
  <c r="V157" i="5"/>
  <c r="W157" i="5" s="1"/>
  <c r="V149" i="5"/>
  <c r="W149" i="5" s="1"/>
  <c r="X149" i="5"/>
  <c r="X141" i="5"/>
  <c r="V141" i="5"/>
  <c r="W141" i="5" s="1"/>
  <c r="X133" i="5"/>
  <c r="V133" i="5"/>
  <c r="W133" i="5" s="1"/>
  <c r="X125" i="5"/>
  <c r="V125" i="5"/>
  <c r="W125" i="5" s="1"/>
  <c r="V117" i="5"/>
  <c r="W117" i="5" s="1"/>
  <c r="X117" i="5"/>
  <c r="V109" i="5"/>
  <c r="W109" i="5" s="1"/>
  <c r="X109" i="5"/>
  <c r="V101" i="5"/>
  <c r="W101" i="5" s="1"/>
  <c r="X101" i="5"/>
  <c r="X49" i="5"/>
  <c r="V49" i="5"/>
  <c r="W49" i="5" s="1"/>
  <c r="X7" i="5"/>
  <c r="V7" i="5"/>
  <c r="W7" i="5" s="1"/>
  <c r="V56" i="5"/>
  <c r="W56" i="5" s="1"/>
  <c r="X56" i="5"/>
  <c r="V31" i="5"/>
  <c r="W31" i="5" s="1"/>
  <c r="X31" i="5"/>
  <c r="X45" i="5"/>
  <c r="V45" i="5"/>
  <c r="W45" i="5" s="1"/>
  <c r="X86" i="5"/>
  <c r="V86" i="5"/>
  <c r="W86" i="5" s="1"/>
  <c r="V36" i="5"/>
  <c r="W36" i="5" s="1"/>
  <c r="X36" i="5"/>
  <c r="X92" i="5"/>
  <c r="V92" i="5"/>
  <c r="W92" i="5" s="1"/>
  <c r="X43" i="5"/>
  <c r="V43" i="5"/>
  <c r="W43" i="5" s="1"/>
  <c r="X94" i="5"/>
  <c r="V94" i="5"/>
  <c r="W94" i="5" s="1"/>
  <c r="X82" i="5"/>
  <c r="V82" i="5"/>
  <c r="W82" i="5" s="1"/>
  <c r="X18" i="5"/>
  <c r="V18" i="5"/>
  <c r="W18" i="5" s="1"/>
  <c r="V292" i="5"/>
  <c r="W292" i="5" s="1"/>
  <c r="X292" i="5"/>
  <c r="V284" i="5"/>
  <c r="W284" i="5" s="1"/>
  <c r="X284" i="5"/>
  <c r="V276" i="5"/>
  <c r="W276" i="5" s="1"/>
  <c r="X276" i="5"/>
  <c r="X268" i="5"/>
  <c r="V268" i="5"/>
  <c r="W268" i="5" s="1"/>
  <c r="X260" i="5"/>
  <c r="V260" i="5"/>
  <c r="W260" i="5" s="1"/>
  <c r="V252" i="5"/>
  <c r="W252" i="5" s="1"/>
  <c r="X252" i="5"/>
  <c r="X244" i="5"/>
  <c r="V244" i="5"/>
  <c r="W244" i="5" s="1"/>
  <c r="V236" i="5"/>
  <c r="W236" i="5" s="1"/>
  <c r="X236" i="5"/>
  <c r="V228" i="5"/>
  <c r="W228" i="5" s="1"/>
  <c r="X228" i="5"/>
  <c r="V220" i="5"/>
  <c r="W220" i="5" s="1"/>
  <c r="X220" i="5"/>
  <c r="V212" i="5"/>
  <c r="W212" i="5" s="1"/>
  <c r="X212" i="5"/>
  <c r="V204" i="5"/>
  <c r="W204" i="5" s="1"/>
  <c r="X204" i="5"/>
  <c r="X196" i="5"/>
  <c r="V196" i="5"/>
  <c r="W196" i="5" s="1"/>
  <c r="V188" i="5"/>
  <c r="W188" i="5" s="1"/>
  <c r="X188" i="5"/>
  <c r="V180" i="5"/>
  <c r="W180" i="5" s="1"/>
  <c r="X180" i="5"/>
  <c r="V172" i="5"/>
  <c r="W172" i="5" s="1"/>
  <c r="X172" i="5"/>
  <c r="X164" i="5"/>
  <c r="V164" i="5"/>
  <c r="W164" i="5" s="1"/>
  <c r="X156" i="5"/>
  <c r="V156" i="5"/>
  <c r="W156" i="5" s="1"/>
  <c r="X148" i="5"/>
  <c r="V148" i="5"/>
  <c r="W148" i="5" s="1"/>
  <c r="X140" i="5"/>
  <c r="V140" i="5"/>
  <c r="W140" i="5" s="1"/>
  <c r="X132" i="5"/>
  <c r="V132" i="5"/>
  <c r="W132" i="5" s="1"/>
  <c r="V124" i="5"/>
  <c r="W124" i="5" s="1"/>
  <c r="X124" i="5"/>
  <c r="X116" i="5"/>
  <c r="V116" i="5"/>
  <c r="W116" i="5" s="1"/>
  <c r="V108" i="5"/>
  <c r="W108" i="5" s="1"/>
  <c r="X108" i="5"/>
  <c r="X100" i="5"/>
  <c r="V100" i="5"/>
  <c r="W100" i="5" s="1"/>
  <c r="X41" i="5"/>
  <c r="V41" i="5"/>
  <c r="W41" i="5" s="1"/>
  <c r="V81" i="5"/>
  <c r="W81" i="5" s="1"/>
  <c r="X81" i="5"/>
  <c r="V48" i="5"/>
  <c r="W48" i="5" s="1"/>
  <c r="X48" i="5"/>
  <c r="V78" i="5"/>
  <c r="W78" i="5" s="1"/>
  <c r="X78" i="5"/>
  <c r="V37" i="5"/>
  <c r="W37" i="5" s="1"/>
  <c r="X37" i="5"/>
  <c r="X54" i="5"/>
  <c r="V54" i="5"/>
  <c r="W54" i="5" s="1"/>
  <c r="V28" i="5"/>
  <c r="W28" i="5" s="1"/>
  <c r="X28" i="5"/>
  <c r="X68" i="5"/>
  <c r="V68" i="5"/>
  <c r="W68" i="5" s="1"/>
  <c r="V35" i="5"/>
  <c r="W35" i="5" s="1"/>
  <c r="X35" i="5"/>
  <c r="X62" i="5"/>
  <c r="V62" i="5"/>
  <c r="W62" i="5" s="1"/>
  <c r="X74" i="5"/>
  <c r="V74" i="5"/>
  <c r="W74" i="5" s="1"/>
  <c r="V10" i="5"/>
  <c r="W10" i="5" s="1"/>
  <c r="X10" i="5"/>
  <c r="V299" i="5"/>
  <c r="W299" i="5" s="1"/>
  <c r="X299" i="5"/>
  <c r="V291" i="5"/>
  <c r="W291" i="5" s="1"/>
  <c r="X291" i="5"/>
  <c r="V283" i="5"/>
  <c r="W283" i="5" s="1"/>
  <c r="X283" i="5"/>
  <c r="X275" i="5"/>
  <c r="V275" i="5"/>
  <c r="W275" i="5" s="1"/>
  <c r="X267" i="5"/>
  <c r="V267" i="5"/>
  <c r="W267" i="5" s="1"/>
  <c r="X259" i="5"/>
  <c r="V259" i="5"/>
  <c r="W259" i="5" s="1"/>
  <c r="V251" i="5"/>
  <c r="W251" i="5" s="1"/>
  <c r="X251" i="5"/>
  <c r="V243" i="5"/>
  <c r="W243" i="5" s="1"/>
  <c r="X243" i="5"/>
  <c r="X235" i="5"/>
  <c r="V235" i="5"/>
  <c r="W235" i="5" s="1"/>
  <c r="X227" i="5"/>
  <c r="V227" i="5"/>
  <c r="W227" i="5" s="1"/>
  <c r="X219" i="5"/>
  <c r="V219" i="5"/>
  <c r="W219" i="5" s="1"/>
  <c r="X211" i="5"/>
  <c r="V211" i="5"/>
  <c r="W211" i="5" s="1"/>
  <c r="X203" i="5"/>
  <c r="V203" i="5"/>
  <c r="W203" i="5" s="1"/>
  <c r="V195" i="5"/>
  <c r="W195" i="5" s="1"/>
  <c r="X195" i="5"/>
  <c r="X187" i="5"/>
  <c r="V187" i="5"/>
  <c r="W187" i="5" s="1"/>
  <c r="X179" i="5"/>
  <c r="V179" i="5"/>
  <c r="W179" i="5" s="1"/>
  <c r="X171" i="5"/>
  <c r="V171" i="5"/>
  <c r="W171" i="5" s="1"/>
  <c r="X163" i="5"/>
  <c r="V163" i="5"/>
  <c r="W163" i="5" s="1"/>
  <c r="V155" i="5"/>
  <c r="W155" i="5" s="1"/>
  <c r="X155" i="5"/>
  <c r="X147" i="5"/>
  <c r="V147" i="5"/>
  <c r="W147" i="5" s="1"/>
  <c r="V139" i="5"/>
  <c r="W139" i="5" s="1"/>
  <c r="X139" i="5"/>
  <c r="X131" i="5"/>
  <c r="V131" i="5"/>
  <c r="W131" i="5" s="1"/>
  <c r="X123" i="5"/>
  <c r="V123" i="5"/>
  <c r="W123" i="5" s="1"/>
  <c r="X115" i="5"/>
  <c r="V115" i="5"/>
  <c r="W115" i="5" s="1"/>
  <c r="V107" i="5"/>
  <c r="W107" i="5" s="1"/>
  <c r="X107" i="5"/>
  <c r="X99" i="5"/>
  <c r="V99" i="5"/>
  <c r="W99" i="5" s="1"/>
  <c r="V33" i="5"/>
  <c r="W33" i="5" s="1"/>
  <c r="X33" i="5"/>
  <c r="V73" i="5"/>
  <c r="W73" i="5" s="1"/>
  <c r="X73" i="5"/>
  <c r="X40" i="5"/>
  <c r="V40" i="5"/>
  <c r="W40" i="5" s="1"/>
  <c r="V22" i="5"/>
  <c r="W22" i="5" s="1"/>
  <c r="X22" i="5"/>
  <c r="V29" i="5"/>
  <c r="W29" i="5" s="1"/>
  <c r="X29" i="5"/>
  <c r="X30" i="5"/>
  <c r="V30" i="5"/>
  <c r="W30" i="5" s="1"/>
  <c r="X20" i="5"/>
  <c r="V20" i="5"/>
  <c r="W20" i="5" s="1"/>
  <c r="X91" i="5"/>
  <c r="V91" i="5"/>
  <c r="W91" i="5" s="1"/>
  <c r="X27" i="5"/>
  <c r="V27" i="5"/>
  <c r="W27" i="5" s="1"/>
  <c r="X38" i="5"/>
  <c r="V38" i="5"/>
  <c r="W38" i="5" s="1"/>
  <c r="X66" i="5"/>
  <c r="V66" i="5"/>
  <c r="W66" i="5" s="1"/>
  <c r="X3" i="5"/>
  <c r="V3" i="5"/>
  <c r="W3" i="5" s="1"/>
  <c r="X298" i="5"/>
  <c r="V298" i="5"/>
  <c r="W298" i="5" s="1"/>
  <c r="V290" i="5"/>
  <c r="W290" i="5" s="1"/>
  <c r="X290" i="5"/>
  <c r="V282" i="5"/>
  <c r="W282" i="5" s="1"/>
  <c r="X282" i="5"/>
  <c r="X274" i="5"/>
  <c r="V274" i="5"/>
  <c r="W274" i="5" s="1"/>
  <c r="V266" i="5"/>
  <c r="W266" i="5" s="1"/>
  <c r="X266" i="5"/>
  <c r="X258" i="5"/>
  <c r="V258" i="5"/>
  <c r="W258" i="5" s="1"/>
  <c r="X250" i="5"/>
  <c r="V250" i="5"/>
  <c r="W250" i="5" s="1"/>
  <c r="V242" i="5"/>
  <c r="W242" i="5" s="1"/>
  <c r="X242" i="5"/>
  <c r="X234" i="5"/>
  <c r="V234" i="5"/>
  <c r="W234" i="5" s="1"/>
  <c r="X226" i="5"/>
  <c r="V226" i="5"/>
  <c r="W226" i="5" s="1"/>
  <c r="X218" i="5"/>
  <c r="V218" i="5"/>
  <c r="W218" i="5" s="1"/>
  <c r="X210" i="5"/>
  <c r="V210" i="5"/>
  <c r="W210" i="5" s="1"/>
  <c r="X202" i="5"/>
  <c r="V202" i="5"/>
  <c r="W202" i="5" s="1"/>
  <c r="V194" i="5"/>
  <c r="W194" i="5" s="1"/>
  <c r="X194" i="5"/>
  <c r="X186" i="5"/>
  <c r="V186" i="5"/>
  <c r="W186" i="5" s="1"/>
  <c r="X178" i="5"/>
  <c r="V178" i="5"/>
  <c r="W178" i="5" s="1"/>
  <c r="V170" i="5"/>
  <c r="W170" i="5" s="1"/>
  <c r="X170" i="5"/>
  <c r="X162" i="5"/>
  <c r="V162" i="5"/>
  <c r="W162" i="5" s="1"/>
  <c r="X154" i="5"/>
  <c r="V154" i="5"/>
  <c r="W154" i="5" s="1"/>
  <c r="V146" i="5"/>
  <c r="W146" i="5" s="1"/>
  <c r="X146" i="5"/>
  <c r="V138" i="5"/>
  <c r="W138" i="5" s="1"/>
  <c r="X138" i="5"/>
  <c r="X130" i="5"/>
  <c r="V130" i="5"/>
  <c r="W130" i="5" s="1"/>
  <c r="V122" i="5"/>
  <c r="W122" i="5" s="1"/>
  <c r="X122" i="5"/>
  <c r="X114" i="5"/>
  <c r="V114" i="5"/>
  <c r="W114" i="5" s="1"/>
  <c r="X106" i="5"/>
  <c r="V106" i="5"/>
  <c r="W106" i="5" s="1"/>
  <c r="X98" i="5"/>
  <c r="V98" i="5"/>
  <c r="W98" i="5" s="1"/>
  <c r="X25" i="5"/>
  <c r="V25" i="5"/>
  <c r="W25" i="5" s="1"/>
  <c r="V57" i="5"/>
  <c r="W57" i="5" s="1"/>
  <c r="X57" i="5"/>
  <c r="V32" i="5"/>
  <c r="W32" i="5" s="1"/>
  <c r="X32" i="5"/>
  <c r="X85" i="5"/>
  <c r="V85" i="5"/>
  <c r="W85" i="5" s="1"/>
  <c r="V21" i="5"/>
  <c r="W21" i="5" s="1"/>
  <c r="X21" i="5"/>
  <c r="X14" i="5"/>
  <c r="V14" i="5"/>
  <c r="W14" i="5" s="1"/>
  <c r="X12" i="5"/>
  <c r="V12" i="5"/>
  <c r="W12" i="5" s="1"/>
  <c r="V83" i="5"/>
  <c r="W83" i="5" s="1"/>
  <c r="X83" i="5"/>
  <c r="X19" i="5"/>
  <c r="V19" i="5"/>
  <c r="W19" i="5" s="1"/>
  <c r="V6" i="5"/>
  <c r="W6" i="5" s="1"/>
  <c r="X6" i="5"/>
  <c r="X58" i="5"/>
  <c r="V58" i="5"/>
  <c r="W58" i="5" s="1"/>
  <c r="V95" i="5"/>
  <c r="W95" i="5" s="1"/>
  <c r="X95" i="5"/>
  <c r="V297" i="5"/>
  <c r="W297" i="5" s="1"/>
  <c r="X297" i="5"/>
  <c r="V289" i="5"/>
  <c r="W289" i="5" s="1"/>
  <c r="X289" i="5"/>
  <c r="X281" i="5"/>
  <c r="V281" i="5"/>
  <c r="W281" i="5" s="1"/>
  <c r="V273" i="5"/>
  <c r="W273" i="5" s="1"/>
  <c r="X273" i="5"/>
  <c r="V265" i="5"/>
  <c r="W265" i="5" s="1"/>
  <c r="X265" i="5"/>
  <c r="X257" i="5"/>
  <c r="V257" i="5"/>
  <c r="W257" i="5" s="1"/>
  <c r="X249" i="5"/>
  <c r="V249" i="5"/>
  <c r="W249" i="5" s="1"/>
  <c r="V241" i="5"/>
  <c r="W241" i="5" s="1"/>
  <c r="X241" i="5"/>
  <c r="X233" i="5"/>
  <c r="V233" i="5"/>
  <c r="W233" i="5" s="1"/>
  <c r="X225" i="5"/>
  <c r="V225" i="5"/>
  <c r="W225" i="5" s="1"/>
  <c r="X217" i="5"/>
  <c r="V217" i="5"/>
  <c r="W217" i="5" s="1"/>
  <c r="X209" i="5"/>
  <c r="V209" i="5"/>
  <c r="W209" i="5" s="1"/>
  <c r="V201" i="5"/>
  <c r="W201" i="5" s="1"/>
  <c r="X201" i="5"/>
  <c r="V193" i="5"/>
  <c r="W193" i="5" s="1"/>
  <c r="X193" i="5"/>
  <c r="V185" i="5"/>
  <c r="W185" i="5" s="1"/>
  <c r="X185" i="5"/>
  <c r="V177" i="5"/>
  <c r="W177" i="5" s="1"/>
  <c r="X177" i="5"/>
  <c r="X169" i="5"/>
  <c r="V169" i="5"/>
  <c r="W169" i="5" s="1"/>
  <c r="X161" i="5"/>
  <c r="V161" i="5"/>
  <c r="W161" i="5" s="1"/>
  <c r="V153" i="5"/>
  <c r="W153" i="5" s="1"/>
  <c r="X153" i="5"/>
  <c r="X145" i="5"/>
  <c r="V145" i="5"/>
  <c r="W145" i="5" s="1"/>
  <c r="V137" i="5"/>
  <c r="W137" i="5" s="1"/>
  <c r="X137" i="5"/>
  <c r="V129" i="5"/>
  <c r="W129" i="5" s="1"/>
  <c r="X129" i="5"/>
  <c r="V121" i="5"/>
  <c r="W121" i="5" s="1"/>
  <c r="X121" i="5"/>
  <c r="V113" i="5"/>
  <c r="W113" i="5" s="1"/>
  <c r="X113" i="5"/>
  <c r="X105" i="5"/>
  <c r="V105" i="5"/>
  <c r="W105" i="5" s="1"/>
  <c r="X97" i="5"/>
  <c r="V97" i="5"/>
  <c r="W97" i="5" s="1"/>
  <c r="V17" i="5"/>
  <c r="W17" i="5" s="1"/>
  <c r="X17" i="5"/>
  <c r="V88" i="5"/>
  <c r="W88" i="5" s="1"/>
  <c r="X88" i="5"/>
  <c r="X24" i="5"/>
  <c r="V24" i="5"/>
  <c r="W24" i="5" s="1"/>
  <c r="V77" i="5"/>
  <c r="W77" i="5" s="1"/>
  <c r="X77" i="5"/>
  <c r="V13" i="5"/>
  <c r="W13" i="5" s="1"/>
  <c r="X13" i="5"/>
  <c r="X76" i="5"/>
  <c r="V76" i="5"/>
  <c r="W76" i="5" s="1"/>
  <c r="V5" i="5"/>
  <c r="W5" i="5" s="1"/>
  <c r="X5" i="5"/>
  <c r="V75" i="5"/>
  <c r="W75" i="5" s="1"/>
  <c r="X75" i="5"/>
  <c r="V11" i="5"/>
  <c r="W11" i="5" s="1"/>
  <c r="X11" i="5"/>
  <c r="X93" i="5"/>
  <c r="V93" i="5"/>
  <c r="W93" i="5" s="1"/>
  <c r="X50" i="5"/>
  <c r="V50" i="5"/>
  <c r="W50" i="5" s="1"/>
  <c r="X296" i="5"/>
  <c r="V296" i="5"/>
  <c r="W296" i="5" s="1"/>
  <c r="V288" i="5"/>
  <c r="W288" i="5" s="1"/>
  <c r="X288" i="5"/>
  <c r="X280" i="5"/>
  <c r="V280" i="5"/>
  <c r="W280" i="5" s="1"/>
  <c r="V272" i="5"/>
  <c r="W272" i="5" s="1"/>
  <c r="X272" i="5"/>
  <c r="V264" i="5"/>
  <c r="W264" i="5" s="1"/>
  <c r="X264" i="5"/>
  <c r="V256" i="5"/>
  <c r="W256" i="5" s="1"/>
  <c r="X256" i="5"/>
  <c r="V248" i="5"/>
  <c r="W248" i="5" s="1"/>
  <c r="X248" i="5"/>
  <c r="X240" i="5"/>
  <c r="V240" i="5"/>
  <c r="W240" i="5" s="1"/>
  <c r="X232" i="5"/>
  <c r="V232" i="5"/>
  <c r="W232" i="5" s="1"/>
  <c r="X224" i="5"/>
  <c r="V224" i="5"/>
  <c r="W224" i="5" s="1"/>
  <c r="V216" i="5"/>
  <c r="W216" i="5" s="1"/>
  <c r="X216" i="5"/>
  <c r="X208" i="5"/>
  <c r="V208" i="5"/>
  <c r="W208" i="5" s="1"/>
  <c r="V200" i="5"/>
  <c r="W200" i="5" s="1"/>
  <c r="X200" i="5"/>
  <c r="X192" i="5"/>
  <c r="V192" i="5"/>
  <c r="W192" i="5" s="1"/>
  <c r="X184" i="5"/>
  <c r="V184" i="5"/>
  <c r="W184" i="5" s="1"/>
  <c r="V176" i="5"/>
  <c r="W176" i="5" s="1"/>
  <c r="X176" i="5"/>
  <c r="X168" i="5"/>
  <c r="V168" i="5"/>
  <c r="W168" i="5" s="1"/>
  <c r="X160" i="5"/>
  <c r="V160" i="5"/>
  <c r="W160" i="5" s="1"/>
  <c r="X152" i="5"/>
  <c r="V152" i="5"/>
  <c r="W152" i="5" s="1"/>
  <c r="X144" i="5"/>
  <c r="V144" i="5"/>
  <c r="W144" i="5" s="1"/>
  <c r="V136" i="5"/>
  <c r="W136" i="5" s="1"/>
  <c r="X136" i="5"/>
  <c r="V128" i="5"/>
  <c r="W128" i="5" s="1"/>
  <c r="X128" i="5"/>
  <c r="X120" i="5"/>
  <c r="V120" i="5"/>
  <c r="W120" i="5" s="1"/>
  <c r="X112" i="5"/>
  <c r="V112" i="5"/>
  <c r="W112" i="5" s="1"/>
  <c r="V104" i="5"/>
  <c r="W104" i="5" s="1"/>
  <c r="X104" i="5"/>
  <c r="V55" i="5"/>
  <c r="W55" i="5" s="1"/>
  <c r="X55" i="5"/>
  <c r="X9" i="5"/>
  <c r="V9" i="5"/>
  <c r="W9" i="5" s="1"/>
  <c r="X80" i="5"/>
  <c r="V80" i="5"/>
  <c r="W80" i="5" s="1"/>
  <c r="V16" i="5"/>
  <c r="W16" i="5" s="1"/>
  <c r="X16" i="5"/>
  <c r="X69" i="5"/>
  <c r="V69" i="5"/>
  <c r="W69" i="5" s="1"/>
  <c r="X4" i="5"/>
  <c r="V4" i="5"/>
  <c r="W4" i="5" s="1"/>
  <c r="X60" i="5"/>
  <c r="V60" i="5"/>
  <c r="W60" i="5" s="1"/>
  <c r="V79" i="5"/>
  <c r="W79" i="5" s="1"/>
  <c r="X79" i="5"/>
  <c r="X67" i="5"/>
  <c r="V67" i="5"/>
  <c r="W67" i="5" s="1"/>
  <c r="X2" i="5"/>
  <c r="V2" i="5"/>
  <c r="W2" i="5" s="1"/>
  <c r="X84" i="5"/>
  <c r="V84" i="5"/>
  <c r="W84" i="5" s="1"/>
  <c r="V42" i="5"/>
  <c r="W42" i="5" s="1"/>
  <c r="X42" i="5"/>
  <c r="X295" i="5"/>
  <c r="V295" i="5"/>
  <c r="W295" i="5" s="1"/>
  <c r="X287" i="5"/>
  <c r="V287" i="5"/>
  <c r="W287" i="5" s="1"/>
  <c r="V279" i="5"/>
  <c r="W279" i="5" s="1"/>
  <c r="X279" i="5"/>
  <c r="X271" i="5"/>
  <c r="V271" i="5"/>
  <c r="W271" i="5" s="1"/>
  <c r="X263" i="5"/>
  <c r="V263" i="5"/>
  <c r="W263" i="5" s="1"/>
  <c r="X255" i="5"/>
  <c r="V255" i="5"/>
  <c r="W255" i="5" s="1"/>
  <c r="V247" i="5"/>
  <c r="W247" i="5" s="1"/>
  <c r="X247" i="5"/>
  <c r="X239" i="5"/>
  <c r="V239" i="5"/>
  <c r="W239" i="5" s="1"/>
  <c r="X231" i="5"/>
  <c r="V231" i="5"/>
  <c r="W231" i="5" s="1"/>
  <c r="V223" i="5"/>
  <c r="W223" i="5" s="1"/>
  <c r="X223" i="5"/>
  <c r="X215" i="5"/>
  <c r="V215" i="5"/>
  <c r="W215" i="5" s="1"/>
  <c r="V207" i="5"/>
  <c r="W207" i="5" s="1"/>
  <c r="X207" i="5"/>
  <c r="X199" i="5"/>
  <c r="V199" i="5"/>
  <c r="W199" i="5" s="1"/>
  <c r="X191" i="5"/>
  <c r="V191" i="5"/>
  <c r="W191" i="5" s="1"/>
  <c r="X183" i="5"/>
  <c r="V183" i="5"/>
  <c r="W183" i="5" s="1"/>
  <c r="V175" i="5"/>
  <c r="W175" i="5" s="1"/>
  <c r="X175" i="5"/>
  <c r="X167" i="5"/>
  <c r="V167" i="5"/>
  <c r="W167" i="5" s="1"/>
  <c r="V159" i="5"/>
  <c r="W159" i="5" s="1"/>
  <c r="X159" i="5"/>
  <c r="X151" i="5"/>
  <c r="V151" i="5"/>
  <c r="W151" i="5" s="1"/>
  <c r="V143" i="5"/>
  <c r="W143" i="5" s="1"/>
  <c r="X143" i="5"/>
  <c r="V135" i="5"/>
  <c r="W135" i="5" s="1"/>
  <c r="X135" i="5"/>
  <c r="X127" i="5"/>
  <c r="V127" i="5"/>
  <c r="W127" i="5" s="1"/>
  <c r="V119" i="5"/>
  <c r="W119" i="5" s="1"/>
  <c r="X119" i="5"/>
  <c r="X111" i="5"/>
  <c r="V111" i="5"/>
  <c r="W111" i="5" s="1"/>
  <c r="V103" i="5"/>
  <c r="W103" i="5" s="1"/>
  <c r="X103" i="5"/>
  <c r="V89" i="5"/>
  <c r="W89" i="5" s="1"/>
  <c r="X89" i="5"/>
  <c r="V87" i="5"/>
  <c r="W87" i="5" s="1"/>
  <c r="X87" i="5"/>
  <c r="V72" i="5"/>
  <c r="W72" i="5" s="1"/>
  <c r="X72" i="5"/>
  <c r="V8" i="5"/>
  <c r="W8" i="5" s="1"/>
  <c r="X8" i="5"/>
  <c r="X61" i="5"/>
  <c r="V61" i="5"/>
  <c r="W61" i="5" s="1"/>
  <c r="X47" i="5"/>
  <c r="V47" i="5"/>
  <c r="W47" i="5" s="1"/>
  <c r="V52" i="5"/>
  <c r="W52" i="5" s="1"/>
  <c r="X52" i="5"/>
  <c r="X70" i="5"/>
  <c r="V70" i="5"/>
  <c r="W70" i="5" s="1"/>
  <c r="X59" i="5"/>
  <c r="V59" i="5"/>
  <c r="W59" i="5" s="1"/>
  <c r="V63" i="5"/>
  <c r="W63" i="5" s="1"/>
  <c r="X63" i="5"/>
  <c r="V96" i="5"/>
  <c r="W96" i="5" s="1"/>
  <c r="X96" i="5"/>
  <c r="X34" i="5"/>
  <c r="V34" i="5"/>
  <c r="W34" i="5" s="1"/>
  <c r="X294" i="5"/>
  <c r="V294" i="5"/>
  <c r="W294" i="5" s="1"/>
  <c r="X286" i="5"/>
  <c r="V286" i="5"/>
  <c r="W286" i="5" s="1"/>
  <c r="X278" i="5"/>
  <c r="V278" i="5"/>
  <c r="W278" i="5" s="1"/>
  <c r="V270" i="5"/>
  <c r="W270" i="5" s="1"/>
  <c r="X270" i="5"/>
  <c r="X262" i="5"/>
  <c r="V262" i="5"/>
  <c r="W262" i="5" s="1"/>
  <c r="X254" i="5"/>
  <c r="V254" i="5"/>
  <c r="W254" i="5" s="1"/>
  <c r="X246" i="5"/>
  <c r="V246" i="5"/>
  <c r="W246" i="5" s="1"/>
  <c r="X238" i="5"/>
  <c r="V238" i="5"/>
  <c r="W238" i="5" s="1"/>
  <c r="V230" i="5"/>
  <c r="W230" i="5" s="1"/>
  <c r="X230" i="5"/>
  <c r="V222" i="5"/>
  <c r="W222" i="5" s="1"/>
  <c r="X222" i="5"/>
  <c r="V214" i="5"/>
  <c r="W214" i="5" s="1"/>
  <c r="X214" i="5"/>
  <c r="X206" i="5"/>
  <c r="V206" i="5"/>
  <c r="W206" i="5" s="1"/>
  <c r="X198" i="5"/>
  <c r="V198" i="5"/>
  <c r="W198" i="5" s="1"/>
  <c r="X190" i="5"/>
  <c r="V190" i="5"/>
  <c r="W190" i="5" s="1"/>
  <c r="X182" i="5"/>
  <c r="V182" i="5"/>
  <c r="W182" i="5" s="1"/>
  <c r="V174" i="5"/>
  <c r="W174" i="5" s="1"/>
  <c r="X174" i="5"/>
  <c r="X166" i="5"/>
  <c r="V166" i="5"/>
  <c r="W166" i="5" s="1"/>
  <c r="V158" i="5"/>
  <c r="W158" i="5" s="1"/>
  <c r="X158" i="5"/>
  <c r="V150" i="5"/>
  <c r="W150" i="5" s="1"/>
  <c r="X150" i="5"/>
  <c r="V142" i="5"/>
  <c r="W142" i="5" s="1"/>
  <c r="X142" i="5"/>
  <c r="V134" i="5"/>
  <c r="W134" i="5" s="1"/>
  <c r="X134" i="5"/>
  <c r="V126" i="5"/>
  <c r="W126" i="5" s="1"/>
  <c r="X126" i="5"/>
  <c r="V118" i="5"/>
  <c r="W118" i="5" s="1"/>
  <c r="X118" i="5"/>
  <c r="X110" i="5"/>
  <c r="V110" i="5"/>
  <c r="W110" i="5" s="1"/>
  <c r="X102" i="5"/>
  <c r="V102" i="5"/>
  <c r="W102" i="5" s="1"/>
  <c r="X65" i="5"/>
  <c r="V65" i="5"/>
  <c r="W65" i="5" s="1"/>
  <c r="X39" i="5"/>
  <c r="V39" i="5"/>
  <c r="W39" i="5" s="1"/>
  <c r="X64" i="5"/>
  <c r="V64" i="5"/>
  <c r="W64" i="5" s="1"/>
  <c r="X71" i="5"/>
  <c r="V71" i="5"/>
  <c r="W71" i="5" s="1"/>
  <c r="X53" i="5"/>
  <c r="V53" i="5"/>
  <c r="W53" i="5" s="1"/>
  <c r="V15" i="5"/>
  <c r="W15" i="5" s="1"/>
  <c r="X15" i="5"/>
  <c r="X44" i="5"/>
  <c r="V44" i="5"/>
  <c r="W44" i="5" s="1"/>
  <c r="V46" i="5"/>
  <c r="W46" i="5" s="1"/>
  <c r="X46" i="5"/>
  <c r="V51" i="5"/>
  <c r="W51" i="5" s="1"/>
  <c r="X51" i="5"/>
  <c r="V23" i="5"/>
  <c r="W23" i="5" s="1"/>
  <c r="X23" i="5"/>
  <c r="X90" i="5"/>
  <c r="V90" i="5"/>
  <c r="W90" i="5" s="1"/>
  <c r="V26" i="5"/>
  <c r="W26" i="5" s="1"/>
  <c r="X26" i="5"/>
  <c r="P754" i="3"/>
  <c r="P981" i="3"/>
  <c r="P57" i="3"/>
  <c r="P392" i="3"/>
  <c r="P394" i="3"/>
  <c r="P851" i="3"/>
  <c r="P889" i="3"/>
  <c r="P50" i="3"/>
  <c r="P347" i="3"/>
  <c r="P450" i="3"/>
  <c r="P264" i="3"/>
  <c r="P777" i="3"/>
  <c r="P265" i="3"/>
  <c r="P843" i="3"/>
  <c r="P543" i="3"/>
  <c r="P227" i="3"/>
  <c r="P775" i="3"/>
  <c r="P116" i="3"/>
  <c r="P23" i="3"/>
  <c r="P829" i="3"/>
  <c r="P485" i="3"/>
  <c r="P115" i="3"/>
  <c r="P411" i="3"/>
  <c r="P786" i="3"/>
  <c r="P552" i="3"/>
  <c r="P885" i="3"/>
  <c r="P798" i="3"/>
  <c r="P175" i="3"/>
  <c r="P929" i="3"/>
  <c r="P416" i="3"/>
  <c r="P737" i="3"/>
  <c r="P715" i="3"/>
  <c r="P985" i="3"/>
  <c r="P524" i="3"/>
  <c r="P799" i="3"/>
  <c r="P22" i="3"/>
  <c r="P849" i="3"/>
  <c r="P764" i="3"/>
  <c r="P295" i="3"/>
  <c r="P566" i="3"/>
  <c r="P730" i="3"/>
  <c r="P1002" i="3"/>
  <c r="P825" i="3"/>
  <c r="P360" i="3"/>
  <c r="P614" i="3"/>
  <c r="P38" i="3"/>
  <c r="P811" i="3"/>
  <c r="P658" i="3"/>
  <c r="P974" i="3"/>
  <c r="P455" i="3"/>
  <c r="P932" i="3"/>
  <c r="P192" i="3"/>
  <c r="P604" i="3"/>
  <c r="P287" i="3"/>
  <c r="P821" i="3"/>
  <c r="P440" i="3"/>
  <c r="P72" i="3"/>
  <c r="P781" i="3"/>
  <c r="P119" i="3"/>
  <c r="P309" i="3"/>
  <c r="P667" i="3"/>
  <c r="P207" i="3"/>
  <c r="P220" i="3"/>
  <c r="P876" i="3"/>
  <c r="P35" i="3"/>
  <c r="P522" i="3"/>
  <c r="P766" i="3"/>
  <c r="P888" i="3"/>
  <c r="P836" i="3"/>
  <c r="P684" i="3"/>
  <c r="P348" i="3"/>
  <c r="P959" i="3"/>
  <c r="P743" i="3"/>
  <c r="P656" i="3"/>
  <c r="P988" i="3"/>
  <c r="P963" i="3"/>
  <c r="P585" i="3"/>
  <c r="P805" i="3"/>
  <c r="P375" i="3"/>
  <c r="P481" i="3"/>
  <c r="P567" i="3"/>
  <c r="P1000" i="3"/>
  <c r="P516" i="3"/>
  <c r="P525" i="3"/>
  <c r="P628" i="3"/>
  <c r="P651" i="3"/>
  <c r="P848" i="3"/>
  <c r="P136" i="3"/>
  <c r="P796" i="3"/>
  <c r="P28" i="3"/>
  <c r="P583" i="3"/>
  <c r="P369" i="3"/>
  <c r="P280" i="3"/>
  <c r="P166" i="3"/>
  <c r="P724" i="3"/>
  <c r="P100" i="3"/>
  <c r="P86" i="3"/>
  <c r="P490" i="3"/>
  <c r="P157" i="3"/>
  <c r="P519" i="3"/>
  <c r="P718" i="3"/>
  <c r="P31" i="3"/>
  <c r="P302" i="3"/>
  <c r="P864" i="3"/>
  <c r="P274" i="3"/>
  <c r="P351" i="3"/>
  <c r="P344" i="3"/>
  <c r="P871" i="3"/>
  <c r="P723" i="3"/>
  <c r="P332" i="3"/>
  <c r="P74" i="3"/>
  <c r="P482" i="3"/>
  <c r="P979" i="3"/>
  <c r="P267" i="3"/>
  <c r="P73" i="3"/>
  <c r="P542" i="3"/>
  <c r="P465" i="3"/>
  <c r="P261" i="3"/>
  <c r="P345" i="3"/>
  <c r="P915" i="3"/>
  <c r="P625" i="3"/>
  <c r="P20" i="3"/>
  <c r="P129" i="3"/>
  <c r="P141" i="3"/>
  <c r="P171" i="3"/>
  <c r="P788" i="3"/>
  <c r="P109" i="3"/>
  <c r="P142" i="3"/>
  <c r="P620" i="3"/>
  <c r="P761" i="3"/>
  <c r="P581" i="3"/>
  <c r="P373" i="3"/>
  <c r="P530" i="3"/>
  <c r="P189" i="3"/>
  <c r="P695" i="3"/>
  <c r="P435" i="3"/>
  <c r="P95" i="3"/>
  <c r="P18" i="3"/>
  <c r="P69" i="3"/>
  <c r="P862" i="3"/>
  <c r="P548" i="3"/>
  <c r="P271" i="3"/>
  <c r="P844" i="3"/>
  <c r="P122" i="3"/>
  <c r="P865" i="3"/>
  <c r="P97" i="3"/>
  <c r="P379" i="3"/>
  <c r="P312" i="3"/>
  <c r="P483" i="3"/>
  <c r="P52" i="3"/>
  <c r="P854" i="3"/>
  <c r="P534" i="3"/>
  <c r="P151" i="3"/>
  <c r="P527" i="3"/>
  <c r="P431" i="3"/>
  <c r="P357" i="3"/>
  <c r="P150" i="3"/>
  <c r="P813" i="3"/>
  <c r="P239" i="3"/>
  <c r="P181" i="3"/>
  <c r="P697" i="3"/>
  <c r="P612" i="3"/>
  <c r="P940" i="3"/>
  <c r="P229" i="3"/>
  <c r="P145" i="3"/>
  <c r="P439" i="3"/>
  <c r="P921" i="3"/>
  <c r="P473" i="3"/>
  <c r="P110" i="3"/>
  <c r="P61" i="3"/>
  <c r="P96" i="3"/>
  <c r="P896" i="3"/>
  <c r="P784" i="3"/>
  <c r="P729" i="3"/>
  <c r="P569" i="3"/>
  <c r="P354" i="3"/>
  <c r="P371" i="3"/>
  <c r="P462" i="3"/>
  <c r="P238" i="3"/>
  <c r="P916" i="3"/>
  <c r="P751" i="3"/>
  <c r="P755" i="3"/>
  <c r="P721" i="3"/>
  <c r="P322" i="3"/>
  <c r="P393" i="3"/>
  <c r="P772" i="3"/>
  <c r="P47" i="3"/>
  <c r="P943" i="3"/>
  <c r="P961" i="3"/>
  <c r="P202" i="3"/>
  <c r="P856" i="3"/>
  <c r="P709" i="3"/>
  <c r="P631" i="3"/>
  <c r="P983" i="3"/>
  <c r="P289" i="3"/>
  <c r="P245" i="3"/>
  <c r="P783" i="3"/>
  <c r="P137" i="3"/>
  <c r="P810" i="3"/>
  <c r="P159" i="3"/>
  <c r="P251" i="3"/>
  <c r="P653" i="3"/>
  <c r="P790" i="3"/>
  <c r="P410" i="3"/>
  <c r="P458" i="3"/>
  <c r="P33" i="3"/>
  <c r="P493" i="3"/>
  <c r="P835" i="3"/>
  <c r="P891" i="3"/>
  <c r="P496" i="3"/>
  <c r="P904" i="3"/>
  <c r="P103" i="3"/>
  <c r="P92" i="3"/>
  <c r="P183" i="3"/>
  <c r="P753" i="3"/>
  <c r="P962" i="3"/>
  <c r="P830" i="3"/>
  <c r="P919" i="3"/>
  <c r="P859" i="3"/>
  <c r="P880" i="3"/>
  <c r="P362" i="3"/>
  <c r="P623" i="3"/>
  <c r="P501" i="3"/>
  <c r="P555" i="3"/>
  <c r="P383" i="3"/>
  <c r="P512" i="3"/>
  <c r="P188" i="3"/>
  <c r="P470" i="3"/>
  <c r="P642" i="3"/>
  <c r="P853" i="3"/>
  <c r="P922" i="3"/>
  <c r="P994" i="3"/>
  <c r="P894" i="3"/>
  <c r="P319" i="3"/>
  <c r="P770" i="3"/>
  <c r="P282" i="3"/>
  <c r="P156" i="3"/>
  <c r="P464" i="3"/>
  <c r="P635" i="3"/>
  <c r="P739" i="3"/>
  <c r="P163" i="3"/>
  <c r="P252" i="3"/>
  <c r="P601" i="3"/>
  <c r="P83" i="3"/>
  <c r="P599" i="3"/>
  <c r="P778" i="3"/>
  <c r="P791" i="3"/>
  <c r="P486" i="3"/>
  <c r="P745" i="3"/>
  <c r="P418" i="3"/>
  <c r="P329" i="3"/>
  <c r="P508" i="3"/>
  <c r="P378" i="3"/>
  <c r="P622" i="3"/>
  <c r="P167" i="3"/>
  <c r="P782" i="3"/>
  <c r="P636" i="3"/>
  <c r="P779" i="3"/>
  <c r="P875" i="3"/>
  <c r="P691" i="3"/>
  <c r="P21" i="3"/>
  <c r="P972" i="3"/>
  <c r="P37" i="3"/>
  <c r="P877" i="3"/>
  <c r="P683" i="3"/>
  <c r="P358" i="3"/>
  <c r="P714" i="3"/>
  <c r="P219" i="3"/>
  <c r="P205" i="3"/>
  <c r="P816" i="3"/>
  <c r="P492" i="3"/>
  <c r="P275" i="3"/>
  <c r="P384" i="3"/>
  <c r="P292" i="3"/>
  <c r="P204" i="3"/>
  <c r="P81" i="3"/>
  <c r="P868" i="3"/>
  <c r="P407" i="3"/>
  <c r="P278" i="3"/>
  <c r="P670" i="3"/>
  <c r="P67" i="3"/>
  <c r="P256" i="3"/>
  <c r="P767" i="3"/>
  <c r="P14" i="3"/>
  <c r="P975" i="3"/>
  <c r="P592" i="3"/>
  <c r="P744" i="3"/>
  <c r="P246" i="3"/>
  <c r="P763" i="3"/>
  <c r="P967" i="3"/>
  <c r="P574" i="3"/>
  <c r="P147" i="3"/>
  <c r="P685" i="3"/>
  <c r="P616" i="3"/>
  <c r="P627" i="3"/>
  <c r="P32" i="3"/>
  <c r="P62" i="3"/>
  <c r="P310" i="3"/>
  <c r="P648" i="3"/>
  <c r="P281" i="3"/>
  <c r="P564" i="3"/>
  <c r="P942" i="3"/>
  <c r="P449" i="3"/>
  <c r="P364" i="3"/>
  <c r="B690" i="3"/>
  <c r="B205" i="3"/>
  <c r="B783" i="3"/>
  <c r="B539" i="3"/>
  <c r="B148" i="3"/>
  <c r="B9" i="3"/>
  <c r="B376" i="3"/>
  <c r="B855" i="3"/>
  <c r="B729" i="3"/>
  <c r="B927" i="3"/>
  <c r="B571" i="3"/>
  <c r="B607" i="3"/>
  <c r="B738" i="3"/>
  <c r="B686" i="3"/>
  <c r="B116" i="3"/>
  <c r="B770" i="3"/>
  <c r="B207" i="3"/>
  <c r="B320" i="3"/>
  <c r="B780" i="3"/>
  <c r="B697" i="3"/>
  <c r="B72" i="3"/>
  <c r="B493" i="3"/>
  <c r="B260" i="3"/>
  <c r="B234" i="3"/>
  <c r="B906" i="3"/>
  <c r="B227" i="3"/>
  <c r="B639" i="3"/>
  <c r="B670" i="3"/>
  <c r="B359" i="3"/>
  <c r="B200" i="3"/>
  <c r="B375" i="3"/>
  <c r="B728" i="3"/>
  <c r="B184" i="3"/>
  <c r="B244" i="3"/>
  <c r="B191" i="3"/>
  <c r="B624" i="3"/>
  <c r="B437" i="3"/>
  <c r="B218" i="3"/>
  <c r="B8" i="3"/>
  <c r="B668" i="3"/>
  <c r="B487" i="3"/>
  <c r="B127" i="3"/>
  <c r="B25" i="3"/>
  <c r="B1007" i="3"/>
  <c r="B193" i="3"/>
  <c r="B638" i="3"/>
  <c r="B675" i="3"/>
  <c r="B170" i="3"/>
  <c r="B137" i="3"/>
  <c r="B20" i="3"/>
  <c r="B394" i="3"/>
  <c r="B422" i="3"/>
  <c r="B652" i="3"/>
  <c r="B958" i="3"/>
  <c r="B364" i="3"/>
  <c r="B155" i="3"/>
  <c r="B687" i="3"/>
  <c r="B110" i="3"/>
  <c r="B930" i="3"/>
  <c r="B990" i="3"/>
  <c r="B132" i="3"/>
  <c r="B840" i="3"/>
  <c r="B281" i="3"/>
  <c r="B559" i="3"/>
  <c r="B764" i="3"/>
  <c r="B33" i="3"/>
  <c r="B26" i="3"/>
  <c r="B714" i="3"/>
  <c r="B488" i="3"/>
  <c r="B196" i="3"/>
  <c r="B211" i="3"/>
  <c r="B419" i="3"/>
  <c r="B615" i="3"/>
  <c r="B464" i="3"/>
  <c r="B995" i="3"/>
  <c r="B465" i="3"/>
  <c r="B911" i="3"/>
  <c r="B258" i="3"/>
  <c r="B742" i="3"/>
  <c r="B521" i="3"/>
  <c r="B873" i="3"/>
  <c r="B643" i="3"/>
  <c r="B63" i="3"/>
  <c r="B1000" i="3"/>
  <c r="B583" i="3"/>
  <c r="B415" i="3"/>
  <c r="B940" i="3"/>
  <c r="B837" i="3"/>
  <c r="B535" i="3"/>
  <c r="B454" i="3"/>
  <c r="B833" i="3"/>
  <c r="B834" i="3"/>
  <c r="B446" i="3"/>
  <c r="B333" i="3"/>
  <c r="B700" i="3"/>
  <c r="B575" i="3"/>
  <c r="B474" i="3"/>
  <c r="B226" i="3"/>
  <c r="B757" i="3"/>
  <c r="B318" i="3"/>
  <c r="B970" i="3"/>
  <c r="B589" i="3"/>
  <c r="B305" i="3"/>
  <c r="B581" i="3"/>
  <c r="B401" i="3"/>
  <c r="B524" i="3"/>
  <c r="B667" i="3"/>
  <c r="B13" i="3"/>
  <c r="B699" i="3"/>
  <c r="B374" i="3"/>
  <c r="B354" i="3"/>
  <c r="B340" i="3"/>
  <c r="B603" i="3"/>
  <c r="B871" i="3"/>
  <c r="B348" i="3"/>
  <c r="B444" i="3"/>
  <c r="B887" i="3"/>
  <c r="B141" i="3"/>
  <c r="B481" i="3"/>
  <c r="B397" i="3"/>
  <c r="B933" i="3"/>
  <c r="B665" i="3"/>
  <c r="B336" i="3"/>
  <c r="B243" i="3"/>
  <c r="B938" i="3"/>
  <c r="B268" i="3"/>
  <c r="B321" i="3"/>
  <c r="B253" i="3"/>
  <c r="B129" i="3"/>
  <c r="B853" i="3"/>
  <c r="B648" i="3"/>
  <c r="B898" i="3"/>
  <c r="B331" i="3"/>
  <c r="B926" i="3"/>
  <c r="B332" i="3"/>
  <c r="B945" i="3"/>
  <c r="B163" i="3"/>
  <c r="B451" i="3"/>
  <c r="B469" i="3"/>
  <c r="B918" i="3"/>
  <c r="B844" i="3"/>
  <c r="B967" i="3"/>
  <c r="B827" i="3"/>
  <c r="B385" i="3"/>
  <c r="B959" i="3"/>
  <c r="B461" i="3"/>
  <c r="B848" i="3"/>
  <c r="B748" i="3"/>
  <c r="B32" i="3"/>
  <c r="B965" i="3"/>
  <c r="B596" i="3"/>
  <c r="B619" i="3"/>
  <c r="B130" i="3"/>
  <c r="B964" i="3"/>
  <c r="B556" i="3"/>
  <c r="B37" i="3"/>
  <c r="B131" i="3"/>
  <c r="B339" i="3"/>
  <c r="B309" i="3"/>
  <c r="B811" i="3"/>
  <c r="B307" i="3"/>
  <c r="B562" i="3"/>
  <c r="B53" i="3"/>
  <c r="B267" i="3"/>
  <c r="B92" i="3"/>
  <c r="B326" i="3"/>
  <c r="B68" i="3"/>
  <c r="B749" i="3"/>
  <c r="B574" i="3"/>
  <c r="B673" i="3"/>
  <c r="B128" i="3"/>
  <c r="B308" i="3"/>
  <c r="B247" i="3"/>
  <c r="B872" i="3"/>
  <c r="B125" i="3"/>
  <c r="B237" i="3"/>
  <c r="B112" i="3"/>
  <c r="B261" i="3"/>
  <c r="B957" i="3"/>
  <c r="B38" i="3"/>
  <c r="B751" i="3"/>
  <c r="B953" i="3"/>
  <c r="B736" i="3"/>
  <c r="B411" i="3"/>
  <c r="B577" i="3"/>
  <c r="B256" i="3"/>
  <c r="B67" i="3"/>
  <c r="B852" i="3"/>
  <c r="B1003" i="3"/>
  <c r="B22" i="3"/>
  <c r="B146" i="3"/>
  <c r="B626" i="3"/>
  <c r="B52" i="3"/>
  <c r="B716" i="3"/>
  <c r="B949" i="3"/>
  <c r="B208" i="3"/>
  <c r="B50" i="3"/>
  <c r="B501" i="3"/>
  <c r="B494" i="3"/>
  <c r="B711" i="3"/>
  <c r="B531" i="3"/>
  <c r="B693" i="3"/>
  <c r="B874" i="3"/>
  <c r="B543" i="3"/>
  <c r="B153" i="3"/>
  <c r="B683" i="3"/>
  <c r="B769" i="3"/>
  <c r="B93" i="3"/>
  <c r="B352" i="3"/>
  <c r="B662" i="3"/>
  <c r="B113" i="3"/>
  <c r="B416" i="3"/>
  <c r="B909" i="3"/>
  <c r="B747" i="3"/>
  <c r="B653" i="3"/>
  <c r="B183" i="3"/>
  <c r="B976" i="3"/>
  <c r="B436" i="3"/>
  <c r="B328" i="3"/>
  <c r="B241" i="3"/>
  <c r="B786" i="3"/>
  <c r="B735" i="3"/>
  <c r="B273" i="3"/>
  <c r="B251" i="3"/>
  <c r="B489" i="3"/>
  <c r="B947" i="3"/>
  <c r="B725" i="3"/>
  <c r="B98" i="3"/>
  <c r="B89" i="3"/>
  <c r="B80" i="3"/>
  <c r="B781" i="3"/>
  <c r="B350" i="3"/>
  <c r="B787" i="3"/>
  <c r="B553" i="3"/>
  <c r="B876" i="3"/>
  <c r="B486" i="3"/>
  <c r="B42" i="3"/>
  <c r="B296" i="3"/>
  <c r="B655" i="3"/>
  <c r="B303" i="3"/>
  <c r="B45" i="3"/>
  <c r="B658" i="3"/>
  <c r="B159" i="3"/>
  <c r="B457" i="3"/>
  <c r="B69" i="3"/>
  <c r="B497" i="3"/>
  <c r="B760" i="3"/>
  <c r="B525" i="3"/>
  <c r="B346" i="3"/>
  <c r="B522" i="3"/>
  <c r="B222" i="3"/>
  <c r="B538" i="3"/>
  <c r="B257" i="3"/>
  <c r="B71" i="3"/>
  <c r="B657" i="3"/>
  <c r="B356" i="3"/>
  <c r="B897" i="3"/>
  <c r="B745" i="3"/>
  <c r="B802" i="3"/>
  <c r="B774" i="3"/>
  <c r="B875" i="3"/>
  <c r="B490" i="3"/>
  <c r="B24" i="3"/>
  <c r="B55" i="3"/>
  <c r="B433" i="3"/>
  <c r="B779" i="3"/>
  <c r="B406" i="3"/>
  <c r="B669" i="3"/>
  <c r="B206" i="3"/>
  <c r="B418" i="3"/>
  <c r="B803" i="3"/>
  <c r="B971" i="3"/>
  <c r="B816" i="3"/>
  <c r="B285" i="3"/>
  <c r="B689" i="3"/>
  <c r="B166" i="3"/>
  <c r="B588" i="3"/>
  <c r="B368" i="3"/>
  <c r="B400" i="3"/>
  <c r="B11" i="3"/>
  <c r="B733" i="3"/>
  <c r="B157" i="3"/>
  <c r="B480" i="3"/>
  <c r="B357" i="3"/>
  <c r="B295" i="3"/>
  <c r="B799" i="3"/>
  <c r="B409" i="3"/>
  <c r="B792" i="3"/>
  <c r="B794" i="3"/>
  <c r="B986" i="3"/>
  <c r="B997" i="3"/>
  <c r="B617" i="3"/>
  <c r="B771" i="3"/>
  <c r="B688" i="3"/>
  <c r="B297" i="3"/>
  <c r="B894" i="3"/>
  <c r="B880" i="3"/>
  <c r="B527" i="3"/>
  <c r="B438" i="3"/>
  <c r="B456" i="3"/>
  <c r="B540" i="3"/>
  <c r="B274" i="3"/>
  <c r="B353" i="3"/>
  <c r="B121" i="3"/>
  <c r="B402" i="3"/>
  <c r="B18" i="3"/>
  <c r="B31" i="3"/>
  <c r="B585" i="3"/>
  <c r="B292" i="3"/>
  <c r="B765" i="3"/>
  <c r="B845" i="3"/>
  <c r="B654" i="3"/>
  <c r="B954" i="3"/>
  <c r="B172" i="3"/>
  <c r="B650" i="3"/>
  <c r="B284" i="3"/>
  <c r="B445" i="3"/>
  <c r="B192" i="3"/>
  <c r="B627" i="3"/>
  <c r="B565" i="3"/>
  <c r="B812" i="3"/>
  <c r="B114" i="3"/>
  <c r="B162" i="3"/>
  <c r="B982" i="3"/>
  <c r="B301" i="3"/>
  <c r="B726" i="3"/>
  <c r="B826" i="3"/>
  <c r="B807" i="3"/>
  <c r="B236" i="3"/>
  <c r="B424" i="3"/>
  <c r="B515" i="3"/>
  <c r="B709" i="3"/>
  <c r="B740" i="3"/>
  <c r="B216" i="3"/>
  <c r="B220" i="3"/>
  <c r="B450" i="3"/>
  <c r="B717" i="3"/>
  <c r="B870" i="3"/>
  <c r="B498" i="3"/>
  <c r="B463" i="3"/>
  <c r="B706" i="3"/>
  <c r="B197" i="3"/>
  <c r="B578" i="3"/>
  <c r="B684" i="3"/>
  <c r="B546" i="3"/>
  <c r="B100" i="3"/>
  <c r="B41" i="3"/>
  <c r="B476" i="3"/>
  <c r="B857" i="3"/>
  <c r="B111" i="3"/>
  <c r="B891" i="3"/>
  <c r="B520" i="3"/>
  <c r="B143" i="3"/>
  <c r="B94" i="3"/>
  <c r="B187" i="3"/>
  <c r="B625" i="3"/>
  <c r="B342" i="3"/>
  <c r="B62" i="3"/>
  <c r="B403" i="3"/>
  <c r="B835" i="3"/>
  <c r="B561" i="3"/>
  <c r="B640" i="3"/>
  <c r="B864" i="3"/>
  <c r="B145" i="3"/>
  <c r="B56" i="3"/>
  <c r="B830" i="3"/>
  <c r="B135" i="3"/>
  <c r="B563" i="3"/>
  <c r="B12" i="3"/>
  <c r="B890" i="3"/>
  <c r="B178" i="3"/>
  <c r="B367" i="3"/>
  <c r="B371" i="3"/>
  <c r="B773" i="3"/>
  <c r="B695" i="3"/>
  <c r="B737" i="3"/>
  <c r="B680" i="3"/>
  <c r="B762" i="3"/>
  <c r="B483" i="3"/>
  <c r="B138" i="3"/>
  <c r="B265" i="3"/>
  <c r="B428" i="3"/>
  <c r="B398" i="3"/>
  <c r="B27" i="3"/>
  <c r="B343" i="3"/>
  <c r="B681" i="3"/>
  <c r="B225" i="3"/>
  <c r="B126" i="3"/>
  <c r="B44" i="3"/>
  <c r="B395" i="3"/>
  <c r="B854" i="3"/>
  <c r="B167" i="3"/>
  <c r="B756" i="3"/>
  <c r="B804" i="3"/>
  <c r="B417" i="3"/>
  <c r="B631" i="3"/>
  <c r="B485" i="3"/>
  <c r="B593" i="3"/>
  <c r="B899" i="3"/>
  <c r="B124" i="3"/>
  <c r="B663" i="3"/>
  <c r="B946" i="3"/>
  <c r="B390" i="3"/>
  <c r="B850" i="3"/>
  <c r="B763" i="3"/>
  <c r="B16" i="3"/>
  <c r="B750" i="3"/>
  <c r="B758" i="3"/>
  <c r="B743" i="3"/>
  <c r="B175" i="3"/>
  <c r="B672" i="3"/>
  <c r="B698" i="3"/>
  <c r="B973" i="3"/>
  <c r="B900" i="3"/>
  <c r="B194" i="3"/>
  <c r="B147" i="3"/>
  <c r="B752" i="3"/>
  <c r="B831" i="3"/>
  <c r="B221" i="3"/>
  <c r="B349" i="3"/>
  <c r="B664" i="3"/>
  <c r="B420" i="3"/>
  <c r="B355" i="3"/>
  <c r="B99" i="3"/>
  <c r="B732" i="3"/>
  <c r="B372" i="3"/>
  <c r="B768" i="3"/>
  <c r="B344" i="3"/>
  <c r="B414" i="3"/>
  <c r="B293" i="3"/>
  <c r="B363" i="3"/>
  <c r="B280" i="3"/>
  <c r="B510" i="3"/>
  <c r="B282" i="3"/>
  <c r="B240" i="3"/>
  <c r="B373" i="3"/>
  <c r="B311" i="3"/>
  <c r="B961" i="3"/>
  <c r="B956" i="3"/>
  <c r="B928" i="3"/>
  <c r="B996" i="3"/>
  <c r="B797" i="3"/>
  <c r="B492" i="3"/>
  <c r="B210" i="3"/>
  <c r="B306" i="3"/>
  <c r="B81" i="3"/>
  <c r="B449" i="3"/>
  <c r="B908" i="3"/>
  <c r="B989" i="3"/>
  <c r="B582" i="3"/>
  <c r="B270" i="3"/>
  <c r="B991" i="3"/>
  <c r="B851" i="3"/>
  <c r="B505" i="3"/>
  <c r="B602" i="3"/>
  <c r="B842" i="3"/>
  <c r="B443" i="3"/>
  <c r="B290" i="3"/>
  <c r="B101" i="3"/>
  <c r="B586" i="3"/>
  <c r="B511" i="3"/>
  <c r="B920" i="3"/>
  <c r="B739" i="3"/>
  <c r="B452" i="3"/>
  <c r="B279" i="3"/>
  <c r="B978" i="3"/>
  <c r="B217" i="3"/>
  <c r="B942" i="3"/>
  <c r="B10" i="3"/>
  <c r="B994" i="3"/>
  <c r="B219" i="3"/>
  <c r="B862" i="3"/>
  <c r="B921" i="3"/>
  <c r="B440" i="3"/>
  <c r="B275" i="3"/>
  <c r="B189" i="3"/>
  <c r="B288" i="3"/>
  <c r="B841" i="3"/>
  <c r="B692" i="3"/>
  <c r="B250" i="3"/>
  <c r="B82" i="3"/>
  <c r="B460" i="3"/>
  <c r="B710" i="3"/>
  <c r="B782" i="3"/>
  <c r="B109" i="3"/>
  <c r="B35" i="3"/>
  <c r="B907" i="3"/>
  <c r="B567" i="3"/>
  <c r="B530" i="3"/>
  <c r="B34" i="3"/>
  <c r="B358" i="3"/>
  <c r="B471" i="3"/>
  <c r="B269" i="3"/>
  <c r="B36" i="3"/>
  <c r="B903" i="3"/>
  <c r="B508" i="3"/>
  <c r="B21" i="3"/>
  <c r="B327" i="3"/>
  <c r="B980" i="3"/>
  <c r="B972" i="3"/>
  <c r="B214" i="3"/>
  <c r="B259" i="3"/>
  <c r="B904" i="3"/>
  <c r="B682" i="3"/>
  <c r="B713" i="3"/>
  <c r="B338" i="3"/>
  <c r="B378" i="3"/>
  <c r="B104" i="3"/>
  <c r="B545" i="3"/>
  <c r="B86" i="3"/>
  <c r="B386" i="3"/>
  <c r="B641" i="3"/>
  <c r="B377" i="3"/>
  <c r="B790" i="3"/>
  <c r="B393" i="3"/>
  <c r="B661" i="3"/>
  <c r="B423" i="3"/>
  <c r="B283" i="3"/>
  <c r="B793" i="3"/>
  <c r="B810" i="3"/>
  <c r="B882" i="3"/>
  <c r="B532" i="3"/>
  <c r="B542" i="3"/>
  <c r="B381" i="3"/>
  <c r="B778" i="3"/>
  <c r="B470" i="3"/>
  <c r="B979" i="3"/>
  <c r="B30" i="3"/>
  <c r="B263" i="3"/>
  <c r="B176" i="3"/>
  <c r="B839" i="3"/>
  <c r="B564" i="3"/>
  <c r="B407" i="3"/>
  <c r="B151" i="3"/>
  <c r="B629" i="3"/>
  <c r="B310" i="3"/>
  <c r="B806" i="3"/>
  <c r="B685" i="3"/>
  <c r="B40" i="3"/>
  <c r="B537" i="3"/>
  <c r="B767" i="3"/>
  <c r="B43" i="3"/>
  <c r="B642" i="3"/>
  <c r="B919" i="3"/>
  <c r="B29" i="3"/>
  <c r="B171" i="3"/>
  <c r="B721" i="3"/>
  <c r="B238" i="3"/>
  <c r="B239" i="3"/>
  <c r="B584" i="3"/>
  <c r="B759" i="3"/>
  <c r="B821" i="3"/>
  <c r="B884" i="3"/>
  <c r="B458" i="3"/>
  <c r="B935" i="3"/>
  <c r="B405" i="3"/>
  <c r="B766" i="3"/>
  <c r="B883" i="3"/>
  <c r="B387" i="3"/>
  <c r="B863" i="3"/>
  <c r="B646" i="3"/>
  <c r="B329" i="3"/>
  <c r="B715" i="3"/>
  <c r="B800" i="3"/>
  <c r="B180" i="3"/>
  <c r="B694" i="3"/>
  <c r="B635" i="3"/>
  <c r="B795" i="3"/>
  <c r="B335" i="3"/>
  <c r="B392" i="3"/>
  <c r="B573" i="3"/>
  <c r="B299" i="3"/>
  <c r="B788" i="3"/>
  <c r="B432" i="3"/>
  <c r="B439" i="3"/>
  <c r="B606" i="3"/>
  <c r="B922" i="3"/>
  <c r="B623" i="3"/>
  <c r="B985" i="3"/>
  <c r="B849" i="3"/>
  <c r="B671" i="3"/>
  <c r="B322" i="3"/>
  <c r="B612" i="3"/>
  <c r="B421" i="3"/>
  <c r="B362" i="3"/>
  <c r="B413" i="3"/>
  <c r="B330" i="3"/>
  <c r="B182" i="3"/>
  <c r="B557" i="3"/>
  <c r="B298" i="3"/>
  <c r="B499" i="3"/>
  <c r="B934" i="3"/>
  <c r="B666" i="3"/>
  <c r="B503" i="3"/>
  <c r="B467" i="3"/>
  <c r="B384" i="3"/>
  <c r="B587" i="3"/>
  <c r="B592" i="3"/>
  <c r="B404" i="3"/>
  <c r="B677" i="3"/>
  <c r="B718" i="3"/>
  <c r="B76" i="3"/>
  <c r="B878" i="3"/>
  <c r="B150" i="3"/>
  <c r="B703" i="3"/>
  <c r="B832" i="3"/>
  <c r="B579" i="3"/>
  <c r="B316" i="3"/>
  <c r="B391" i="3"/>
  <c r="B198" i="3"/>
  <c r="B622" i="3"/>
  <c r="B611" i="3"/>
  <c r="B679" i="3"/>
  <c r="B351" i="3"/>
  <c r="B144" i="3"/>
  <c r="B998" i="3"/>
  <c r="B912" i="3"/>
  <c r="B636" i="3"/>
  <c r="B597" i="3"/>
  <c r="B323" i="3"/>
  <c r="B212" i="3"/>
  <c r="B118" i="3"/>
  <c r="B264" i="3"/>
  <c r="B334" i="3"/>
  <c r="B179" i="3"/>
  <c r="B105" i="3"/>
  <c r="B388" i="3"/>
  <c r="B558" i="3"/>
  <c r="B936" i="3"/>
  <c r="B468" i="3"/>
  <c r="B888" i="3"/>
  <c r="B453" i="3"/>
  <c r="B701" i="3"/>
  <c r="B325" i="3"/>
  <c r="B213" i="3"/>
  <c r="B429" i="3"/>
  <c r="B644" i="3"/>
  <c r="B869" i="3"/>
  <c r="B913" i="3"/>
  <c r="B987" i="3"/>
  <c r="B97" i="3"/>
  <c r="B566" i="3"/>
  <c r="B595" i="3"/>
  <c r="B861" i="3"/>
  <c r="B271" i="3"/>
  <c r="B513" i="3"/>
  <c r="B777" i="3"/>
  <c r="B88" i="3"/>
  <c r="B702" i="3"/>
  <c r="B877" i="3"/>
  <c r="B160" i="3"/>
  <c r="B380" i="3"/>
  <c r="B948" i="3"/>
  <c r="B730" i="3"/>
  <c r="B937" i="3"/>
  <c r="B248" i="3"/>
  <c r="B755" i="3"/>
  <c r="B324" i="3"/>
  <c r="B83" i="3"/>
  <c r="B396" i="3"/>
  <c r="B651" i="3"/>
  <c r="B741" i="3"/>
  <c r="B785" i="3"/>
  <c r="B165" i="3"/>
  <c r="B932" i="3"/>
  <c r="B917" i="3"/>
  <c r="B181" i="3"/>
  <c r="B479" i="3"/>
  <c r="B550" i="3"/>
  <c r="B707" i="3"/>
  <c r="B943" i="3"/>
  <c r="B185" i="3"/>
  <c r="B164" i="3"/>
  <c r="B846" i="3"/>
  <c r="B190" i="3"/>
  <c r="B484" i="3"/>
  <c r="B568" i="3"/>
  <c r="B408" i="3"/>
  <c r="B969" i="3"/>
  <c r="B599" i="3"/>
  <c r="B156" i="3"/>
  <c r="B600" i="3"/>
  <c r="B120" i="3"/>
  <c r="B158" i="3"/>
  <c r="B955" i="3"/>
  <c r="B838" i="3"/>
  <c r="B637" i="3"/>
  <c r="B447" i="3"/>
  <c r="B813" i="3"/>
  <c r="B66" i="3"/>
  <c r="B28" i="3"/>
  <c r="B924" i="3"/>
  <c r="B115" i="3"/>
  <c r="B548" i="3"/>
  <c r="B233" i="3"/>
  <c r="B519" i="3"/>
  <c r="B722" i="3"/>
  <c r="B79" i="3"/>
  <c r="B149" i="3"/>
  <c r="B828" i="3"/>
  <c r="B823" i="3"/>
  <c r="B54" i="3"/>
  <c r="B925" i="3"/>
  <c r="B547" i="3"/>
  <c r="B278" i="3"/>
  <c r="B569" i="3"/>
  <c r="B544" i="3"/>
  <c r="B431" i="3"/>
  <c r="B174" i="3"/>
  <c r="B345" i="3"/>
  <c r="B425" i="3"/>
  <c r="B202" i="3"/>
  <c r="B410" i="3"/>
  <c r="B286" i="3"/>
  <c r="B526" i="3"/>
  <c r="B902" i="3"/>
  <c r="B868" i="3"/>
  <c r="B46" i="3"/>
  <c r="B966" i="3"/>
  <c r="B389" i="3"/>
  <c r="B201" i="3"/>
  <c r="B430" i="3"/>
  <c r="B889" i="3"/>
  <c r="B230" i="3"/>
  <c r="B506" i="3"/>
  <c r="B19" i="3"/>
  <c r="B136" i="3"/>
  <c r="B915" i="3"/>
  <c r="B819" i="3"/>
  <c r="B262" i="3"/>
  <c r="B48" i="3"/>
  <c r="B426" i="3"/>
  <c r="B829" i="3"/>
  <c r="B817" i="3"/>
  <c r="B360" i="3"/>
  <c r="B984" i="3"/>
  <c r="B993" i="3"/>
  <c r="B676" i="3"/>
  <c r="B809" i="3"/>
  <c r="B477" i="3"/>
  <c r="B818" i="3"/>
  <c r="B796" i="3"/>
  <c r="B507" i="3"/>
  <c r="B691" i="3"/>
  <c r="B554" i="3"/>
  <c r="B992" i="3"/>
  <c r="B614" i="3"/>
  <c r="B824" i="3"/>
  <c r="B123" i="3"/>
  <c r="B85" i="3"/>
  <c r="B712" i="3"/>
  <c r="B656" i="3"/>
  <c r="B843" i="3"/>
  <c r="B277" i="3"/>
  <c r="B572" i="3"/>
  <c r="B892" i="3"/>
  <c r="B674" i="3"/>
  <c r="B152" i="3"/>
  <c r="B605" i="3"/>
  <c r="B154" i="3"/>
  <c r="B242" i="3"/>
  <c r="B536" i="3"/>
  <c r="B590" i="3"/>
  <c r="B133" i="3"/>
  <c r="B49" i="3"/>
  <c r="B466" i="3"/>
  <c r="B981" i="3"/>
  <c r="B632" i="3"/>
  <c r="B472" i="3"/>
  <c r="B613" i="3"/>
  <c r="B39" i="3"/>
  <c r="B1006" i="3"/>
  <c r="B923" i="3"/>
  <c r="B23" i="3"/>
  <c r="B117" i="3"/>
  <c r="B77" i="3"/>
  <c r="B203" i="3"/>
  <c r="B893" i="3"/>
  <c r="B491" i="3"/>
  <c r="B727" i="3"/>
  <c r="B304" i="3"/>
  <c r="B886" i="3"/>
  <c r="B224" i="3"/>
  <c r="B14" i="3"/>
  <c r="B75" i="3"/>
  <c r="B58" i="3"/>
  <c r="B549" i="3"/>
  <c r="B473" i="3"/>
  <c r="B347" i="3"/>
  <c r="B442" i="3"/>
  <c r="B427" i="3"/>
  <c r="B604" i="3"/>
  <c r="B905" i="3"/>
  <c r="B365" i="3"/>
  <c r="B825" i="3"/>
  <c r="B108" i="3"/>
  <c r="B941" i="3"/>
  <c r="B881" i="3"/>
  <c r="B944" i="3"/>
  <c r="B78" i="3"/>
  <c r="B731" i="3"/>
  <c r="B784" i="3"/>
  <c r="B591" i="3"/>
  <c r="B245" i="3"/>
  <c r="B459" i="3"/>
  <c r="B865" i="3"/>
  <c r="B962" i="3"/>
  <c r="B621" i="3"/>
  <c r="B302" i="3"/>
  <c r="B630" i="3"/>
  <c r="B252" i="3"/>
  <c r="B518" i="3"/>
  <c r="B929" i="3"/>
  <c r="B188" i="3"/>
  <c r="B815" i="3"/>
  <c r="B134" i="3"/>
  <c r="B616" i="3"/>
  <c r="B65" i="3"/>
  <c r="B659" i="3"/>
  <c r="B528" i="3"/>
  <c r="B289" i="3"/>
  <c r="B84" i="3"/>
  <c r="B789" i="3"/>
  <c r="B533" i="3"/>
  <c r="B119" i="3"/>
  <c r="B73" i="3"/>
  <c r="B999" i="3"/>
  <c r="B576" i="3"/>
  <c r="B383" i="3"/>
  <c r="B645" i="3"/>
  <c r="B772" i="3"/>
  <c r="B931" i="3"/>
  <c r="B161" i="3"/>
  <c r="B541" i="3"/>
  <c r="B696" i="3"/>
  <c r="B369" i="3"/>
  <c r="B435" i="3"/>
  <c r="B551" i="3"/>
  <c r="B724" i="3"/>
  <c r="B319" i="3"/>
  <c r="B720" i="3"/>
  <c r="B15" i="3"/>
  <c r="B529" i="3"/>
  <c r="B512" i="3"/>
  <c r="B570" i="3"/>
  <c r="B140" i="3"/>
  <c r="B455" i="3"/>
  <c r="B441" i="3"/>
  <c r="B776" i="3"/>
  <c r="B412" i="3"/>
  <c r="B820" i="3"/>
  <c r="B266" i="3"/>
  <c r="B974" i="3"/>
  <c r="B708" i="3"/>
  <c r="B647" i="3"/>
  <c r="B509" i="3"/>
  <c r="B287" i="3"/>
  <c r="B462" i="3"/>
  <c r="B983" i="3"/>
  <c r="B649" i="3"/>
  <c r="B102" i="3"/>
  <c r="B952" i="3"/>
  <c r="B618" i="3"/>
  <c r="B977" i="3"/>
  <c r="B366" i="3"/>
  <c r="B805" i="3"/>
  <c r="B291" i="3"/>
  <c r="B975" i="3"/>
  <c r="B968" i="3"/>
  <c r="B300" i="3"/>
  <c r="B235" i="3"/>
  <c r="B337" i="3"/>
  <c r="B312" i="3"/>
  <c r="B57" i="3"/>
  <c r="B951" i="3"/>
  <c r="B195" i="3"/>
  <c r="B142" i="3"/>
  <c r="B633" i="3"/>
  <c r="B47" i="3"/>
  <c r="B901" i="3"/>
  <c r="B704" i="3"/>
  <c r="B379" i="3"/>
  <c r="B139" i="3"/>
  <c r="B628" i="3"/>
  <c r="B500" i="3"/>
  <c r="B822" i="3"/>
  <c r="B560" i="3"/>
  <c r="B51" i="3"/>
  <c r="B173" i="3"/>
  <c r="B705" i="3"/>
  <c r="B523" i="3"/>
  <c r="B598" i="3"/>
  <c r="B634" i="3"/>
  <c r="B1002" i="3"/>
  <c r="B620" i="3"/>
  <c r="B775" i="3"/>
  <c r="B17" i="3"/>
  <c r="B232" i="3"/>
  <c r="B836" i="3"/>
  <c r="B70" i="3"/>
  <c r="B1005" i="3"/>
  <c r="B313" i="3"/>
  <c r="B1001" i="3"/>
  <c r="B204" i="3"/>
  <c r="B866" i="3"/>
  <c r="B294" i="3"/>
  <c r="B516" i="3"/>
  <c r="B399" i="3"/>
  <c r="B209" i="3"/>
  <c r="B594" i="3"/>
  <c r="B879" i="3"/>
  <c r="B478" i="3"/>
  <c r="B103" i="3"/>
  <c r="B122" i="3"/>
  <c r="B534" i="3"/>
  <c r="B753" i="3"/>
  <c r="B60" i="3"/>
  <c r="B814" i="3"/>
  <c r="B856" i="3"/>
  <c r="B434" i="3"/>
  <c r="B1004" i="3"/>
  <c r="B370" i="3"/>
  <c r="B448" i="3"/>
  <c r="B502" i="3"/>
  <c r="B59" i="3"/>
  <c r="B254" i="3"/>
  <c r="B361" i="3"/>
  <c r="B504" i="3"/>
  <c r="B791" i="3"/>
  <c r="B950" i="3"/>
  <c r="B580" i="3"/>
  <c r="B249" i="3"/>
  <c r="B858" i="3"/>
  <c r="B723" i="3"/>
  <c r="B988" i="3"/>
  <c r="B514" i="3"/>
  <c r="B186" i="3"/>
  <c r="B801" i="3"/>
  <c r="B199" i="3"/>
  <c r="B169" i="3"/>
  <c r="B107" i="3"/>
  <c r="B916" i="3"/>
  <c r="B859" i="3"/>
  <c r="B74" i="3"/>
  <c r="B228" i="3"/>
  <c r="B610" i="3"/>
  <c r="B867" i="3"/>
  <c r="B382" i="3"/>
  <c r="B276" i="3"/>
  <c r="B177" i="3"/>
  <c r="B64" i="3"/>
  <c r="B215" i="3"/>
  <c r="B896" i="3"/>
  <c r="B719" i="3"/>
  <c r="B341" i="3"/>
  <c r="B847" i="3"/>
  <c r="B885" i="3"/>
  <c r="B61" i="3"/>
  <c r="B317" i="3"/>
  <c r="B895" i="3"/>
  <c r="B910" i="3"/>
  <c r="B223" i="3"/>
  <c r="B106" i="3"/>
  <c r="B495" i="3"/>
  <c r="B475" i="3"/>
  <c r="B229" i="3"/>
  <c r="B601" i="3"/>
  <c r="B168" i="3"/>
  <c r="B91" i="3"/>
  <c r="B95" i="3"/>
  <c r="B860" i="3"/>
  <c r="B496" i="3"/>
  <c r="B734" i="3"/>
  <c r="B482" i="3"/>
  <c r="B255" i="3"/>
  <c r="B609" i="3"/>
  <c r="B315" i="3"/>
  <c r="B939" i="3"/>
  <c r="B798" i="3"/>
  <c r="B660" i="3"/>
  <c r="B960" i="3"/>
  <c r="B314" i="3"/>
  <c r="B608" i="3"/>
  <c r="B246" i="3"/>
  <c r="B517" i="3"/>
  <c r="B761" i="3"/>
  <c r="B808" i="3"/>
  <c r="B272" i="3"/>
  <c r="B744" i="3"/>
  <c r="B914" i="3"/>
  <c r="B552" i="3"/>
  <c r="B96" i="3"/>
  <c r="B754" i="3"/>
  <c r="B231" i="3"/>
  <c r="B555" i="3"/>
  <c r="B963" i="3"/>
  <c r="B90" i="3"/>
  <c r="B746" i="3"/>
  <c r="B678" i="3"/>
  <c r="B87" i="3"/>
  <c r="E46" i="1" l="1"/>
  <c r="S87" i="3"/>
  <c r="C87" i="3"/>
  <c r="E87" i="3" s="1"/>
  <c r="D87" i="3"/>
  <c r="F87" i="3" s="1"/>
  <c r="S96" i="3"/>
  <c r="C96" i="3"/>
  <c r="E96" i="3" s="1"/>
  <c r="D96" i="3"/>
  <c r="F96" i="3" s="1"/>
  <c r="D246" i="3"/>
  <c r="F246" i="3" s="1"/>
  <c r="S246" i="3"/>
  <c r="C246" i="3"/>
  <c r="E246" i="3" s="1"/>
  <c r="C609" i="3"/>
  <c r="E609" i="3" s="1"/>
  <c r="S609" i="3"/>
  <c r="D609" i="3"/>
  <c r="F609" i="3" s="1"/>
  <c r="C168" i="3"/>
  <c r="E168" i="3" s="1"/>
  <c r="S168" i="3"/>
  <c r="D168" i="3"/>
  <c r="F168" i="3" s="1"/>
  <c r="C895" i="3"/>
  <c r="E895" i="3" s="1"/>
  <c r="S895" i="3"/>
  <c r="D895" i="3"/>
  <c r="F895" i="3" s="1"/>
  <c r="D215" i="3"/>
  <c r="F215" i="3" s="1"/>
  <c r="S215" i="3"/>
  <c r="C215" i="3"/>
  <c r="E215" i="3" s="1"/>
  <c r="S74" i="3"/>
  <c r="D74" i="3"/>
  <c r="F74" i="3" s="1"/>
  <c r="C74" i="3"/>
  <c r="E74" i="3" s="1"/>
  <c r="S514" i="3"/>
  <c r="C514" i="3"/>
  <c r="E514" i="3" s="1"/>
  <c r="D514" i="3"/>
  <c r="F514" i="3" s="1"/>
  <c r="C504" i="3"/>
  <c r="E504" i="3" s="1"/>
  <c r="S504" i="3"/>
  <c r="D504" i="3"/>
  <c r="F504" i="3" s="1"/>
  <c r="D434" i="3"/>
  <c r="F434" i="3" s="1"/>
  <c r="S434" i="3"/>
  <c r="C434" i="3"/>
  <c r="E434" i="3" s="1"/>
  <c r="C478" i="3"/>
  <c r="E478" i="3" s="1"/>
  <c r="S478" i="3"/>
  <c r="D478" i="3"/>
  <c r="F478" i="3" s="1"/>
  <c r="D204" i="3"/>
  <c r="F204" i="3" s="1"/>
  <c r="S204" i="3"/>
  <c r="C204" i="3"/>
  <c r="E204" i="3" s="1"/>
  <c r="S775" i="3"/>
  <c r="C775" i="3"/>
  <c r="E775" i="3" s="1"/>
  <c r="D775" i="3"/>
  <c r="F775" i="3" s="1"/>
  <c r="C51" i="3"/>
  <c r="E51" i="3" s="1"/>
  <c r="D51" i="3"/>
  <c r="F51" i="3" s="1"/>
  <c r="S51" i="3"/>
  <c r="S901" i="3"/>
  <c r="C901" i="3"/>
  <c r="E901" i="3" s="1"/>
  <c r="D901" i="3"/>
  <c r="F901" i="3" s="1"/>
  <c r="C337" i="3"/>
  <c r="E337" i="3" s="1"/>
  <c r="D337" i="3"/>
  <c r="F337" i="3" s="1"/>
  <c r="S337" i="3"/>
  <c r="S977" i="3"/>
  <c r="C977" i="3"/>
  <c r="E977" i="3" s="1"/>
  <c r="D977" i="3"/>
  <c r="F977" i="3" s="1"/>
  <c r="D509" i="3"/>
  <c r="F509" i="3" s="1"/>
  <c r="S509" i="3"/>
  <c r="C509" i="3"/>
  <c r="E509" i="3" s="1"/>
  <c r="D441" i="3"/>
  <c r="F441" i="3" s="1"/>
  <c r="S441" i="3"/>
  <c r="C441" i="3"/>
  <c r="E441" i="3" s="1"/>
  <c r="S319" i="3"/>
  <c r="D319" i="3"/>
  <c r="F319" i="3" s="1"/>
  <c r="C319" i="3"/>
  <c r="E319" i="3" s="1"/>
  <c r="D931" i="3"/>
  <c r="F931" i="3" s="1"/>
  <c r="S931" i="3"/>
  <c r="C931" i="3"/>
  <c r="E931" i="3" s="1"/>
  <c r="S533" i="3"/>
  <c r="C533" i="3"/>
  <c r="E533" i="3" s="1"/>
  <c r="D533" i="3"/>
  <c r="F533" i="3" s="1"/>
  <c r="D134" i="3"/>
  <c r="F134" i="3" s="1"/>
  <c r="S134" i="3"/>
  <c r="C134" i="3"/>
  <c r="E134" i="3" s="1"/>
  <c r="C621" i="3"/>
  <c r="E621" i="3" s="1"/>
  <c r="D621" i="3"/>
  <c r="F621" i="3" s="1"/>
  <c r="S621" i="3"/>
  <c r="S78" i="3"/>
  <c r="D78" i="3"/>
  <c r="F78" i="3" s="1"/>
  <c r="C78" i="3"/>
  <c r="E78" i="3" s="1"/>
  <c r="C604" i="3"/>
  <c r="E604" i="3" s="1"/>
  <c r="D604" i="3"/>
  <c r="F604" i="3" s="1"/>
  <c r="S604" i="3"/>
  <c r="S14" i="3"/>
  <c r="D14" i="3"/>
  <c r="F14" i="3" s="1"/>
  <c r="C14" i="3"/>
  <c r="E14" i="3" s="1"/>
  <c r="C77" i="3"/>
  <c r="E77" i="3" s="1"/>
  <c r="S77" i="3"/>
  <c r="D77" i="3"/>
  <c r="F77" i="3" s="1"/>
  <c r="S632" i="3"/>
  <c r="D632" i="3"/>
  <c r="F632" i="3" s="1"/>
  <c r="C632" i="3"/>
  <c r="E632" i="3" s="1"/>
  <c r="S154" i="3"/>
  <c r="D154" i="3"/>
  <c r="F154" i="3" s="1"/>
  <c r="C154" i="3"/>
  <c r="E154" i="3" s="1"/>
  <c r="C656" i="3"/>
  <c r="E656" i="3" s="1"/>
  <c r="S656" i="3"/>
  <c r="D656" i="3"/>
  <c r="F656" i="3" s="1"/>
  <c r="S691" i="3"/>
  <c r="C691" i="3"/>
  <c r="E691" i="3" s="1"/>
  <c r="D691" i="3"/>
  <c r="F691" i="3" s="1"/>
  <c r="C984" i="3"/>
  <c r="E984" i="3" s="1"/>
  <c r="S984" i="3"/>
  <c r="D984" i="3"/>
  <c r="F984" i="3" s="1"/>
  <c r="D915" i="3"/>
  <c r="F915" i="3" s="1"/>
  <c r="S915" i="3"/>
  <c r="C915" i="3"/>
  <c r="E915" i="3" s="1"/>
  <c r="S389" i="3"/>
  <c r="C389" i="3"/>
  <c r="E389" i="3" s="1"/>
  <c r="D389" i="3"/>
  <c r="F389" i="3" s="1"/>
  <c r="C202" i="3"/>
  <c r="E202" i="3" s="1"/>
  <c r="D202" i="3"/>
  <c r="F202" i="3" s="1"/>
  <c r="S202" i="3"/>
  <c r="C547" i="3"/>
  <c r="E547" i="3" s="1"/>
  <c r="S547" i="3"/>
  <c r="D547" i="3"/>
  <c r="F547" i="3" s="1"/>
  <c r="C519" i="3"/>
  <c r="E519" i="3" s="1"/>
  <c r="S519" i="3"/>
  <c r="D519" i="3"/>
  <c r="F519" i="3" s="1"/>
  <c r="S447" i="3"/>
  <c r="C447" i="3"/>
  <c r="E447" i="3" s="1"/>
  <c r="D447" i="3"/>
  <c r="F447" i="3" s="1"/>
  <c r="D599" i="3"/>
  <c r="F599" i="3" s="1"/>
  <c r="C599" i="3"/>
  <c r="E599" i="3" s="1"/>
  <c r="S599" i="3"/>
  <c r="C185" i="3"/>
  <c r="E185" i="3" s="1"/>
  <c r="S185" i="3"/>
  <c r="D185" i="3"/>
  <c r="F185" i="3" s="1"/>
  <c r="D165" i="3"/>
  <c r="F165" i="3" s="1"/>
  <c r="S165" i="3"/>
  <c r="C165" i="3"/>
  <c r="E165" i="3" s="1"/>
  <c r="C248" i="3"/>
  <c r="E248" i="3" s="1"/>
  <c r="D248" i="3"/>
  <c r="F248" i="3" s="1"/>
  <c r="S248" i="3"/>
  <c r="C88" i="3"/>
  <c r="E88" i="3" s="1"/>
  <c r="S88" i="3"/>
  <c r="D88" i="3"/>
  <c r="F88" i="3" s="1"/>
  <c r="S987" i="3"/>
  <c r="C987" i="3"/>
  <c r="E987" i="3" s="1"/>
  <c r="D987" i="3"/>
  <c r="F987" i="3" s="1"/>
  <c r="C453" i="3"/>
  <c r="E453" i="3" s="1"/>
  <c r="S453" i="3"/>
  <c r="D453" i="3"/>
  <c r="F453" i="3" s="1"/>
  <c r="C334" i="3"/>
  <c r="E334" i="3" s="1"/>
  <c r="S334" i="3"/>
  <c r="D334" i="3"/>
  <c r="F334" i="3" s="1"/>
  <c r="C998" i="3"/>
  <c r="E998" i="3" s="1"/>
  <c r="S998" i="3"/>
  <c r="D998" i="3"/>
  <c r="F998" i="3" s="1"/>
  <c r="C316" i="3"/>
  <c r="E316" i="3" s="1"/>
  <c r="S316" i="3"/>
  <c r="D316" i="3"/>
  <c r="F316" i="3" s="1"/>
  <c r="S677" i="3"/>
  <c r="C677" i="3"/>
  <c r="E677" i="3" s="1"/>
  <c r="D677" i="3"/>
  <c r="F677" i="3" s="1"/>
  <c r="C934" i="3"/>
  <c r="E934" i="3" s="1"/>
  <c r="S934" i="3"/>
  <c r="D934" i="3"/>
  <c r="F934" i="3" s="1"/>
  <c r="D421" i="3"/>
  <c r="F421" i="3" s="1"/>
  <c r="S421" i="3"/>
  <c r="C421" i="3"/>
  <c r="E421" i="3" s="1"/>
  <c r="D606" i="3"/>
  <c r="F606" i="3" s="1"/>
  <c r="S606" i="3"/>
  <c r="C606" i="3"/>
  <c r="E606" i="3" s="1"/>
  <c r="C795" i="3"/>
  <c r="E795" i="3" s="1"/>
  <c r="S795" i="3"/>
  <c r="D795" i="3"/>
  <c r="F795" i="3" s="1"/>
  <c r="S863" i="3"/>
  <c r="D863" i="3"/>
  <c r="F863" i="3" s="1"/>
  <c r="C863" i="3"/>
  <c r="E863" i="3" s="1"/>
  <c r="C821" i="3"/>
  <c r="E821" i="3" s="1"/>
  <c r="S821" i="3"/>
  <c r="D821" i="3"/>
  <c r="F821" i="3" s="1"/>
  <c r="D919" i="3"/>
  <c r="F919" i="3" s="1"/>
  <c r="C919" i="3"/>
  <c r="E919" i="3" s="1"/>
  <c r="S919" i="3"/>
  <c r="D310" i="3"/>
  <c r="F310" i="3" s="1"/>
  <c r="C310" i="3"/>
  <c r="E310" i="3" s="1"/>
  <c r="S310" i="3"/>
  <c r="C30" i="3"/>
  <c r="E30" i="3" s="1"/>
  <c r="D30" i="3"/>
  <c r="F30" i="3" s="1"/>
  <c r="S30" i="3"/>
  <c r="S810" i="3"/>
  <c r="C810" i="3"/>
  <c r="E810" i="3" s="1"/>
  <c r="D810" i="3"/>
  <c r="F810" i="3" s="1"/>
  <c r="S641" i="3"/>
  <c r="C641" i="3"/>
  <c r="E641" i="3" s="1"/>
  <c r="D641" i="3"/>
  <c r="F641" i="3" s="1"/>
  <c r="D682" i="3"/>
  <c r="F682" i="3" s="1"/>
  <c r="S682" i="3"/>
  <c r="C682" i="3"/>
  <c r="E682" i="3" s="1"/>
  <c r="C508" i="3"/>
  <c r="E508" i="3" s="1"/>
  <c r="D508" i="3"/>
  <c r="F508" i="3" s="1"/>
  <c r="S508" i="3"/>
  <c r="S567" i="3"/>
  <c r="D567" i="3"/>
  <c r="F567" i="3" s="1"/>
  <c r="C567" i="3"/>
  <c r="E567" i="3" s="1"/>
  <c r="C250" i="3"/>
  <c r="E250" i="3" s="1"/>
  <c r="S250" i="3"/>
  <c r="D250" i="3"/>
  <c r="F250" i="3" s="1"/>
  <c r="S862" i="3"/>
  <c r="D862" i="3"/>
  <c r="F862" i="3" s="1"/>
  <c r="C862" i="3"/>
  <c r="E862" i="3" s="1"/>
  <c r="C452" i="3"/>
  <c r="E452" i="3" s="1"/>
  <c r="S452" i="3"/>
  <c r="D452" i="3"/>
  <c r="F452" i="3" s="1"/>
  <c r="D842" i="3"/>
  <c r="F842" i="3" s="1"/>
  <c r="C842" i="3"/>
  <c r="E842" i="3" s="1"/>
  <c r="S842" i="3"/>
  <c r="C908" i="3"/>
  <c r="E908" i="3" s="1"/>
  <c r="D908" i="3"/>
  <c r="F908" i="3" s="1"/>
  <c r="S908" i="3"/>
  <c r="C928" i="3"/>
  <c r="E928" i="3" s="1"/>
  <c r="D928" i="3"/>
  <c r="F928" i="3" s="1"/>
  <c r="S928" i="3"/>
  <c r="C280" i="3"/>
  <c r="E280" i="3" s="1"/>
  <c r="D280" i="3"/>
  <c r="F280" i="3" s="1"/>
  <c r="S280" i="3"/>
  <c r="C99" i="3"/>
  <c r="E99" i="3" s="1"/>
  <c r="D99" i="3"/>
  <c r="F99" i="3" s="1"/>
  <c r="S99" i="3"/>
  <c r="C147" i="3"/>
  <c r="E147" i="3" s="1"/>
  <c r="S147" i="3"/>
  <c r="D147" i="3"/>
  <c r="F147" i="3" s="1"/>
  <c r="S758" i="3"/>
  <c r="C758" i="3"/>
  <c r="E758" i="3" s="1"/>
  <c r="D758" i="3"/>
  <c r="F758" i="3" s="1"/>
  <c r="D124" i="3"/>
  <c r="F124" i="3" s="1"/>
  <c r="C124" i="3"/>
  <c r="E124" i="3" s="1"/>
  <c r="S124" i="3"/>
  <c r="D167" i="3"/>
  <c r="F167" i="3" s="1"/>
  <c r="C167" i="3"/>
  <c r="E167" i="3" s="1"/>
  <c r="S167" i="3"/>
  <c r="D27" i="3"/>
  <c r="F27" i="3" s="1"/>
  <c r="C27" i="3"/>
  <c r="E27" i="3" s="1"/>
  <c r="S27" i="3"/>
  <c r="S737" i="3"/>
  <c r="D737" i="3"/>
  <c r="F737" i="3" s="1"/>
  <c r="C737" i="3"/>
  <c r="E737" i="3" s="1"/>
  <c r="S563" i="3"/>
  <c r="C563" i="3"/>
  <c r="E563" i="3" s="1"/>
  <c r="D563" i="3"/>
  <c r="F563" i="3" s="1"/>
  <c r="C835" i="3"/>
  <c r="E835" i="3" s="1"/>
  <c r="S835" i="3"/>
  <c r="D835" i="3"/>
  <c r="F835" i="3" s="1"/>
  <c r="C520" i="3"/>
  <c r="E520" i="3" s="1"/>
  <c r="S520" i="3"/>
  <c r="D520" i="3"/>
  <c r="F520" i="3" s="1"/>
  <c r="D684" i="3"/>
  <c r="F684" i="3" s="1"/>
  <c r="S684" i="3"/>
  <c r="C684" i="3"/>
  <c r="E684" i="3" s="1"/>
  <c r="C450" i="3"/>
  <c r="E450" i="3" s="1"/>
  <c r="S450" i="3"/>
  <c r="D450" i="3"/>
  <c r="F450" i="3" s="1"/>
  <c r="S807" i="3"/>
  <c r="D807" i="3"/>
  <c r="F807" i="3" s="1"/>
  <c r="C807" i="3"/>
  <c r="E807" i="3" s="1"/>
  <c r="C565" i="3"/>
  <c r="E565" i="3" s="1"/>
  <c r="S565" i="3"/>
  <c r="D565" i="3"/>
  <c r="F565" i="3" s="1"/>
  <c r="D654" i="3"/>
  <c r="F654" i="3" s="1"/>
  <c r="S654" i="3"/>
  <c r="C654" i="3"/>
  <c r="E654" i="3" s="1"/>
  <c r="D121" i="3"/>
  <c r="F121" i="3" s="1"/>
  <c r="S121" i="3"/>
  <c r="C121" i="3"/>
  <c r="E121" i="3" s="1"/>
  <c r="S894" i="3"/>
  <c r="C894" i="3"/>
  <c r="E894" i="3" s="1"/>
  <c r="D894" i="3"/>
  <c r="F894" i="3" s="1"/>
  <c r="D792" i="3"/>
  <c r="F792" i="3" s="1"/>
  <c r="S792" i="3"/>
  <c r="C792" i="3"/>
  <c r="E792" i="3" s="1"/>
  <c r="D11" i="3"/>
  <c r="F11" i="3" s="1"/>
  <c r="S11" i="3"/>
  <c r="C11" i="3"/>
  <c r="E11" i="3" s="1"/>
  <c r="S971" i="3"/>
  <c r="C971" i="3"/>
  <c r="E971" i="3" s="1"/>
  <c r="D971" i="3"/>
  <c r="F971" i="3" s="1"/>
  <c r="C55" i="3"/>
  <c r="E55" i="3" s="1"/>
  <c r="S55" i="3"/>
  <c r="D55" i="3"/>
  <c r="F55" i="3" s="1"/>
  <c r="D356" i="3"/>
  <c r="F356" i="3" s="1"/>
  <c r="S356" i="3"/>
  <c r="C356" i="3"/>
  <c r="E356" i="3" s="1"/>
  <c r="S525" i="3"/>
  <c r="D525" i="3"/>
  <c r="F525" i="3" s="1"/>
  <c r="C525" i="3"/>
  <c r="E525" i="3" s="1"/>
  <c r="C303" i="3"/>
  <c r="E303" i="3" s="1"/>
  <c r="D303" i="3"/>
  <c r="F303" i="3" s="1"/>
  <c r="S303" i="3"/>
  <c r="C350" i="3"/>
  <c r="E350" i="3" s="1"/>
  <c r="S350" i="3"/>
  <c r="D350" i="3"/>
  <c r="F350" i="3" s="1"/>
  <c r="D251" i="3"/>
  <c r="F251" i="3" s="1"/>
  <c r="C251" i="3"/>
  <c r="E251" i="3" s="1"/>
  <c r="S251" i="3"/>
  <c r="S183" i="3"/>
  <c r="D183" i="3"/>
  <c r="F183" i="3" s="1"/>
  <c r="C183" i="3"/>
  <c r="E183" i="3" s="1"/>
  <c r="C93" i="3"/>
  <c r="E93" i="3" s="1"/>
  <c r="S93" i="3"/>
  <c r="D93" i="3"/>
  <c r="F93" i="3" s="1"/>
  <c r="D711" i="3"/>
  <c r="F711" i="3" s="1"/>
  <c r="C711" i="3"/>
  <c r="E711" i="3" s="1"/>
  <c r="S711" i="3"/>
  <c r="C626" i="3"/>
  <c r="E626" i="3" s="1"/>
  <c r="S626" i="3"/>
  <c r="D626" i="3"/>
  <c r="F626" i="3" s="1"/>
  <c r="S411" i="3"/>
  <c r="D411" i="3"/>
  <c r="F411" i="3" s="1"/>
  <c r="C411" i="3"/>
  <c r="E411" i="3" s="1"/>
  <c r="S237" i="3"/>
  <c r="C237" i="3"/>
  <c r="E237" i="3" s="1"/>
  <c r="D237" i="3"/>
  <c r="F237" i="3" s="1"/>
  <c r="S749" i="3"/>
  <c r="C749" i="3"/>
  <c r="E749" i="3" s="1"/>
  <c r="D749" i="3"/>
  <c r="F749" i="3" s="1"/>
  <c r="C811" i="3"/>
  <c r="E811" i="3" s="1"/>
  <c r="D811" i="3"/>
  <c r="F811" i="3" s="1"/>
  <c r="S811" i="3"/>
  <c r="S619" i="3"/>
  <c r="C619" i="3"/>
  <c r="E619" i="3" s="1"/>
  <c r="D619" i="3"/>
  <c r="F619" i="3" s="1"/>
  <c r="S385" i="3"/>
  <c r="D385" i="3"/>
  <c r="F385" i="3" s="1"/>
  <c r="C385" i="3"/>
  <c r="E385" i="3" s="1"/>
  <c r="S945" i="3"/>
  <c r="D945" i="3"/>
  <c r="F945" i="3" s="1"/>
  <c r="C945" i="3"/>
  <c r="E945" i="3" s="1"/>
  <c r="S253" i="3"/>
  <c r="D253" i="3"/>
  <c r="F253" i="3" s="1"/>
  <c r="C253" i="3"/>
  <c r="E253" i="3" s="1"/>
  <c r="C397" i="3"/>
  <c r="E397" i="3" s="1"/>
  <c r="D397" i="3"/>
  <c r="F397" i="3" s="1"/>
  <c r="S397" i="3"/>
  <c r="S340" i="3"/>
  <c r="D340" i="3"/>
  <c r="F340" i="3" s="1"/>
  <c r="C340" i="3"/>
  <c r="E340" i="3" s="1"/>
  <c r="C581" i="3"/>
  <c r="E581" i="3" s="1"/>
  <c r="S581" i="3"/>
  <c r="D581" i="3"/>
  <c r="F581" i="3" s="1"/>
  <c r="C575" i="3"/>
  <c r="E575" i="3" s="1"/>
  <c r="S575" i="3"/>
  <c r="D575" i="3"/>
  <c r="F575" i="3" s="1"/>
  <c r="S837" i="3"/>
  <c r="C837" i="3"/>
  <c r="E837" i="3" s="1"/>
  <c r="D837" i="3"/>
  <c r="F837" i="3" s="1"/>
  <c r="S521" i="3"/>
  <c r="D521" i="3"/>
  <c r="F521" i="3" s="1"/>
  <c r="C521" i="3"/>
  <c r="E521" i="3" s="1"/>
  <c r="S419" i="3"/>
  <c r="C419" i="3"/>
  <c r="E419" i="3" s="1"/>
  <c r="D419" i="3"/>
  <c r="F419" i="3" s="1"/>
  <c r="C559" i="3"/>
  <c r="E559" i="3" s="1"/>
  <c r="S559" i="3"/>
  <c r="D559" i="3"/>
  <c r="F559" i="3" s="1"/>
  <c r="C155" i="3"/>
  <c r="E155" i="3" s="1"/>
  <c r="D155" i="3"/>
  <c r="F155" i="3" s="1"/>
  <c r="S155" i="3"/>
  <c r="S170" i="3"/>
  <c r="D170" i="3"/>
  <c r="F170" i="3" s="1"/>
  <c r="C170" i="3"/>
  <c r="E170" i="3" s="1"/>
  <c r="D668" i="3"/>
  <c r="F668" i="3" s="1"/>
  <c r="C668" i="3"/>
  <c r="E668" i="3" s="1"/>
  <c r="S668" i="3"/>
  <c r="D728" i="3"/>
  <c r="F728" i="3" s="1"/>
  <c r="C728" i="3"/>
  <c r="E728" i="3" s="1"/>
  <c r="S728" i="3"/>
  <c r="C234" i="3"/>
  <c r="E234" i="3" s="1"/>
  <c r="S234" i="3"/>
  <c r="D234" i="3"/>
  <c r="F234" i="3" s="1"/>
  <c r="C770" i="3"/>
  <c r="E770" i="3" s="1"/>
  <c r="D770" i="3"/>
  <c r="F770" i="3" s="1"/>
  <c r="S770" i="3"/>
  <c r="D855" i="3"/>
  <c r="F855" i="3" s="1"/>
  <c r="S855" i="3"/>
  <c r="C855" i="3"/>
  <c r="E855" i="3" s="1"/>
  <c r="S678" i="3"/>
  <c r="C678" i="3"/>
  <c r="E678" i="3" s="1"/>
  <c r="D678" i="3"/>
  <c r="F678" i="3" s="1"/>
  <c r="S552" i="3"/>
  <c r="D552" i="3"/>
  <c r="F552" i="3" s="1"/>
  <c r="C552" i="3"/>
  <c r="E552" i="3" s="1"/>
  <c r="C608" i="3"/>
  <c r="E608" i="3" s="1"/>
  <c r="D608" i="3"/>
  <c r="F608" i="3" s="1"/>
  <c r="S608" i="3"/>
  <c r="C255" i="3"/>
  <c r="E255" i="3" s="1"/>
  <c r="D255" i="3"/>
  <c r="F255" i="3" s="1"/>
  <c r="S255" i="3"/>
  <c r="S601" i="3"/>
  <c r="C601" i="3"/>
  <c r="E601" i="3" s="1"/>
  <c r="D601" i="3"/>
  <c r="F601" i="3" s="1"/>
  <c r="S317" i="3"/>
  <c r="D317" i="3"/>
  <c r="F317" i="3" s="1"/>
  <c r="C317" i="3"/>
  <c r="E317" i="3" s="1"/>
  <c r="C64" i="3"/>
  <c r="E64" i="3" s="1"/>
  <c r="D64" i="3"/>
  <c r="F64" i="3" s="1"/>
  <c r="S64" i="3"/>
  <c r="S859" i="3"/>
  <c r="C859" i="3"/>
  <c r="E859" i="3" s="1"/>
  <c r="D859" i="3"/>
  <c r="F859" i="3" s="1"/>
  <c r="C988" i="3"/>
  <c r="E988" i="3" s="1"/>
  <c r="S988" i="3"/>
  <c r="D988" i="3"/>
  <c r="F988" i="3" s="1"/>
  <c r="D361" i="3"/>
  <c r="F361" i="3" s="1"/>
  <c r="S361" i="3"/>
  <c r="C361" i="3"/>
  <c r="E361" i="3" s="1"/>
  <c r="C856" i="3"/>
  <c r="E856" i="3" s="1"/>
  <c r="S856" i="3"/>
  <c r="D856" i="3"/>
  <c r="F856" i="3" s="1"/>
  <c r="D879" i="3"/>
  <c r="F879" i="3" s="1"/>
  <c r="C879" i="3"/>
  <c r="E879" i="3" s="1"/>
  <c r="S879" i="3"/>
  <c r="D1001" i="3"/>
  <c r="F1001" i="3" s="1"/>
  <c r="S1001" i="3"/>
  <c r="C1001" i="3"/>
  <c r="E1001" i="3" s="1"/>
  <c r="S620" i="3"/>
  <c r="C620" i="3"/>
  <c r="E620" i="3" s="1"/>
  <c r="D620" i="3"/>
  <c r="F620" i="3" s="1"/>
  <c r="S560" i="3"/>
  <c r="C560" i="3"/>
  <c r="E560" i="3" s="1"/>
  <c r="D560" i="3"/>
  <c r="F560" i="3" s="1"/>
  <c r="C47" i="3"/>
  <c r="E47" i="3" s="1"/>
  <c r="D47" i="3"/>
  <c r="F47" i="3" s="1"/>
  <c r="S47" i="3"/>
  <c r="C235" i="3"/>
  <c r="E235" i="3" s="1"/>
  <c r="D235" i="3"/>
  <c r="F235" i="3" s="1"/>
  <c r="S235" i="3"/>
  <c r="C618" i="3"/>
  <c r="E618" i="3" s="1"/>
  <c r="D618" i="3"/>
  <c r="F618" i="3" s="1"/>
  <c r="S618" i="3"/>
  <c r="S647" i="3"/>
  <c r="D647" i="3"/>
  <c r="F647" i="3" s="1"/>
  <c r="C647" i="3"/>
  <c r="E647" i="3" s="1"/>
  <c r="C455" i="3"/>
  <c r="E455" i="3" s="1"/>
  <c r="D455" i="3"/>
  <c r="F455" i="3" s="1"/>
  <c r="S455" i="3"/>
  <c r="C724" i="3"/>
  <c r="E724" i="3" s="1"/>
  <c r="S724" i="3"/>
  <c r="D724" i="3"/>
  <c r="F724" i="3" s="1"/>
  <c r="D772" i="3"/>
  <c r="F772" i="3" s="1"/>
  <c r="S772" i="3"/>
  <c r="C772" i="3"/>
  <c r="E772" i="3" s="1"/>
  <c r="D789" i="3"/>
  <c r="F789" i="3" s="1"/>
  <c r="S789" i="3"/>
  <c r="C789" i="3"/>
  <c r="E789" i="3" s="1"/>
  <c r="D815" i="3"/>
  <c r="F815" i="3" s="1"/>
  <c r="S815" i="3"/>
  <c r="C815" i="3"/>
  <c r="E815" i="3" s="1"/>
  <c r="S962" i="3"/>
  <c r="D962" i="3"/>
  <c r="F962" i="3" s="1"/>
  <c r="C962" i="3"/>
  <c r="E962" i="3" s="1"/>
  <c r="S944" i="3"/>
  <c r="C944" i="3"/>
  <c r="E944" i="3" s="1"/>
  <c r="D944" i="3"/>
  <c r="F944" i="3" s="1"/>
  <c r="D427" i="3"/>
  <c r="F427" i="3" s="1"/>
  <c r="S427" i="3"/>
  <c r="C427" i="3"/>
  <c r="E427" i="3" s="1"/>
  <c r="S224" i="3"/>
  <c r="C224" i="3"/>
  <c r="E224" i="3" s="1"/>
  <c r="D224" i="3"/>
  <c r="F224" i="3" s="1"/>
  <c r="D117" i="3"/>
  <c r="F117" i="3" s="1"/>
  <c r="C117" i="3"/>
  <c r="E117" i="3" s="1"/>
  <c r="S117" i="3"/>
  <c r="S981" i="3"/>
  <c r="C981" i="3"/>
  <c r="E981" i="3" s="1"/>
  <c r="D981" i="3"/>
  <c r="F981" i="3" s="1"/>
  <c r="S605" i="3"/>
  <c r="D605" i="3"/>
  <c r="F605" i="3" s="1"/>
  <c r="C605" i="3"/>
  <c r="E605" i="3" s="1"/>
  <c r="C712" i="3"/>
  <c r="E712" i="3" s="1"/>
  <c r="D712" i="3"/>
  <c r="F712" i="3" s="1"/>
  <c r="S712" i="3"/>
  <c r="C507" i="3"/>
  <c r="E507" i="3" s="1"/>
  <c r="D507" i="3"/>
  <c r="F507" i="3" s="1"/>
  <c r="S507" i="3"/>
  <c r="S360" i="3"/>
  <c r="C360" i="3"/>
  <c r="E360" i="3" s="1"/>
  <c r="D360" i="3"/>
  <c r="F360" i="3" s="1"/>
  <c r="D136" i="3"/>
  <c r="F136" i="3" s="1"/>
  <c r="C136" i="3"/>
  <c r="E136" i="3" s="1"/>
  <c r="S136" i="3"/>
  <c r="S966" i="3"/>
  <c r="D966" i="3"/>
  <c r="F966" i="3" s="1"/>
  <c r="C966" i="3"/>
  <c r="E966" i="3" s="1"/>
  <c r="C425" i="3"/>
  <c r="E425" i="3" s="1"/>
  <c r="D425" i="3"/>
  <c r="F425" i="3" s="1"/>
  <c r="S425" i="3"/>
  <c r="S925" i="3"/>
  <c r="D925" i="3"/>
  <c r="F925" i="3" s="1"/>
  <c r="C925" i="3"/>
  <c r="E925" i="3" s="1"/>
  <c r="D233" i="3"/>
  <c r="F233" i="3" s="1"/>
  <c r="C233" i="3"/>
  <c r="E233" i="3" s="1"/>
  <c r="S233" i="3"/>
  <c r="C637" i="3"/>
  <c r="E637" i="3" s="1"/>
  <c r="D637" i="3"/>
  <c r="F637" i="3" s="1"/>
  <c r="S637" i="3"/>
  <c r="D969" i="3"/>
  <c r="F969" i="3" s="1"/>
  <c r="C969" i="3"/>
  <c r="E969" i="3" s="1"/>
  <c r="S969" i="3"/>
  <c r="C943" i="3"/>
  <c r="E943" i="3" s="1"/>
  <c r="S943" i="3"/>
  <c r="D943" i="3"/>
  <c r="F943" i="3" s="1"/>
  <c r="C785" i="3"/>
  <c r="E785" i="3" s="1"/>
  <c r="D785" i="3"/>
  <c r="F785" i="3" s="1"/>
  <c r="S785" i="3"/>
  <c r="D937" i="3"/>
  <c r="F937" i="3" s="1"/>
  <c r="S937" i="3"/>
  <c r="C937" i="3"/>
  <c r="E937" i="3" s="1"/>
  <c r="S777" i="3"/>
  <c r="C777" i="3"/>
  <c r="E777" i="3" s="1"/>
  <c r="D777" i="3"/>
  <c r="F777" i="3" s="1"/>
  <c r="S913" i="3"/>
  <c r="C913" i="3"/>
  <c r="E913" i="3" s="1"/>
  <c r="D913" i="3"/>
  <c r="F913" i="3" s="1"/>
  <c r="D888" i="3"/>
  <c r="F888" i="3" s="1"/>
  <c r="S888" i="3"/>
  <c r="C888" i="3"/>
  <c r="E888" i="3" s="1"/>
  <c r="D264" i="3"/>
  <c r="F264" i="3" s="1"/>
  <c r="S264" i="3"/>
  <c r="C264" i="3"/>
  <c r="E264" i="3" s="1"/>
  <c r="D144" i="3"/>
  <c r="F144" i="3" s="1"/>
  <c r="S144" i="3"/>
  <c r="C144" i="3"/>
  <c r="E144" i="3" s="1"/>
  <c r="S579" i="3"/>
  <c r="C579" i="3"/>
  <c r="E579" i="3" s="1"/>
  <c r="D579" i="3"/>
  <c r="F579" i="3" s="1"/>
  <c r="S404" i="3"/>
  <c r="D404" i="3"/>
  <c r="F404" i="3" s="1"/>
  <c r="C404" i="3"/>
  <c r="E404" i="3" s="1"/>
  <c r="D499" i="3"/>
  <c r="F499" i="3" s="1"/>
  <c r="S499" i="3"/>
  <c r="C499" i="3"/>
  <c r="E499" i="3" s="1"/>
  <c r="D612" i="3"/>
  <c r="F612" i="3" s="1"/>
  <c r="S612" i="3"/>
  <c r="C612" i="3"/>
  <c r="E612" i="3" s="1"/>
  <c r="C439" i="3"/>
  <c r="E439" i="3" s="1"/>
  <c r="D439" i="3"/>
  <c r="F439" i="3" s="1"/>
  <c r="S439" i="3"/>
  <c r="C635" i="3"/>
  <c r="E635" i="3" s="1"/>
  <c r="S635" i="3"/>
  <c r="D635" i="3"/>
  <c r="F635" i="3" s="1"/>
  <c r="D387" i="3"/>
  <c r="F387" i="3" s="1"/>
  <c r="S387" i="3"/>
  <c r="C387" i="3"/>
  <c r="E387" i="3" s="1"/>
  <c r="C759" i="3"/>
  <c r="E759" i="3" s="1"/>
  <c r="S759" i="3"/>
  <c r="D759" i="3"/>
  <c r="F759" i="3" s="1"/>
  <c r="S642" i="3"/>
  <c r="C642" i="3"/>
  <c r="E642" i="3" s="1"/>
  <c r="D642" i="3"/>
  <c r="F642" i="3" s="1"/>
  <c r="D629" i="3"/>
  <c r="F629" i="3" s="1"/>
  <c r="S629" i="3"/>
  <c r="C629" i="3"/>
  <c r="E629" i="3" s="1"/>
  <c r="D979" i="3"/>
  <c r="F979" i="3" s="1"/>
  <c r="S979" i="3"/>
  <c r="C979" i="3"/>
  <c r="E979" i="3" s="1"/>
  <c r="C793" i="3"/>
  <c r="E793" i="3" s="1"/>
  <c r="D793" i="3"/>
  <c r="F793" i="3" s="1"/>
  <c r="S793" i="3"/>
  <c r="D386" i="3"/>
  <c r="F386" i="3" s="1"/>
  <c r="C386" i="3"/>
  <c r="E386" i="3" s="1"/>
  <c r="S386" i="3"/>
  <c r="D904" i="3"/>
  <c r="F904" i="3" s="1"/>
  <c r="S904" i="3"/>
  <c r="C904" i="3"/>
  <c r="E904" i="3" s="1"/>
  <c r="S903" i="3"/>
  <c r="C903" i="3"/>
  <c r="E903" i="3" s="1"/>
  <c r="D903" i="3"/>
  <c r="F903" i="3" s="1"/>
  <c r="S907" i="3"/>
  <c r="C907" i="3"/>
  <c r="E907" i="3" s="1"/>
  <c r="D907" i="3"/>
  <c r="F907" i="3" s="1"/>
  <c r="D692" i="3"/>
  <c r="F692" i="3" s="1"/>
  <c r="C692" i="3"/>
  <c r="E692" i="3" s="1"/>
  <c r="S692" i="3"/>
  <c r="S219" i="3"/>
  <c r="C219" i="3"/>
  <c r="E219" i="3" s="1"/>
  <c r="D219" i="3"/>
  <c r="F219" i="3" s="1"/>
  <c r="C739" i="3"/>
  <c r="E739" i="3" s="1"/>
  <c r="D739" i="3"/>
  <c r="F739" i="3" s="1"/>
  <c r="S739" i="3"/>
  <c r="D602" i="3"/>
  <c r="F602" i="3" s="1"/>
  <c r="S602" i="3"/>
  <c r="C602" i="3"/>
  <c r="E602" i="3" s="1"/>
  <c r="S449" i="3"/>
  <c r="C449" i="3"/>
  <c r="E449" i="3" s="1"/>
  <c r="D449" i="3"/>
  <c r="F449" i="3" s="1"/>
  <c r="C956" i="3"/>
  <c r="E956" i="3" s="1"/>
  <c r="S956" i="3"/>
  <c r="D956" i="3"/>
  <c r="F956" i="3" s="1"/>
  <c r="D363" i="3"/>
  <c r="F363" i="3" s="1"/>
  <c r="C363" i="3"/>
  <c r="E363" i="3" s="1"/>
  <c r="S363" i="3"/>
  <c r="C355" i="3"/>
  <c r="E355" i="3" s="1"/>
  <c r="D355" i="3"/>
  <c r="F355" i="3" s="1"/>
  <c r="S355" i="3"/>
  <c r="C194" i="3"/>
  <c r="E194" i="3" s="1"/>
  <c r="S194" i="3"/>
  <c r="D194" i="3"/>
  <c r="F194" i="3" s="1"/>
  <c r="C750" i="3"/>
  <c r="E750" i="3" s="1"/>
  <c r="D750" i="3"/>
  <c r="F750" i="3" s="1"/>
  <c r="S750" i="3"/>
  <c r="C899" i="3"/>
  <c r="E899" i="3" s="1"/>
  <c r="D899" i="3"/>
  <c r="F899" i="3" s="1"/>
  <c r="S899" i="3"/>
  <c r="S854" i="3"/>
  <c r="D854" i="3"/>
  <c r="F854" i="3" s="1"/>
  <c r="C854" i="3"/>
  <c r="E854" i="3" s="1"/>
  <c r="C398" i="3"/>
  <c r="E398" i="3" s="1"/>
  <c r="S398" i="3"/>
  <c r="D398" i="3"/>
  <c r="F398" i="3" s="1"/>
  <c r="D695" i="3"/>
  <c r="F695" i="3" s="1"/>
  <c r="C695" i="3"/>
  <c r="E695" i="3" s="1"/>
  <c r="S695" i="3"/>
  <c r="C135" i="3"/>
  <c r="E135" i="3" s="1"/>
  <c r="S135" i="3"/>
  <c r="D135" i="3"/>
  <c r="F135" i="3" s="1"/>
  <c r="S403" i="3"/>
  <c r="C403" i="3"/>
  <c r="E403" i="3" s="1"/>
  <c r="D403" i="3"/>
  <c r="F403" i="3" s="1"/>
  <c r="S891" i="3"/>
  <c r="D891" i="3"/>
  <c r="F891" i="3" s="1"/>
  <c r="C891" i="3"/>
  <c r="E891" i="3" s="1"/>
  <c r="C578" i="3"/>
  <c r="E578" i="3" s="1"/>
  <c r="S578" i="3"/>
  <c r="D578" i="3"/>
  <c r="F578" i="3" s="1"/>
  <c r="D220" i="3"/>
  <c r="F220" i="3" s="1"/>
  <c r="C220" i="3"/>
  <c r="E220" i="3" s="1"/>
  <c r="S220" i="3"/>
  <c r="S826" i="3"/>
  <c r="C826" i="3"/>
  <c r="E826" i="3" s="1"/>
  <c r="D826" i="3"/>
  <c r="F826" i="3" s="1"/>
  <c r="C627" i="3"/>
  <c r="E627" i="3" s="1"/>
  <c r="D627" i="3"/>
  <c r="F627" i="3" s="1"/>
  <c r="S627" i="3"/>
  <c r="S845" i="3"/>
  <c r="C845" i="3"/>
  <c r="E845" i="3" s="1"/>
  <c r="D845" i="3"/>
  <c r="F845" i="3" s="1"/>
  <c r="C353" i="3"/>
  <c r="E353" i="3" s="1"/>
  <c r="D353" i="3"/>
  <c r="F353" i="3" s="1"/>
  <c r="S353" i="3"/>
  <c r="C297" i="3"/>
  <c r="E297" i="3" s="1"/>
  <c r="D297" i="3"/>
  <c r="F297" i="3" s="1"/>
  <c r="S297" i="3"/>
  <c r="C409" i="3"/>
  <c r="E409" i="3" s="1"/>
  <c r="S409" i="3"/>
  <c r="D409" i="3"/>
  <c r="F409" i="3" s="1"/>
  <c r="C400" i="3"/>
  <c r="E400" i="3" s="1"/>
  <c r="S400" i="3"/>
  <c r="D400" i="3"/>
  <c r="F400" i="3" s="1"/>
  <c r="C803" i="3"/>
  <c r="E803" i="3" s="1"/>
  <c r="S803" i="3"/>
  <c r="D803" i="3"/>
  <c r="F803" i="3" s="1"/>
  <c r="C24" i="3"/>
  <c r="E24" i="3" s="1"/>
  <c r="S24" i="3"/>
  <c r="D24" i="3"/>
  <c r="F24" i="3" s="1"/>
  <c r="C657" i="3"/>
  <c r="E657" i="3" s="1"/>
  <c r="S657" i="3"/>
  <c r="D657" i="3"/>
  <c r="F657" i="3" s="1"/>
  <c r="C760" i="3"/>
  <c r="E760" i="3" s="1"/>
  <c r="S760" i="3"/>
  <c r="D760" i="3"/>
  <c r="F760" i="3" s="1"/>
  <c r="D655" i="3"/>
  <c r="F655" i="3" s="1"/>
  <c r="S655" i="3"/>
  <c r="C655" i="3"/>
  <c r="E655" i="3" s="1"/>
  <c r="D781" i="3"/>
  <c r="F781" i="3" s="1"/>
  <c r="C781" i="3"/>
  <c r="E781" i="3" s="1"/>
  <c r="S781" i="3"/>
  <c r="S273" i="3"/>
  <c r="D273" i="3"/>
  <c r="F273" i="3" s="1"/>
  <c r="C273" i="3"/>
  <c r="E273" i="3" s="1"/>
  <c r="D653" i="3"/>
  <c r="F653" i="3" s="1"/>
  <c r="C653" i="3"/>
  <c r="E653" i="3" s="1"/>
  <c r="S653" i="3"/>
  <c r="S769" i="3"/>
  <c r="D769" i="3"/>
  <c r="F769" i="3" s="1"/>
  <c r="C769" i="3"/>
  <c r="E769" i="3" s="1"/>
  <c r="C494" i="3"/>
  <c r="E494" i="3" s="1"/>
  <c r="S494" i="3"/>
  <c r="D494" i="3"/>
  <c r="F494" i="3" s="1"/>
  <c r="D146" i="3"/>
  <c r="F146" i="3" s="1"/>
  <c r="C146" i="3"/>
  <c r="E146" i="3" s="1"/>
  <c r="S146" i="3"/>
  <c r="D736" i="3"/>
  <c r="F736" i="3" s="1"/>
  <c r="C736" i="3"/>
  <c r="E736" i="3" s="1"/>
  <c r="S736" i="3"/>
  <c r="C125" i="3"/>
  <c r="E125" i="3" s="1"/>
  <c r="S125" i="3"/>
  <c r="D125" i="3"/>
  <c r="F125" i="3" s="1"/>
  <c r="C68" i="3"/>
  <c r="E68" i="3" s="1"/>
  <c r="D68" i="3"/>
  <c r="F68" i="3" s="1"/>
  <c r="S68" i="3"/>
  <c r="S309" i="3"/>
  <c r="D309" i="3"/>
  <c r="F309" i="3" s="1"/>
  <c r="C309" i="3"/>
  <c r="E309" i="3" s="1"/>
  <c r="S596" i="3"/>
  <c r="D596" i="3"/>
  <c r="F596" i="3" s="1"/>
  <c r="C596" i="3"/>
  <c r="E596" i="3" s="1"/>
  <c r="C827" i="3"/>
  <c r="E827" i="3" s="1"/>
  <c r="S827" i="3"/>
  <c r="D827" i="3"/>
  <c r="F827" i="3" s="1"/>
  <c r="D332" i="3"/>
  <c r="F332" i="3" s="1"/>
  <c r="S332" i="3"/>
  <c r="C332" i="3"/>
  <c r="E332" i="3" s="1"/>
  <c r="C321" i="3"/>
  <c r="E321" i="3" s="1"/>
  <c r="S321" i="3"/>
  <c r="D321" i="3"/>
  <c r="F321" i="3" s="1"/>
  <c r="D481" i="3"/>
  <c r="F481" i="3" s="1"/>
  <c r="S481" i="3"/>
  <c r="C481" i="3"/>
  <c r="E481" i="3" s="1"/>
  <c r="S354" i="3"/>
  <c r="D354" i="3"/>
  <c r="F354" i="3" s="1"/>
  <c r="C354" i="3"/>
  <c r="E354" i="3" s="1"/>
  <c r="C305" i="3"/>
  <c r="E305" i="3" s="1"/>
  <c r="S305" i="3"/>
  <c r="D305" i="3"/>
  <c r="F305" i="3" s="1"/>
  <c r="D700" i="3"/>
  <c r="F700" i="3" s="1"/>
  <c r="S700" i="3"/>
  <c r="C700" i="3"/>
  <c r="E700" i="3" s="1"/>
  <c r="S940" i="3"/>
  <c r="C940" i="3"/>
  <c r="E940" i="3" s="1"/>
  <c r="D940" i="3"/>
  <c r="F940" i="3" s="1"/>
  <c r="D742" i="3"/>
  <c r="F742" i="3" s="1"/>
  <c r="S742" i="3"/>
  <c r="C742" i="3"/>
  <c r="E742" i="3" s="1"/>
  <c r="S211" i="3"/>
  <c r="D211" i="3"/>
  <c r="F211" i="3" s="1"/>
  <c r="C211" i="3"/>
  <c r="E211" i="3" s="1"/>
  <c r="S281" i="3"/>
  <c r="C281" i="3"/>
  <c r="E281" i="3" s="1"/>
  <c r="D281" i="3"/>
  <c r="F281" i="3" s="1"/>
  <c r="S364" i="3"/>
  <c r="D364" i="3"/>
  <c r="F364" i="3" s="1"/>
  <c r="C364" i="3"/>
  <c r="E364" i="3" s="1"/>
  <c r="D675" i="3"/>
  <c r="F675" i="3" s="1"/>
  <c r="C675" i="3"/>
  <c r="E675" i="3" s="1"/>
  <c r="S675" i="3"/>
  <c r="D8" i="3"/>
  <c r="F8" i="3" s="1"/>
  <c r="C8" i="3"/>
  <c r="E8" i="3" s="1"/>
  <c r="S8" i="3"/>
  <c r="C375" i="3"/>
  <c r="E375" i="3" s="1"/>
  <c r="S375" i="3"/>
  <c r="D375" i="3"/>
  <c r="F375" i="3" s="1"/>
  <c r="C260" i="3"/>
  <c r="E260" i="3" s="1"/>
  <c r="S260" i="3"/>
  <c r="D260" i="3"/>
  <c r="F260" i="3" s="1"/>
  <c r="C116" i="3"/>
  <c r="E116" i="3" s="1"/>
  <c r="D116" i="3"/>
  <c r="F116" i="3" s="1"/>
  <c r="S116" i="3"/>
  <c r="S376" i="3"/>
  <c r="C376" i="3"/>
  <c r="E376" i="3" s="1"/>
  <c r="D376" i="3"/>
  <c r="F376" i="3" s="1"/>
  <c r="D746" i="3"/>
  <c r="F746" i="3" s="1"/>
  <c r="C746" i="3"/>
  <c r="E746" i="3" s="1"/>
  <c r="S746" i="3"/>
  <c r="C914" i="3"/>
  <c r="E914" i="3" s="1"/>
  <c r="D914" i="3"/>
  <c r="F914" i="3" s="1"/>
  <c r="S914" i="3"/>
  <c r="S314" i="3"/>
  <c r="D314" i="3"/>
  <c r="F314" i="3" s="1"/>
  <c r="C314" i="3"/>
  <c r="E314" i="3" s="1"/>
  <c r="C482" i="3"/>
  <c r="E482" i="3" s="1"/>
  <c r="D482" i="3"/>
  <c r="F482" i="3" s="1"/>
  <c r="S482" i="3"/>
  <c r="D229" i="3"/>
  <c r="F229" i="3" s="1"/>
  <c r="C229" i="3"/>
  <c r="E229" i="3" s="1"/>
  <c r="S229" i="3"/>
  <c r="D61" i="3"/>
  <c r="F61" i="3" s="1"/>
  <c r="C61" i="3"/>
  <c r="E61" i="3" s="1"/>
  <c r="S61" i="3"/>
  <c r="C177" i="3"/>
  <c r="E177" i="3" s="1"/>
  <c r="D177" i="3"/>
  <c r="F177" i="3" s="1"/>
  <c r="S177" i="3"/>
  <c r="C916" i="3"/>
  <c r="E916" i="3" s="1"/>
  <c r="S916" i="3"/>
  <c r="D916" i="3"/>
  <c r="F916" i="3" s="1"/>
  <c r="D723" i="3"/>
  <c r="F723" i="3" s="1"/>
  <c r="S723" i="3"/>
  <c r="C723" i="3"/>
  <c r="E723" i="3" s="1"/>
  <c r="C254" i="3"/>
  <c r="E254" i="3" s="1"/>
  <c r="S254" i="3"/>
  <c r="D254" i="3"/>
  <c r="F254" i="3" s="1"/>
  <c r="S814" i="3"/>
  <c r="D814" i="3"/>
  <c r="F814" i="3" s="1"/>
  <c r="C814" i="3"/>
  <c r="E814" i="3" s="1"/>
  <c r="C594" i="3"/>
  <c r="E594" i="3" s="1"/>
  <c r="D594" i="3"/>
  <c r="F594" i="3" s="1"/>
  <c r="S594" i="3"/>
  <c r="D313" i="3"/>
  <c r="F313" i="3" s="1"/>
  <c r="C313" i="3"/>
  <c r="E313" i="3" s="1"/>
  <c r="S313" i="3"/>
  <c r="S1002" i="3"/>
  <c r="D1002" i="3"/>
  <c r="F1002" i="3" s="1"/>
  <c r="C1002" i="3"/>
  <c r="E1002" i="3" s="1"/>
  <c r="C822" i="3"/>
  <c r="E822" i="3" s="1"/>
  <c r="S822" i="3"/>
  <c r="D822" i="3"/>
  <c r="F822" i="3" s="1"/>
  <c r="C633" i="3"/>
  <c r="E633" i="3" s="1"/>
  <c r="S633" i="3"/>
  <c r="D633" i="3"/>
  <c r="F633" i="3" s="1"/>
  <c r="D300" i="3"/>
  <c r="F300" i="3" s="1"/>
  <c r="C300" i="3"/>
  <c r="E300" i="3" s="1"/>
  <c r="S300" i="3"/>
  <c r="C952" i="3"/>
  <c r="E952" i="3" s="1"/>
  <c r="S952" i="3"/>
  <c r="D952" i="3"/>
  <c r="F952" i="3" s="1"/>
  <c r="S708" i="3"/>
  <c r="D708" i="3"/>
  <c r="F708" i="3" s="1"/>
  <c r="C708" i="3"/>
  <c r="E708" i="3" s="1"/>
  <c r="C140" i="3"/>
  <c r="E140" i="3" s="1"/>
  <c r="D140" i="3"/>
  <c r="F140" i="3" s="1"/>
  <c r="S140" i="3"/>
  <c r="D551" i="3"/>
  <c r="F551" i="3" s="1"/>
  <c r="S551" i="3"/>
  <c r="C551" i="3"/>
  <c r="E551" i="3" s="1"/>
  <c r="C645" i="3"/>
  <c r="E645" i="3" s="1"/>
  <c r="S645" i="3"/>
  <c r="D645" i="3"/>
  <c r="F645" i="3" s="1"/>
  <c r="C84" i="3"/>
  <c r="E84" i="3" s="1"/>
  <c r="S84" i="3"/>
  <c r="D84" i="3"/>
  <c r="F84" i="3" s="1"/>
  <c r="S188" i="3"/>
  <c r="D188" i="3"/>
  <c r="F188" i="3" s="1"/>
  <c r="C188" i="3"/>
  <c r="E188" i="3" s="1"/>
  <c r="C865" i="3"/>
  <c r="E865" i="3" s="1"/>
  <c r="D865" i="3"/>
  <c r="F865" i="3" s="1"/>
  <c r="S865" i="3"/>
  <c r="C881" i="3"/>
  <c r="E881" i="3" s="1"/>
  <c r="S881" i="3"/>
  <c r="D881" i="3"/>
  <c r="F881" i="3" s="1"/>
  <c r="C442" i="3"/>
  <c r="E442" i="3" s="1"/>
  <c r="D442" i="3"/>
  <c r="F442" i="3" s="1"/>
  <c r="S442" i="3"/>
  <c r="S886" i="3"/>
  <c r="D886" i="3"/>
  <c r="F886" i="3" s="1"/>
  <c r="C886" i="3"/>
  <c r="E886" i="3" s="1"/>
  <c r="S23" i="3"/>
  <c r="D23" i="3"/>
  <c r="F23" i="3" s="1"/>
  <c r="C23" i="3"/>
  <c r="E23" i="3" s="1"/>
  <c r="S466" i="3"/>
  <c r="C466" i="3"/>
  <c r="E466" i="3" s="1"/>
  <c r="D466" i="3"/>
  <c r="F466" i="3" s="1"/>
  <c r="S152" i="3"/>
  <c r="D152" i="3"/>
  <c r="F152" i="3" s="1"/>
  <c r="C152" i="3"/>
  <c r="E152" i="3" s="1"/>
  <c r="D85" i="3"/>
  <c r="F85" i="3" s="1"/>
  <c r="C85" i="3"/>
  <c r="E85" i="3" s="1"/>
  <c r="S85" i="3"/>
  <c r="S796" i="3"/>
  <c r="D796" i="3"/>
  <c r="F796" i="3" s="1"/>
  <c r="C796" i="3"/>
  <c r="E796" i="3" s="1"/>
  <c r="S817" i="3"/>
  <c r="C817" i="3"/>
  <c r="E817" i="3" s="1"/>
  <c r="D817" i="3"/>
  <c r="F817" i="3" s="1"/>
  <c r="D19" i="3"/>
  <c r="F19" i="3" s="1"/>
  <c r="C19" i="3"/>
  <c r="E19" i="3" s="1"/>
  <c r="S19" i="3"/>
  <c r="S46" i="3"/>
  <c r="D46" i="3"/>
  <c r="F46" i="3" s="1"/>
  <c r="C46" i="3"/>
  <c r="E46" i="3" s="1"/>
  <c r="C345" i="3"/>
  <c r="E345" i="3" s="1"/>
  <c r="D345" i="3"/>
  <c r="F345" i="3" s="1"/>
  <c r="S345" i="3"/>
  <c r="D54" i="3"/>
  <c r="F54" i="3" s="1"/>
  <c r="C54" i="3"/>
  <c r="E54" i="3" s="1"/>
  <c r="S54" i="3"/>
  <c r="D548" i="3"/>
  <c r="F548" i="3" s="1"/>
  <c r="S548" i="3"/>
  <c r="C548" i="3"/>
  <c r="E548" i="3" s="1"/>
  <c r="S838" i="3"/>
  <c r="D838" i="3"/>
  <c r="F838" i="3" s="1"/>
  <c r="C838" i="3"/>
  <c r="E838" i="3" s="1"/>
  <c r="S408" i="3"/>
  <c r="D408" i="3"/>
  <c r="F408" i="3" s="1"/>
  <c r="C408" i="3"/>
  <c r="E408" i="3" s="1"/>
  <c r="S707" i="3"/>
  <c r="D707" i="3"/>
  <c r="F707" i="3" s="1"/>
  <c r="C707" i="3"/>
  <c r="E707" i="3" s="1"/>
  <c r="C741" i="3"/>
  <c r="E741" i="3" s="1"/>
  <c r="D741" i="3"/>
  <c r="F741" i="3" s="1"/>
  <c r="S741" i="3"/>
  <c r="D730" i="3"/>
  <c r="F730" i="3" s="1"/>
  <c r="C730" i="3"/>
  <c r="E730" i="3" s="1"/>
  <c r="S730" i="3"/>
  <c r="D513" i="3"/>
  <c r="F513" i="3" s="1"/>
  <c r="C513" i="3"/>
  <c r="E513" i="3" s="1"/>
  <c r="S513" i="3"/>
  <c r="D869" i="3"/>
  <c r="F869" i="3" s="1"/>
  <c r="C869" i="3"/>
  <c r="E869" i="3" s="1"/>
  <c r="S869" i="3"/>
  <c r="S468" i="3"/>
  <c r="D468" i="3"/>
  <c r="F468" i="3" s="1"/>
  <c r="C468" i="3"/>
  <c r="E468" i="3" s="1"/>
  <c r="C118" i="3"/>
  <c r="E118" i="3" s="1"/>
  <c r="D118" i="3"/>
  <c r="F118" i="3" s="1"/>
  <c r="S118" i="3"/>
  <c r="C351" i="3"/>
  <c r="E351" i="3" s="1"/>
  <c r="D351" i="3"/>
  <c r="F351" i="3" s="1"/>
  <c r="S351" i="3"/>
  <c r="D832" i="3"/>
  <c r="F832" i="3" s="1"/>
  <c r="S832" i="3"/>
  <c r="C832" i="3"/>
  <c r="E832" i="3" s="1"/>
  <c r="D592" i="3"/>
  <c r="F592" i="3" s="1"/>
  <c r="S592" i="3"/>
  <c r="C592" i="3"/>
  <c r="E592" i="3" s="1"/>
  <c r="D298" i="3"/>
  <c r="F298" i="3" s="1"/>
  <c r="C298" i="3"/>
  <c r="E298" i="3" s="1"/>
  <c r="S298" i="3"/>
  <c r="C322" i="3"/>
  <c r="E322" i="3" s="1"/>
  <c r="S322" i="3"/>
  <c r="D322" i="3"/>
  <c r="F322" i="3" s="1"/>
  <c r="D432" i="3"/>
  <c r="F432" i="3" s="1"/>
  <c r="C432" i="3"/>
  <c r="E432" i="3" s="1"/>
  <c r="S432" i="3"/>
  <c r="C694" i="3"/>
  <c r="E694" i="3" s="1"/>
  <c r="D694" i="3"/>
  <c r="F694" i="3" s="1"/>
  <c r="S694" i="3"/>
  <c r="D883" i="3"/>
  <c r="F883" i="3" s="1"/>
  <c r="S883" i="3"/>
  <c r="C883" i="3"/>
  <c r="E883" i="3" s="1"/>
  <c r="C584" i="3"/>
  <c r="E584" i="3" s="1"/>
  <c r="D584" i="3"/>
  <c r="F584" i="3" s="1"/>
  <c r="S584" i="3"/>
  <c r="D43" i="3"/>
  <c r="F43" i="3" s="1"/>
  <c r="C43" i="3"/>
  <c r="E43" i="3" s="1"/>
  <c r="S43" i="3"/>
  <c r="C151" i="3"/>
  <c r="E151" i="3" s="1"/>
  <c r="S151" i="3"/>
  <c r="D151" i="3"/>
  <c r="F151" i="3" s="1"/>
  <c r="C470" i="3"/>
  <c r="E470" i="3" s="1"/>
  <c r="S470" i="3"/>
  <c r="D470" i="3"/>
  <c r="F470" i="3" s="1"/>
  <c r="C283" i="3"/>
  <c r="E283" i="3" s="1"/>
  <c r="S283" i="3"/>
  <c r="D283" i="3"/>
  <c r="F283" i="3" s="1"/>
  <c r="S86" i="3"/>
  <c r="C86" i="3"/>
  <c r="E86" i="3" s="1"/>
  <c r="D86" i="3"/>
  <c r="F86" i="3" s="1"/>
  <c r="S259" i="3"/>
  <c r="C259" i="3"/>
  <c r="E259" i="3" s="1"/>
  <c r="D259" i="3"/>
  <c r="F259" i="3" s="1"/>
  <c r="S36" i="3"/>
  <c r="D36" i="3"/>
  <c r="F36" i="3" s="1"/>
  <c r="C36" i="3"/>
  <c r="E36" i="3" s="1"/>
  <c r="S35" i="3"/>
  <c r="D35" i="3"/>
  <c r="F35" i="3" s="1"/>
  <c r="C35" i="3"/>
  <c r="E35" i="3" s="1"/>
  <c r="S841" i="3"/>
  <c r="C841" i="3"/>
  <c r="E841" i="3" s="1"/>
  <c r="D841" i="3"/>
  <c r="F841" i="3" s="1"/>
  <c r="D994" i="3"/>
  <c r="F994" i="3" s="1"/>
  <c r="S994" i="3"/>
  <c r="C994" i="3"/>
  <c r="E994" i="3" s="1"/>
  <c r="D920" i="3"/>
  <c r="F920" i="3" s="1"/>
  <c r="C920" i="3"/>
  <c r="E920" i="3" s="1"/>
  <c r="S920" i="3"/>
  <c r="S505" i="3"/>
  <c r="C505" i="3"/>
  <c r="E505" i="3" s="1"/>
  <c r="D505" i="3"/>
  <c r="F505" i="3" s="1"/>
  <c r="S81" i="3"/>
  <c r="C81" i="3"/>
  <c r="E81" i="3" s="1"/>
  <c r="D81" i="3"/>
  <c r="F81" i="3" s="1"/>
  <c r="D961" i="3"/>
  <c r="F961" i="3" s="1"/>
  <c r="C961" i="3"/>
  <c r="E961" i="3" s="1"/>
  <c r="S961" i="3"/>
  <c r="C293" i="3"/>
  <c r="E293" i="3" s="1"/>
  <c r="S293" i="3"/>
  <c r="D293" i="3"/>
  <c r="F293" i="3" s="1"/>
  <c r="D420" i="3"/>
  <c r="F420" i="3" s="1"/>
  <c r="C420" i="3"/>
  <c r="E420" i="3" s="1"/>
  <c r="S420" i="3"/>
  <c r="D900" i="3"/>
  <c r="F900" i="3" s="1"/>
  <c r="C900" i="3"/>
  <c r="E900" i="3" s="1"/>
  <c r="S900" i="3"/>
  <c r="C16" i="3"/>
  <c r="E16" i="3" s="1"/>
  <c r="D16" i="3"/>
  <c r="F16" i="3" s="1"/>
  <c r="S16" i="3"/>
  <c r="C593" i="3"/>
  <c r="E593" i="3" s="1"/>
  <c r="D593" i="3"/>
  <c r="F593" i="3" s="1"/>
  <c r="S593" i="3"/>
  <c r="D395" i="3"/>
  <c r="F395" i="3" s="1"/>
  <c r="S395" i="3"/>
  <c r="C395" i="3"/>
  <c r="E395" i="3" s="1"/>
  <c r="S428" i="3"/>
  <c r="D428" i="3"/>
  <c r="F428" i="3" s="1"/>
  <c r="C428" i="3"/>
  <c r="E428" i="3" s="1"/>
  <c r="C773" i="3"/>
  <c r="E773" i="3" s="1"/>
  <c r="S773" i="3"/>
  <c r="D773" i="3"/>
  <c r="F773" i="3" s="1"/>
  <c r="S830" i="3"/>
  <c r="D830" i="3"/>
  <c r="F830" i="3" s="1"/>
  <c r="C830" i="3"/>
  <c r="E830" i="3" s="1"/>
  <c r="D62" i="3"/>
  <c r="F62" i="3" s="1"/>
  <c r="C62" i="3"/>
  <c r="E62" i="3" s="1"/>
  <c r="S62" i="3"/>
  <c r="S111" i="3"/>
  <c r="C111" i="3"/>
  <c r="E111" i="3" s="1"/>
  <c r="D111" i="3"/>
  <c r="F111" i="3" s="1"/>
  <c r="D197" i="3"/>
  <c r="F197" i="3" s="1"/>
  <c r="S197" i="3"/>
  <c r="C197" i="3"/>
  <c r="E197" i="3" s="1"/>
  <c r="C216" i="3"/>
  <c r="E216" i="3" s="1"/>
  <c r="D216" i="3"/>
  <c r="F216" i="3" s="1"/>
  <c r="S216" i="3"/>
  <c r="D726" i="3"/>
  <c r="F726" i="3" s="1"/>
  <c r="C726" i="3"/>
  <c r="E726" i="3" s="1"/>
  <c r="S726" i="3"/>
  <c r="D192" i="3"/>
  <c r="F192" i="3" s="1"/>
  <c r="C192" i="3"/>
  <c r="E192" i="3" s="1"/>
  <c r="S192" i="3"/>
  <c r="D765" i="3"/>
  <c r="F765" i="3" s="1"/>
  <c r="C765" i="3"/>
  <c r="E765" i="3" s="1"/>
  <c r="S765" i="3"/>
  <c r="S274" i="3"/>
  <c r="C274" i="3"/>
  <c r="E274" i="3" s="1"/>
  <c r="D274" i="3"/>
  <c r="F274" i="3" s="1"/>
  <c r="C688" i="3"/>
  <c r="E688" i="3" s="1"/>
  <c r="D688" i="3"/>
  <c r="F688" i="3" s="1"/>
  <c r="S688" i="3"/>
  <c r="D799" i="3"/>
  <c r="F799" i="3" s="1"/>
  <c r="C799" i="3"/>
  <c r="E799" i="3" s="1"/>
  <c r="S799" i="3"/>
  <c r="D368" i="3"/>
  <c r="F368" i="3" s="1"/>
  <c r="S368" i="3"/>
  <c r="C368" i="3"/>
  <c r="E368" i="3" s="1"/>
  <c r="D418" i="3"/>
  <c r="F418" i="3" s="1"/>
  <c r="S418" i="3"/>
  <c r="C418" i="3"/>
  <c r="E418" i="3" s="1"/>
  <c r="C490" i="3"/>
  <c r="E490" i="3" s="1"/>
  <c r="S490" i="3"/>
  <c r="D490" i="3"/>
  <c r="F490" i="3" s="1"/>
  <c r="D71" i="3"/>
  <c r="F71" i="3" s="1"/>
  <c r="S71" i="3"/>
  <c r="C71" i="3"/>
  <c r="E71" i="3" s="1"/>
  <c r="C497" i="3"/>
  <c r="E497" i="3" s="1"/>
  <c r="S497" i="3"/>
  <c r="D497" i="3"/>
  <c r="F497" i="3" s="1"/>
  <c r="S296" i="3"/>
  <c r="D296" i="3"/>
  <c r="F296" i="3" s="1"/>
  <c r="C296" i="3"/>
  <c r="E296" i="3" s="1"/>
  <c r="S80" i="3"/>
  <c r="C80" i="3"/>
  <c r="E80" i="3" s="1"/>
  <c r="D80" i="3"/>
  <c r="F80" i="3" s="1"/>
  <c r="S735" i="3"/>
  <c r="D735" i="3"/>
  <c r="F735" i="3" s="1"/>
  <c r="C735" i="3"/>
  <c r="E735" i="3" s="1"/>
  <c r="C747" i="3"/>
  <c r="E747" i="3" s="1"/>
  <c r="D747" i="3"/>
  <c r="F747" i="3" s="1"/>
  <c r="S747" i="3"/>
  <c r="S683" i="3"/>
  <c r="C683" i="3"/>
  <c r="E683" i="3" s="1"/>
  <c r="D683" i="3"/>
  <c r="F683" i="3" s="1"/>
  <c r="S501" i="3"/>
  <c r="D501" i="3"/>
  <c r="F501" i="3" s="1"/>
  <c r="C501" i="3"/>
  <c r="E501" i="3" s="1"/>
  <c r="D22" i="3"/>
  <c r="F22" i="3" s="1"/>
  <c r="C22" i="3"/>
  <c r="E22" i="3" s="1"/>
  <c r="S22" i="3"/>
  <c r="C953" i="3"/>
  <c r="E953" i="3" s="1"/>
  <c r="S953" i="3"/>
  <c r="D953" i="3"/>
  <c r="F953" i="3" s="1"/>
  <c r="D872" i="3"/>
  <c r="F872" i="3" s="1"/>
  <c r="C872" i="3"/>
  <c r="E872" i="3" s="1"/>
  <c r="S872" i="3"/>
  <c r="C326" i="3"/>
  <c r="E326" i="3" s="1"/>
  <c r="S326" i="3"/>
  <c r="D326" i="3"/>
  <c r="F326" i="3" s="1"/>
  <c r="S339" i="3"/>
  <c r="C339" i="3"/>
  <c r="E339" i="3" s="1"/>
  <c r="D339" i="3"/>
  <c r="F339" i="3" s="1"/>
  <c r="D965" i="3"/>
  <c r="F965" i="3" s="1"/>
  <c r="C965" i="3"/>
  <c r="E965" i="3" s="1"/>
  <c r="S965" i="3"/>
  <c r="D967" i="3"/>
  <c r="F967" i="3" s="1"/>
  <c r="S967" i="3"/>
  <c r="C967" i="3"/>
  <c r="E967" i="3" s="1"/>
  <c r="D926" i="3"/>
  <c r="F926" i="3" s="1"/>
  <c r="C926" i="3"/>
  <c r="E926" i="3" s="1"/>
  <c r="S926" i="3"/>
  <c r="D268" i="3"/>
  <c r="F268" i="3" s="1"/>
  <c r="S268" i="3"/>
  <c r="C268" i="3"/>
  <c r="E268" i="3" s="1"/>
  <c r="C141" i="3"/>
  <c r="E141" i="3" s="1"/>
  <c r="S141" i="3"/>
  <c r="D141" i="3"/>
  <c r="F141" i="3" s="1"/>
  <c r="D374" i="3"/>
  <c r="F374" i="3" s="1"/>
  <c r="C374" i="3"/>
  <c r="E374" i="3" s="1"/>
  <c r="S374" i="3"/>
  <c r="C589" i="3"/>
  <c r="E589" i="3" s="1"/>
  <c r="S589" i="3"/>
  <c r="D589" i="3"/>
  <c r="F589" i="3" s="1"/>
  <c r="S333" i="3"/>
  <c r="D333" i="3"/>
  <c r="F333" i="3" s="1"/>
  <c r="C333" i="3"/>
  <c r="E333" i="3" s="1"/>
  <c r="D415" i="3"/>
  <c r="F415" i="3" s="1"/>
  <c r="C415" i="3"/>
  <c r="E415" i="3" s="1"/>
  <c r="S415" i="3"/>
  <c r="D258" i="3"/>
  <c r="F258" i="3" s="1"/>
  <c r="C258" i="3"/>
  <c r="E258" i="3" s="1"/>
  <c r="S258" i="3"/>
  <c r="D196" i="3"/>
  <c r="F196" i="3" s="1"/>
  <c r="S196" i="3"/>
  <c r="C196" i="3"/>
  <c r="E196" i="3" s="1"/>
  <c r="S840" i="3"/>
  <c r="D840" i="3"/>
  <c r="F840" i="3" s="1"/>
  <c r="C840" i="3"/>
  <c r="E840" i="3" s="1"/>
  <c r="D958" i="3"/>
  <c r="F958" i="3" s="1"/>
  <c r="S958" i="3"/>
  <c r="C958" i="3"/>
  <c r="E958" i="3" s="1"/>
  <c r="D638" i="3"/>
  <c r="F638" i="3" s="1"/>
  <c r="C638" i="3"/>
  <c r="E638" i="3" s="1"/>
  <c r="S638" i="3"/>
  <c r="S218" i="3"/>
  <c r="D218" i="3"/>
  <c r="F218" i="3" s="1"/>
  <c r="C218" i="3"/>
  <c r="E218" i="3" s="1"/>
  <c r="C200" i="3"/>
  <c r="E200" i="3" s="1"/>
  <c r="S200" i="3"/>
  <c r="D200" i="3"/>
  <c r="F200" i="3" s="1"/>
  <c r="D493" i="3"/>
  <c r="F493" i="3" s="1"/>
  <c r="S493" i="3"/>
  <c r="C493" i="3"/>
  <c r="E493" i="3" s="1"/>
  <c r="S686" i="3"/>
  <c r="D686" i="3"/>
  <c r="F686" i="3" s="1"/>
  <c r="C686" i="3"/>
  <c r="E686" i="3" s="1"/>
  <c r="C9" i="3"/>
  <c r="E9" i="3" s="1"/>
  <c r="D9" i="3"/>
  <c r="F9" i="3" s="1"/>
  <c r="S9" i="3"/>
  <c r="S90" i="3"/>
  <c r="C90" i="3"/>
  <c r="E90" i="3" s="1"/>
  <c r="D90" i="3"/>
  <c r="F90" i="3" s="1"/>
  <c r="C744" i="3"/>
  <c r="E744" i="3" s="1"/>
  <c r="S744" i="3"/>
  <c r="D744" i="3"/>
  <c r="F744" i="3" s="1"/>
  <c r="C960" i="3"/>
  <c r="E960" i="3" s="1"/>
  <c r="S960" i="3"/>
  <c r="D960" i="3"/>
  <c r="F960" i="3" s="1"/>
  <c r="D734" i="3"/>
  <c r="F734" i="3" s="1"/>
  <c r="S734" i="3"/>
  <c r="C734" i="3"/>
  <c r="E734" i="3" s="1"/>
  <c r="C475" i="3"/>
  <c r="E475" i="3" s="1"/>
  <c r="D475" i="3"/>
  <c r="F475" i="3" s="1"/>
  <c r="S475" i="3"/>
  <c r="C885" i="3"/>
  <c r="E885" i="3" s="1"/>
  <c r="D885" i="3"/>
  <c r="F885" i="3" s="1"/>
  <c r="S885" i="3"/>
  <c r="D276" i="3"/>
  <c r="F276" i="3" s="1"/>
  <c r="S276" i="3"/>
  <c r="C276" i="3"/>
  <c r="E276" i="3" s="1"/>
  <c r="S107" i="3"/>
  <c r="D107" i="3"/>
  <c r="F107" i="3" s="1"/>
  <c r="C107" i="3"/>
  <c r="E107" i="3" s="1"/>
  <c r="S858" i="3"/>
  <c r="D858" i="3"/>
  <c r="F858" i="3" s="1"/>
  <c r="C858" i="3"/>
  <c r="E858" i="3" s="1"/>
  <c r="S59" i="3"/>
  <c r="D59" i="3"/>
  <c r="F59" i="3" s="1"/>
  <c r="C59" i="3"/>
  <c r="E59" i="3" s="1"/>
  <c r="S60" i="3"/>
  <c r="C60" i="3"/>
  <c r="E60" i="3" s="1"/>
  <c r="D60" i="3"/>
  <c r="F60" i="3" s="1"/>
  <c r="C209" i="3"/>
  <c r="E209" i="3" s="1"/>
  <c r="S209" i="3"/>
  <c r="D209" i="3"/>
  <c r="F209" i="3" s="1"/>
  <c r="C1005" i="3"/>
  <c r="E1005" i="3" s="1"/>
  <c r="S1005" i="3"/>
  <c r="D1005" i="3"/>
  <c r="F1005" i="3" s="1"/>
  <c r="S634" i="3"/>
  <c r="C634" i="3"/>
  <c r="E634" i="3" s="1"/>
  <c r="D634" i="3"/>
  <c r="F634" i="3" s="1"/>
  <c r="D500" i="3"/>
  <c r="F500" i="3" s="1"/>
  <c r="C500" i="3"/>
  <c r="E500" i="3" s="1"/>
  <c r="S500" i="3"/>
  <c r="C142" i="3"/>
  <c r="E142" i="3" s="1"/>
  <c r="S142" i="3"/>
  <c r="D142" i="3"/>
  <c r="F142" i="3" s="1"/>
  <c r="D968" i="3"/>
  <c r="F968" i="3" s="1"/>
  <c r="S968" i="3"/>
  <c r="C968" i="3"/>
  <c r="E968" i="3" s="1"/>
  <c r="S102" i="3"/>
  <c r="C102" i="3"/>
  <c r="E102" i="3" s="1"/>
  <c r="D102" i="3"/>
  <c r="F102" i="3" s="1"/>
  <c r="D974" i="3"/>
  <c r="F974" i="3" s="1"/>
  <c r="C974" i="3"/>
  <c r="E974" i="3" s="1"/>
  <c r="S974" i="3"/>
  <c r="D570" i="3"/>
  <c r="F570" i="3" s="1"/>
  <c r="S570" i="3"/>
  <c r="C570" i="3"/>
  <c r="E570" i="3" s="1"/>
  <c r="C435" i="3"/>
  <c r="E435" i="3" s="1"/>
  <c r="D435" i="3"/>
  <c r="F435" i="3" s="1"/>
  <c r="S435" i="3"/>
  <c r="C383" i="3"/>
  <c r="E383" i="3" s="1"/>
  <c r="D383" i="3"/>
  <c r="F383" i="3" s="1"/>
  <c r="S383" i="3"/>
  <c r="C289" i="3"/>
  <c r="E289" i="3" s="1"/>
  <c r="D289" i="3"/>
  <c r="F289" i="3" s="1"/>
  <c r="S289" i="3"/>
  <c r="S929" i="3"/>
  <c r="C929" i="3"/>
  <c r="E929" i="3" s="1"/>
  <c r="D929" i="3"/>
  <c r="F929" i="3" s="1"/>
  <c r="C459" i="3"/>
  <c r="E459" i="3" s="1"/>
  <c r="S459" i="3"/>
  <c r="D459" i="3"/>
  <c r="F459" i="3" s="1"/>
  <c r="C941" i="3"/>
  <c r="E941" i="3" s="1"/>
  <c r="S941" i="3"/>
  <c r="D941" i="3"/>
  <c r="F941" i="3" s="1"/>
  <c r="C347" i="3"/>
  <c r="E347" i="3" s="1"/>
  <c r="S347" i="3"/>
  <c r="D347" i="3"/>
  <c r="F347" i="3" s="1"/>
  <c r="D304" i="3"/>
  <c r="F304" i="3" s="1"/>
  <c r="S304" i="3"/>
  <c r="C304" i="3"/>
  <c r="E304" i="3" s="1"/>
  <c r="C923" i="3"/>
  <c r="E923" i="3" s="1"/>
  <c r="D923" i="3"/>
  <c r="F923" i="3" s="1"/>
  <c r="S923" i="3"/>
  <c r="S49" i="3"/>
  <c r="C49" i="3"/>
  <c r="E49" i="3" s="1"/>
  <c r="D49" i="3"/>
  <c r="F49" i="3" s="1"/>
  <c r="S674" i="3"/>
  <c r="C674" i="3"/>
  <c r="E674" i="3" s="1"/>
  <c r="D674" i="3"/>
  <c r="F674" i="3" s="1"/>
  <c r="D123" i="3"/>
  <c r="F123" i="3" s="1"/>
  <c r="S123" i="3"/>
  <c r="C123" i="3"/>
  <c r="E123" i="3" s="1"/>
  <c r="C818" i="3"/>
  <c r="E818" i="3" s="1"/>
  <c r="D818" i="3"/>
  <c r="F818" i="3" s="1"/>
  <c r="S818" i="3"/>
  <c r="C829" i="3"/>
  <c r="E829" i="3" s="1"/>
  <c r="D829" i="3"/>
  <c r="F829" i="3" s="1"/>
  <c r="S829" i="3"/>
  <c r="C506" i="3"/>
  <c r="E506" i="3" s="1"/>
  <c r="S506" i="3"/>
  <c r="D506" i="3"/>
  <c r="F506" i="3" s="1"/>
  <c r="C868" i="3"/>
  <c r="E868" i="3" s="1"/>
  <c r="S868" i="3"/>
  <c r="D868" i="3"/>
  <c r="F868" i="3" s="1"/>
  <c r="S174" i="3"/>
  <c r="D174" i="3"/>
  <c r="F174" i="3" s="1"/>
  <c r="C174" i="3"/>
  <c r="E174" i="3" s="1"/>
  <c r="S823" i="3"/>
  <c r="C823" i="3"/>
  <c r="E823" i="3" s="1"/>
  <c r="D823" i="3"/>
  <c r="F823" i="3" s="1"/>
  <c r="D115" i="3"/>
  <c r="F115" i="3" s="1"/>
  <c r="S115" i="3"/>
  <c r="C115" i="3"/>
  <c r="E115" i="3" s="1"/>
  <c r="D955" i="3"/>
  <c r="F955" i="3" s="1"/>
  <c r="S955" i="3"/>
  <c r="C955" i="3"/>
  <c r="E955" i="3" s="1"/>
  <c r="D568" i="3"/>
  <c r="F568" i="3" s="1"/>
  <c r="C568" i="3"/>
  <c r="E568" i="3" s="1"/>
  <c r="S568" i="3"/>
  <c r="C550" i="3"/>
  <c r="E550" i="3" s="1"/>
  <c r="D550" i="3"/>
  <c r="F550" i="3" s="1"/>
  <c r="S550" i="3"/>
  <c r="C651" i="3"/>
  <c r="E651" i="3" s="1"/>
  <c r="S651" i="3"/>
  <c r="D651" i="3"/>
  <c r="F651" i="3" s="1"/>
  <c r="D948" i="3"/>
  <c r="F948" i="3" s="1"/>
  <c r="S948" i="3"/>
  <c r="C948" i="3"/>
  <c r="E948" i="3" s="1"/>
  <c r="C271" i="3"/>
  <c r="E271" i="3" s="1"/>
  <c r="S271" i="3"/>
  <c r="D271" i="3"/>
  <c r="F271" i="3" s="1"/>
  <c r="S644" i="3"/>
  <c r="C644" i="3"/>
  <c r="E644" i="3" s="1"/>
  <c r="D644" i="3"/>
  <c r="F644" i="3" s="1"/>
  <c r="C936" i="3"/>
  <c r="E936" i="3" s="1"/>
  <c r="D936" i="3"/>
  <c r="F936" i="3" s="1"/>
  <c r="S936" i="3"/>
  <c r="C212" i="3"/>
  <c r="E212" i="3" s="1"/>
  <c r="D212" i="3"/>
  <c r="F212" i="3" s="1"/>
  <c r="S212" i="3"/>
  <c r="S679" i="3"/>
  <c r="D679" i="3"/>
  <c r="F679" i="3" s="1"/>
  <c r="C679" i="3"/>
  <c r="E679" i="3" s="1"/>
  <c r="S703" i="3"/>
  <c r="D703" i="3"/>
  <c r="F703" i="3" s="1"/>
  <c r="C703" i="3"/>
  <c r="E703" i="3" s="1"/>
  <c r="S587" i="3"/>
  <c r="D587" i="3"/>
  <c r="F587" i="3" s="1"/>
  <c r="C587" i="3"/>
  <c r="E587" i="3" s="1"/>
  <c r="D557" i="3"/>
  <c r="F557" i="3" s="1"/>
  <c r="C557" i="3"/>
  <c r="E557" i="3" s="1"/>
  <c r="S557" i="3"/>
  <c r="S671" i="3"/>
  <c r="C671" i="3"/>
  <c r="E671" i="3" s="1"/>
  <c r="D671" i="3"/>
  <c r="F671" i="3" s="1"/>
  <c r="C788" i="3"/>
  <c r="E788" i="3" s="1"/>
  <c r="D788" i="3"/>
  <c r="F788" i="3" s="1"/>
  <c r="S788" i="3"/>
  <c r="S180" i="3"/>
  <c r="C180" i="3"/>
  <c r="E180" i="3" s="1"/>
  <c r="D180" i="3"/>
  <c r="F180" i="3" s="1"/>
  <c r="S766" i="3"/>
  <c r="C766" i="3"/>
  <c r="E766" i="3" s="1"/>
  <c r="D766" i="3"/>
  <c r="F766" i="3" s="1"/>
  <c r="C239" i="3"/>
  <c r="E239" i="3" s="1"/>
  <c r="S239" i="3"/>
  <c r="D239" i="3"/>
  <c r="F239" i="3" s="1"/>
  <c r="S767" i="3"/>
  <c r="D767" i="3"/>
  <c r="F767" i="3" s="1"/>
  <c r="C767" i="3"/>
  <c r="E767" i="3" s="1"/>
  <c r="C407" i="3"/>
  <c r="E407" i="3" s="1"/>
  <c r="D407" i="3"/>
  <c r="F407" i="3" s="1"/>
  <c r="S407" i="3"/>
  <c r="C778" i="3"/>
  <c r="E778" i="3" s="1"/>
  <c r="S778" i="3"/>
  <c r="D778" i="3"/>
  <c r="F778" i="3" s="1"/>
  <c r="C423" i="3"/>
  <c r="E423" i="3" s="1"/>
  <c r="S423" i="3"/>
  <c r="D423" i="3"/>
  <c r="F423" i="3" s="1"/>
  <c r="D545" i="3"/>
  <c r="F545" i="3" s="1"/>
  <c r="C545" i="3"/>
  <c r="E545" i="3" s="1"/>
  <c r="S545" i="3"/>
  <c r="S214" i="3"/>
  <c r="D214" i="3"/>
  <c r="F214" i="3" s="1"/>
  <c r="C214" i="3"/>
  <c r="E214" i="3" s="1"/>
  <c r="C269" i="3"/>
  <c r="E269" i="3" s="1"/>
  <c r="S269" i="3"/>
  <c r="D269" i="3"/>
  <c r="F269" i="3" s="1"/>
  <c r="D109" i="3"/>
  <c r="F109" i="3" s="1"/>
  <c r="S109" i="3"/>
  <c r="C109" i="3"/>
  <c r="E109" i="3" s="1"/>
  <c r="C288" i="3"/>
  <c r="E288" i="3" s="1"/>
  <c r="S288" i="3"/>
  <c r="D288" i="3"/>
  <c r="F288" i="3" s="1"/>
  <c r="S10" i="3"/>
  <c r="D10" i="3"/>
  <c r="F10" i="3" s="1"/>
  <c r="C10" i="3"/>
  <c r="E10" i="3" s="1"/>
  <c r="D511" i="3"/>
  <c r="F511" i="3" s="1"/>
  <c r="C511" i="3"/>
  <c r="E511" i="3" s="1"/>
  <c r="S511" i="3"/>
  <c r="C851" i="3"/>
  <c r="E851" i="3" s="1"/>
  <c r="D851" i="3"/>
  <c r="F851" i="3" s="1"/>
  <c r="S851" i="3"/>
  <c r="S306" i="3"/>
  <c r="D306" i="3"/>
  <c r="F306" i="3" s="1"/>
  <c r="C306" i="3"/>
  <c r="E306" i="3" s="1"/>
  <c r="C311" i="3"/>
  <c r="E311" i="3" s="1"/>
  <c r="S311" i="3"/>
  <c r="D311" i="3"/>
  <c r="F311" i="3" s="1"/>
  <c r="C414" i="3"/>
  <c r="E414" i="3" s="1"/>
  <c r="S414" i="3"/>
  <c r="D414" i="3"/>
  <c r="F414" i="3" s="1"/>
  <c r="D664" i="3"/>
  <c r="F664" i="3" s="1"/>
  <c r="S664" i="3"/>
  <c r="C664" i="3"/>
  <c r="E664" i="3" s="1"/>
  <c r="D973" i="3"/>
  <c r="F973" i="3" s="1"/>
  <c r="S973" i="3"/>
  <c r="C973" i="3"/>
  <c r="E973" i="3" s="1"/>
  <c r="D763" i="3"/>
  <c r="F763" i="3" s="1"/>
  <c r="C763" i="3"/>
  <c r="E763" i="3" s="1"/>
  <c r="S763" i="3"/>
  <c r="D485" i="3"/>
  <c r="F485" i="3" s="1"/>
  <c r="S485" i="3"/>
  <c r="C485" i="3"/>
  <c r="E485" i="3" s="1"/>
  <c r="S44" i="3"/>
  <c r="C44" i="3"/>
  <c r="E44" i="3" s="1"/>
  <c r="D44" i="3"/>
  <c r="F44" i="3" s="1"/>
  <c r="D265" i="3"/>
  <c r="F265" i="3" s="1"/>
  <c r="S265" i="3"/>
  <c r="C265" i="3"/>
  <c r="E265" i="3" s="1"/>
  <c r="S371" i="3"/>
  <c r="D371" i="3"/>
  <c r="F371" i="3" s="1"/>
  <c r="C371" i="3"/>
  <c r="E371" i="3" s="1"/>
  <c r="C56" i="3"/>
  <c r="E56" i="3" s="1"/>
  <c r="S56" i="3"/>
  <c r="D56" i="3"/>
  <c r="F56" i="3" s="1"/>
  <c r="D342" i="3"/>
  <c r="F342" i="3" s="1"/>
  <c r="C342" i="3"/>
  <c r="E342" i="3" s="1"/>
  <c r="S342" i="3"/>
  <c r="D857" i="3"/>
  <c r="F857" i="3" s="1"/>
  <c r="C857" i="3"/>
  <c r="E857" i="3" s="1"/>
  <c r="S857" i="3"/>
  <c r="S706" i="3"/>
  <c r="C706" i="3"/>
  <c r="E706" i="3" s="1"/>
  <c r="D706" i="3"/>
  <c r="F706" i="3" s="1"/>
  <c r="C740" i="3"/>
  <c r="E740" i="3" s="1"/>
  <c r="S740" i="3"/>
  <c r="D740" i="3"/>
  <c r="F740" i="3" s="1"/>
  <c r="S301" i="3"/>
  <c r="C301" i="3"/>
  <c r="E301" i="3" s="1"/>
  <c r="D301" i="3"/>
  <c r="F301" i="3" s="1"/>
  <c r="D445" i="3"/>
  <c r="F445" i="3" s="1"/>
  <c r="C445" i="3"/>
  <c r="E445" i="3" s="1"/>
  <c r="S445" i="3"/>
  <c r="C292" i="3"/>
  <c r="E292" i="3" s="1"/>
  <c r="D292" i="3"/>
  <c r="F292" i="3" s="1"/>
  <c r="S292" i="3"/>
  <c r="C540" i="3"/>
  <c r="E540" i="3" s="1"/>
  <c r="D540" i="3"/>
  <c r="F540" i="3" s="1"/>
  <c r="S540" i="3"/>
  <c r="D771" i="3"/>
  <c r="F771" i="3" s="1"/>
  <c r="S771" i="3"/>
  <c r="C771" i="3"/>
  <c r="E771" i="3" s="1"/>
  <c r="C295" i="3"/>
  <c r="E295" i="3" s="1"/>
  <c r="D295" i="3"/>
  <c r="F295" i="3" s="1"/>
  <c r="S295" i="3"/>
  <c r="S588" i="3"/>
  <c r="C588" i="3"/>
  <c r="E588" i="3" s="1"/>
  <c r="D588" i="3"/>
  <c r="F588" i="3" s="1"/>
  <c r="D206" i="3"/>
  <c r="F206" i="3" s="1"/>
  <c r="C206" i="3"/>
  <c r="E206" i="3" s="1"/>
  <c r="S206" i="3"/>
  <c r="C875" i="3"/>
  <c r="E875" i="3" s="1"/>
  <c r="D875" i="3"/>
  <c r="F875" i="3" s="1"/>
  <c r="S875" i="3"/>
  <c r="S257" i="3"/>
  <c r="D257" i="3"/>
  <c r="F257" i="3" s="1"/>
  <c r="C257" i="3"/>
  <c r="E257" i="3" s="1"/>
  <c r="C69" i="3"/>
  <c r="E69" i="3" s="1"/>
  <c r="D69" i="3"/>
  <c r="F69" i="3" s="1"/>
  <c r="S69" i="3"/>
  <c r="D42" i="3"/>
  <c r="F42" i="3" s="1"/>
  <c r="S42" i="3"/>
  <c r="C42" i="3"/>
  <c r="E42" i="3" s="1"/>
  <c r="S89" i="3"/>
  <c r="D89" i="3"/>
  <c r="F89" i="3" s="1"/>
  <c r="C89" i="3"/>
  <c r="E89" i="3" s="1"/>
  <c r="D786" i="3"/>
  <c r="F786" i="3" s="1"/>
  <c r="S786" i="3"/>
  <c r="C786" i="3"/>
  <c r="E786" i="3" s="1"/>
  <c r="S909" i="3"/>
  <c r="C909" i="3"/>
  <c r="E909" i="3" s="1"/>
  <c r="D909" i="3"/>
  <c r="F909" i="3" s="1"/>
  <c r="S153" i="3"/>
  <c r="C153" i="3"/>
  <c r="E153" i="3" s="1"/>
  <c r="D153" i="3"/>
  <c r="F153" i="3" s="1"/>
  <c r="D50" i="3"/>
  <c r="F50" i="3" s="1"/>
  <c r="C50" i="3"/>
  <c r="E50" i="3" s="1"/>
  <c r="S50" i="3"/>
  <c r="S1003" i="3"/>
  <c r="D1003" i="3"/>
  <c r="F1003" i="3" s="1"/>
  <c r="C1003" i="3"/>
  <c r="E1003" i="3" s="1"/>
  <c r="S751" i="3"/>
  <c r="C751" i="3"/>
  <c r="E751" i="3" s="1"/>
  <c r="D751" i="3"/>
  <c r="F751" i="3" s="1"/>
  <c r="S247" i="3"/>
  <c r="D247" i="3"/>
  <c r="F247" i="3" s="1"/>
  <c r="C247" i="3"/>
  <c r="E247" i="3" s="1"/>
  <c r="S92" i="3"/>
  <c r="D92" i="3"/>
  <c r="F92" i="3" s="1"/>
  <c r="C92" i="3"/>
  <c r="E92" i="3" s="1"/>
  <c r="D131" i="3"/>
  <c r="F131" i="3" s="1"/>
  <c r="S131" i="3"/>
  <c r="C131" i="3"/>
  <c r="E131" i="3" s="1"/>
  <c r="D32" i="3"/>
  <c r="F32" i="3" s="1"/>
  <c r="C32" i="3"/>
  <c r="E32" i="3" s="1"/>
  <c r="S32" i="3"/>
  <c r="C844" i="3"/>
  <c r="E844" i="3" s="1"/>
  <c r="D844" i="3"/>
  <c r="F844" i="3" s="1"/>
  <c r="S844" i="3"/>
  <c r="C331" i="3"/>
  <c r="E331" i="3" s="1"/>
  <c r="D331" i="3"/>
  <c r="F331" i="3" s="1"/>
  <c r="S331" i="3"/>
  <c r="C938" i="3"/>
  <c r="E938" i="3" s="1"/>
  <c r="S938" i="3"/>
  <c r="D938" i="3"/>
  <c r="F938" i="3" s="1"/>
  <c r="C887" i="3"/>
  <c r="E887" i="3" s="1"/>
  <c r="D887" i="3"/>
  <c r="F887" i="3" s="1"/>
  <c r="S887" i="3"/>
  <c r="D699" i="3"/>
  <c r="F699" i="3" s="1"/>
  <c r="S699" i="3"/>
  <c r="C699" i="3"/>
  <c r="E699" i="3" s="1"/>
  <c r="S970" i="3"/>
  <c r="C970" i="3"/>
  <c r="E970" i="3" s="1"/>
  <c r="D970" i="3"/>
  <c r="F970" i="3" s="1"/>
  <c r="S446" i="3"/>
  <c r="D446" i="3"/>
  <c r="F446" i="3" s="1"/>
  <c r="C446" i="3"/>
  <c r="E446" i="3" s="1"/>
  <c r="C583" i="3"/>
  <c r="E583" i="3" s="1"/>
  <c r="D583" i="3"/>
  <c r="F583" i="3" s="1"/>
  <c r="S583" i="3"/>
  <c r="S911" i="3"/>
  <c r="D911" i="3"/>
  <c r="F911" i="3" s="1"/>
  <c r="C911" i="3"/>
  <c r="E911" i="3" s="1"/>
  <c r="C488" i="3"/>
  <c r="E488" i="3" s="1"/>
  <c r="D488" i="3"/>
  <c r="F488" i="3" s="1"/>
  <c r="S488" i="3"/>
  <c r="C132" i="3"/>
  <c r="E132" i="3" s="1"/>
  <c r="D132" i="3"/>
  <c r="F132" i="3" s="1"/>
  <c r="S132" i="3"/>
  <c r="D652" i="3"/>
  <c r="F652" i="3" s="1"/>
  <c r="S652" i="3"/>
  <c r="C652" i="3"/>
  <c r="E652" i="3" s="1"/>
  <c r="S193" i="3"/>
  <c r="C193" i="3"/>
  <c r="E193" i="3" s="1"/>
  <c r="D193" i="3"/>
  <c r="F193" i="3" s="1"/>
  <c r="S437" i="3"/>
  <c r="C437" i="3"/>
  <c r="E437" i="3" s="1"/>
  <c r="D437" i="3"/>
  <c r="F437" i="3" s="1"/>
  <c r="D359" i="3"/>
  <c r="F359" i="3" s="1"/>
  <c r="C359" i="3"/>
  <c r="E359" i="3" s="1"/>
  <c r="S359" i="3"/>
  <c r="S72" i="3"/>
  <c r="D72" i="3"/>
  <c r="F72" i="3" s="1"/>
  <c r="C72" i="3"/>
  <c r="E72" i="3" s="1"/>
  <c r="S738" i="3"/>
  <c r="D738" i="3"/>
  <c r="F738" i="3" s="1"/>
  <c r="C738" i="3"/>
  <c r="E738" i="3" s="1"/>
  <c r="C148" i="3"/>
  <c r="E148" i="3" s="1"/>
  <c r="D148" i="3"/>
  <c r="F148" i="3" s="1"/>
  <c r="S148" i="3"/>
  <c r="D963" i="3"/>
  <c r="F963" i="3" s="1"/>
  <c r="C963" i="3"/>
  <c r="E963" i="3" s="1"/>
  <c r="S963" i="3"/>
  <c r="D272" i="3"/>
  <c r="F272" i="3" s="1"/>
  <c r="S272" i="3"/>
  <c r="C272" i="3"/>
  <c r="E272" i="3" s="1"/>
  <c r="C660" i="3"/>
  <c r="E660" i="3" s="1"/>
  <c r="S660" i="3"/>
  <c r="D660" i="3"/>
  <c r="F660" i="3" s="1"/>
  <c r="S496" i="3"/>
  <c r="C496" i="3"/>
  <c r="E496" i="3" s="1"/>
  <c r="D496" i="3"/>
  <c r="F496" i="3" s="1"/>
  <c r="D495" i="3"/>
  <c r="F495" i="3" s="1"/>
  <c r="C495" i="3"/>
  <c r="E495" i="3" s="1"/>
  <c r="S495" i="3"/>
  <c r="D847" i="3"/>
  <c r="F847" i="3" s="1"/>
  <c r="S847" i="3"/>
  <c r="C847" i="3"/>
  <c r="E847" i="3" s="1"/>
  <c r="D382" i="3"/>
  <c r="F382" i="3" s="1"/>
  <c r="S382" i="3"/>
  <c r="C382" i="3"/>
  <c r="E382" i="3" s="1"/>
  <c r="S169" i="3"/>
  <c r="C169" i="3"/>
  <c r="E169" i="3" s="1"/>
  <c r="D169" i="3"/>
  <c r="F169" i="3" s="1"/>
  <c r="D249" i="3"/>
  <c r="F249" i="3" s="1"/>
  <c r="S249" i="3"/>
  <c r="C249" i="3"/>
  <c r="E249" i="3" s="1"/>
  <c r="D502" i="3"/>
  <c r="F502" i="3" s="1"/>
  <c r="C502" i="3"/>
  <c r="E502" i="3" s="1"/>
  <c r="S502" i="3"/>
  <c r="D753" i="3"/>
  <c r="F753" i="3" s="1"/>
  <c r="C753" i="3"/>
  <c r="E753" i="3" s="1"/>
  <c r="S753" i="3"/>
  <c r="S399" i="3"/>
  <c r="C399" i="3"/>
  <c r="E399" i="3" s="1"/>
  <c r="D399" i="3"/>
  <c r="F399" i="3" s="1"/>
  <c r="S70" i="3"/>
  <c r="C70" i="3"/>
  <c r="E70" i="3" s="1"/>
  <c r="D70" i="3"/>
  <c r="F70" i="3" s="1"/>
  <c r="S598" i="3"/>
  <c r="C598" i="3"/>
  <c r="E598" i="3" s="1"/>
  <c r="D598" i="3"/>
  <c r="F598" i="3" s="1"/>
  <c r="D628" i="3"/>
  <c r="F628" i="3" s="1"/>
  <c r="C628" i="3"/>
  <c r="E628" i="3" s="1"/>
  <c r="S628" i="3"/>
  <c r="S195" i="3"/>
  <c r="C195" i="3"/>
  <c r="E195" i="3" s="1"/>
  <c r="D195" i="3"/>
  <c r="F195" i="3" s="1"/>
  <c r="D975" i="3"/>
  <c r="F975" i="3" s="1"/>
  <c r="C975" i="3"/>
  <c r="E975" i="3" s="1"/>
  <c r="S975" i="3"/>
  <c r="D649" i="3"/>
  <c r="F649" i="3" s="1"/>
  <c r="S649" i="3"/>
  <c r="C649" i="3"/>
  <c r="E649" i="3" s="1"/>
  <c r="C266" i="3"/>
  <c r="E266" i="3" s="1"/>
  <c r="D266" i="3"/>
  <c r="F266" i="3" s="1"/>
  <c r="S266" i="3"/>
  <c r="C512" i="3"/>
  <c r="E512" i="3" s="1"/>
  <c r="S512" i="3"/>
  <c r="D512" i="3"/>
  <c r="F512" i="3" s="1"/>
  <c r="D369" i="3"/>
  <c r="F369" i="3" s="1"/>
  <c r="C369" i="3"/>
  <c r="E369" i="3" s="1"/>
  <c r="S369" i="3"/>
  <c r="S576" i="3"/>
  <c r="D576" i="3"/>
  <c r="F576" i="3" s="1"/>
  <c r="C576" i="3"/>
  <c r="E576" i="3" s="1"/>
  <c r="D528" i="3"/>
  <c r="F528" i="3" s="1"/>
  <c r="S528" i="3"/>
  <c r="C528" i="3"/>
  <c r="E528" i="3" s="1"/>
  <c r="D518" i="3"/>
  <c r="F518" i="3" s="1"/>
  <c r="C518" i="3"/>
  <c r="E518" i="3" s="1"/>
  <c r="S518" i="3"/>
  <c r="S245" i="3"/>
  <c r="C245" i="3"/>
  <c r="E245" i="3" s="1"/>
  <c r="D245" i="3"/>
  <c r="F245" i="3" s="1"/>
  <c r="S108" i="3"/>
  <c r="C108" i="3"/>
  <c r="E108" i="3" s="1"/>
  <c r="D108" i="3"/>
  <c r="F108" i="3" s="1"/>
  <c r="D473" i="3"/>
  <c r="F473" i="3" s="1"/>
  <c r="S473" i="3"/>
  <c r="C473" i="3"/>
  <c r="E473" i="3" s="1"/>
  <c r="S727" i="3"/>
  <c r="D727" i="3"/>
  <c r="F727" i="3" s="1"/>
  <c r="C727" i="3"/>
  <c r="E727" i="3" s="1"/>
  <c r="C1006" i="3"/>
  <c r="E1006" i="3" s="1"/>
  <c r="S1006" i="3"/>
  <c r="D1006" i="3"/>
  <c r="F1006" i="3" s="1"/>
  <c r="D133" i="3"/>
  <c r="F133" i="3" s="1"/>
  <c r="S133" i="3"/>
  <c r="C133" i="3"/>
  <c r="E133" i="3" s="1"/>
  <c r="C892" i="3"/>
  <c r="E892" i="3" s="1"/>
  <c r="S892" i="3"/>
  <c r="D892" i="3"/>
  <c r="F892" i="3" s="1"/>
  <c r="S824" i="3"/>
  <c r="D824" i="3"/>
  <c r="F824" i="3" s="1"/>
  <c r="C824" i="3"/>
  <c r="E824" i="3" s="1"/>
  <c r="S477" i="3"/>
  <c r="C477" i="3"/>
  <c r="E477" i="3" s="1"/>
  <c r="D477" i="3"/>
  <c r="F477" i="3" s="1"/>
  <c r="D426" i="3"/>
  <c r="F426" i="3" s="1"/>
  <c r="C426" i="3"/>
  <c r="E426" i="3" s="1"/>
  <c r="S426" i="3"/>
  <c r="D230" i="3"/>
  <c r="F230" i="3" s="1"/>
  <c r="C230" i="3"/>
  <c r="E230" i="3" s="1"/>
  <c r="S230" i="3"/>
  <c r="S902" i="3"/>
  <c r="C902" i="3"/>
  <c r="E902" i="3" s="1"/>
  <c r="D902" i="3"/>
  <c r="F902" i="3" s="1"/>
  <c r="S431" i="3"/>
  <c r="C431" i="3"/>
  <c r="E431" i="3" s="1"/>
  <c r="D431" i="3"/>
  <c r="F431" i="3" s="1"/>
  <c r="C828" i="3"/>
  <c r="E828" i="3" s="1"/>
  <c r="D828" i="3"/>
  <c r="F828" i="3" s="1"/>
  <c r="S828" i="3"/>
  <c r="D924" i="3"/>
  <c r="F924" i="3" s="1"/>
  <c r="S924" i="3"/>
  <c r="C924" i="3"/>
  <c r="E924" i="3" s="1"/>
  <c r="C158" i="3"/>
  <c r="E158" i="3" s="1"/>
  <c r="S158" i="3"/>
  <c r="D158" i="3"/>
  <c r="F158" i="3" s="1"/>
  <c r="C484" i="3"/>
  <c r="E484" i="3" s="1"/>
  <c r="D484" i="3"/>
  <c r="F484" i="3" s="1"/>
  <c r="S484" i="3"/>
  <c r="C479" i="3"/>
  <c r="E479" i="3" s="1"/>
  <c r="S479" i="3"/>
  <c r="D479" i="3"/>
  <c r="F479" i="3" s="1"/>
  <c r="D396" i="3"/>
  <c r="F396" i="3" s="1"/>
  <c r="C396" i="3"/>
  <c r="E396" i="3" s="1"/>
  <c r="S396" i="3"/>
  <c r="D380" i="3"/>
  <c r="F380" i="3" s="1"/>
  <c r="S380" i="3"/>
  <c r="C380" i="3"/>
  <c r="E380" i="3" s="1"/>
  <c r="D861" i="3"/>
  <c r="F861" i="3" s="1"/>
  <c r="C861" i="3"/>
  <c r="E861" i="3" s="1"/>
  <c r="S861" i="3"/>
  <c r="S429" i="3"/>
  <c r="D429" i="3"/>
  <c r="F429" i="3" s="1"/>
  <c r="C429" i="3"/>
  <c r="E429" i="3" s="1"/>
  <c r="D558" i="3"/>
  <c r="F558" i="3" s="1"/>
  <c r="S558" i="3"/>
  <c r="C558" i="3"/>
  <c r="E558" i="3" s="1"/>
  <c r="C323" i="3"/>
  <c r="E323" i="3" s="1"/>
  <c r="S323" i="3"/>
  <c r="D323" i="3"/>
  <c r="F323" i="3" s="1"/>
  <c r="S611" i="3"/>
  <c r="C611" i="3"/>
  <c r="E611" i="3" s="1"/>
  <c r="D611" i="3"/>
  <c r="F611" i="3" s="1"/>
  <c r="C150" i="3"/>
  <c r="E150" i="3" s="1"/>
  <c r="S150" i="3"/>
  <c r="D150" i="3"/>
  <c r="F150" i="3" s="1"/>
  <c r="C384" i="3"/>
  <c r="E384" i="3" s="1"/>
  <c r="D384" i="3"/>
  <c r="F384" i="3" s="1"/>
  <c r="S384" i="3"/>
  <c r="D182" i="3"/>
  <c r="F182" i="3" s="1"/>
  <c r="S182" i="3"/>
  <c r="C182" i="3"/>
  <c r="E182" i="3" s="1"/>
  <c r="S849" i="3"/>
  <c r="C849" i="3"/>
  <c r="E849" i="3" s="1"/>
  <c r="D849" i="3"/>
  <c r="F849" i="3" s="1"/>
  <c r="S299" i="3"/>
  <c r="D299" i="3"/>
  <c r="F299" i="3" s="1"/>
  <c r="C299" i="3"/>
  <c r="E299" i="3" s="1"/>
  <c r="D800" i="3"/>
  <c r="F800" i="3" s="1"/>
  <c r="S800" i="3"/>
  <c r="C800" i="3"/>
  <c r="E800" i="3" s="1"/>
  <c r="S405" i="3"/>
  <c r="C405" i="3"/>
  <c r="E405" i="3" s="1"/>
  <c r="D405" i="3"/>
  <c r="F405" i="3" s="1"/>
  <c r="S238" i="3"/>
  <c r="D238" i="3"/>
  <c r="F238" i="3" s="1"/>
  <c r="C238" i="3"/>
  <c r="E238" i="3" s="1"/>
  <c r="D537" i="3"/>
  <c r="F537" i="3" s="1"/>
  <c r="C537" i="3"/>
  <c r="E537" i="3" s="1"/>
  <c r="S537" i="3"/>
  <c r="C564" i="3"/>
  <c r="E564" i="3" s="1"/>
  <c r="D564" i="3"/>
  <c r="F564" i="3" s="1"/>
  <c r="S564" i="3"/>
  <c r="D381" i="3"/>
  <c r="F381" i="3" s="1"/>
  <c r="C381" i="3"/>
  <c r="E381" i="3" s="1"/>
  <c r="S381" i="3"/>
  <c r="C661" i="3"/>
  <c r="E661" i="3" s="1"/>
  <c r="S661" i="3"/>
  <c r="D661" i="3"/>
  <c r="F661" i="3" s="1"/>
  <c r="D104" i="3"/>
  <c r="F104" i="3" s="1"/>
  <c r="S104" i="3"/>
  <c r="C104" i="3"/>
  <c r="E104" i="3" s="1"/>
  <c r="S972" i="3"/>
  <c r="D972" i="3"/>
  <c r="F972" i="3" s="1"/>
  <c r="C972" i="3"/>
  <c r="E972" i="3" s="1"/>
  <c r="C471" i="3"/>
  <c r="E471" i="3" s="1"/>
  <c r="S471" i="3"/>
  <c r="D471" i="3"/>
  <c r="F471" i="3" s="1"/>
  <c r="D782" i="3"/>
  <c r="F782" i="3" s="1"/>
  <c r="S782" i="3"/>
  <c r="C782" i="3"/>
  <c r="E782" i="3" s="1"/>
  <c r="S189" i="3"/>
  <c r="D189" i="3"/>
  <c r="F189" i="3" s="1"/>
  <c r="C189" i="3"/>
  <c r="E189" i="3" s="1"/>
  <c r="C942" i="3"/>
  <c r="E942" i="3" s="1"/>
  <c r="S942" i="3"/>
  <c r="D942" i="3"/>
  <c r="F942" i="3" s="1"/>
  <c r="C586" i="3"/>
  <c r="E586" i="3" s="1"/>
  <c r="D586" i="3"/>
  <c r="F586" i="3" s="1"/>
  <c r="S586" i="3"/>
  <c r="D991" i="3"/>
  <c r="F991" i="3" s="1"/>
  <c r="S991" i="3"/>
  <c r="C991" i="3"/>
  <c r="E991" i="3" s="1"/>
  <c r="D210" i="3"/>
  <c r="F210" i="3" s="1"/>
  <c r="S210" i="3"/>
  <c r="C210" i="3"/>
  <c r="E210" i="3" s="1"/>
  <c r="C373" i="3"/>
  <c r="E373" i="3" s="1"/>
  <c r="S373" i="3"/>
  <c r="D373" i="3"/>
  <c r="F373" i="3" s="1"/>
  <c r="C344" i="3"/>
  <c r="E344" i="3" s="1"/>
  <c r="D344" i="3"/>
  <c r="F344" i="3" s="1"/>
  <c r="S344" i="3"/>
  <c r="C349" i="3"/>
  <c r="E349" i="3" s="1"/>
  <c r="S349" i="3"/>
  <c r="D349" i="3"/>
  <c r="F349" i="3" s="1"/>
  <c r="C698" i="3"/>
  <c r="E698" i="3" s="1"/>
  <c r="D698" i="3"/>
  <c r="F698" i="3" s="1"/>
  <c r="S698" i="3"/>
  <c r="S850" i="3"/>
  <c r="C850" i="3"/>
  <c r="E850" i="3" s="1"/>
  <c r="D850" i="3"/>
  <c r="F850" i="3" s="1"/>
  <c r="D631" i="3"/>
  <c r="F631" i="3" s="1"/>
  <c r="S631" i="3"/>
  <c r="C631" i="3"/>
  <c r="E631" i="3" s="1"/>
  <c r="S126" i="3"/>
  <c r="C126" i="3"/>
  <c r="E126" i="3" s="1"/>
  <c r="D126" i="3"/>
  <c r="F126" i="3" s="1"/>
  <c r="D138" i="3"/>
  <c r="F138" i="3" s="1"/>
  <c r="C138" i="3"/>
  <c r="E138" i="3" s="1"/>
  <c r="S138" i="3"/>
  <c r="S367" i="3"/>
  <c r="D367" i="3"/>
  <c r="F367" i="3" s="1"/>
  <c r="C367" i="3"/>
  <c r="E367" i="3" s="1"/>
  <c r="C145" i="3"/>
  <c r="E145" i="3" s="1"/>
  <c r="D145" i="3"/>
  <c r="F145" i="3" s="1"/>
  <c r="S145" i="3"/>
  <c r="S625" i="3"/>
  <c r="D625" i="3"/>
  <c r="F625" i="3" s="1"/>
  <c r="C625" i="3"/>
  <c r="E625" i="3" s="1"/>
  <c r="D476" i="3"/>
  <c r="F476" i="3" s="1"/>
  <c r="S476" i="3"/>
  <c r="C476" i="3"/>
  <c r="E476" i="3" s="1"/>
  <c r="S463" i="3"/>
  <c r="D463" i="3"/>
  <c r="F463" i="3" s="1"/>
  <c r="C463" i="3"/>
  <c r="E463" i="3" s="1"/>
  <c r="D709" i="3"/>
  <c r="F709" i="3" s="1"/>
  <c r="S709" i="3"/>
  <c r="C709" i="3"/>
  <c r="E709" i="3" s="1"/>
  <c r="D982" i="3"/>
  <c r="F982" i="3" s="1"/>
  <c r="S982" i="3"/>
  <c r="C982" i="3"/>
  <c r="E982" i="3" s="1"/>
  <c r="D284" i="3"/>
  <c r="F284" i="3" s="1"/>
  <c r="C284" i="3"/>
  <c r="E284" i="3" s="1"/>
  <c r="S284" i="3"/>
  <c r="D585" i="3"/>
  <c r="F585" i="3" s="1"/>
  <c r="C585" i="3"/>
  <c r="E585" i="3" s="1"/>
  <c r="S585" i="3"/>
  <c r="S456" i="3"/>
  <c r="D456" i="3"/>
  <c r="F456" i="3" s="1"/>
  <c r="C456" i="3"/>
  <c r="E456" i="3" s="1"/>
  <c r="C617" i="3"/>
  <c r="E617" i="3" s="1"/>
  <c r="S617" i="3"/>
  <c r="D617" i="3"/>
  <c r="F617" i="3" s="1"/>
  <c r="S357" i="3"/>
  <c r="D357" i="3"/>
  <c r="F357" i="3" s="1"/>
  <c r="C357" i="3"/>
  <c r="E357" i="3" s="1"/>
  <c r="C166" i="3"/>
  <c r="E166" i="3" s="1"/>
  <c r="S166" i="3"/>
  <c r="D166" i="3"/>
  <c r="F166" i="3" s="1"/>
  <c r="D669" i="3"/>
  <c r="F669" i="3" s="1"/>
  <c r="S669" i="3"/>
  <c r="C669" i="3"/>
  <c r="E669" i="3" s="1"/>
  <c r="S774" i="3"/>
  <c r="C774" i="3"/>
  <c r="E774" i="3" s="1"/>
  <c r="D774" i="3"/>
  <c r="F774" i="3" s="1"/>
  <c r="C538" i="3"/>
  <c r="E538" i="3" s="1"/>
  <c r="S538" i="3"/>
  <c r="D538" i="3"/>
  <c r="F538" i="3" s="1"/>
  <c r="C457" i="3"/>
  <c r="E457" i="3" s="1"/>
  <c r="S457" i="3"/>
  <c r="D457" i="3"/>
  <c r="F457" i="3" s="1"/>
  <c r="S486" i="3"/>
  <c r="C486" i="3"/>
  <c r="E486" i="3" s="1"/>
  <c r="D486" i="3"/>
  <c r="F486" i="3" s="1"/>
  <c r="C98" i="3"/>
  <c r="E98" i="3" s="1"/>
  <c r="D98" i="3"/>
  <c r="F98" i="3" s="1"/>
  <c r="S98" i="3"/>
  <c r="D241" i="3"/>
  <c r="F241" i="3" s="1"/>
  <c r="S241" i="3"/>
  <c r="C241" i="3"/>
  <c r="E241" i="3" s="1"/>
  <c r="D416" i="3"/>
  <c r="F416" i="3" s="1"/>
  <c r="S416" i="3"/>
  <c r="C416" i="3"/>
  <c r="E416" i="3" s="1"/>
  <c r="D543" i="3"/>
  <c r="F543" i="3" s="1"/>
  <c r="S543" i="3"/>
  <c r="C543" i="3"/>
  <c r="E543" i="3" s="1"/>
  <c r="S208" i="3"/>
  <c r="C208" i="3"/>
  <c r="E208" i="3" s="1"/>
  <c r="D208" i="3"/>
  <c r="F208" i="3" s="1"/>
  <c r="C852" i="3"/>
  <c r="E852" i="3" s="1"/>
  <c r="D852" i="3"/>
  <c r="F852" i="3" s="1"/>
  <c r="S852" i="3"/>
  <c r="D38" i="3"/>
  <c r="F38" i="3" s="1"/>
  <c r="C38" i="3"/>
  <c r="E38" i="3" s="1"/>
  <c r="S38" i="3"/>
  <c r="S308" i="3"/>
  <c r="C308" i="3"/>
  <c r="E308" i="3" s="1"/>
  <c r="D308" i="3"/>
  <c r="F308" i="3" s="1"/>
  <c r="D267" i="3"/>
  <c r="F267" i="3" s="1"/>
  <c r="C267" i="3"/>
  <c r="E267" i="3" s="1"/>
  <c r="S267" i="3"/>
  <c r="C37" i="3"/>
  <c r="E37" i="3" s="1"/>
  <c r="S37" i="3"/>
  <c r="D37" i="3"/>
  <c r="F37" i="3" s="1"/>
  <c r="D748" i="3"/>
  <c r="F748" i="3" s="1"/>
  <c r="S748" i="3"/>
  <c r="C748" i="3"/>
  <c r="E748" i="3" s="1"/>
  <c r="S918" i="3"/>
  <c r="C918" i="3"/>
  <c r="E918" i="3" s="1"/>
  <c r="D918" i="3"/>
  <c r="F918" i="3" s="1"/>
  <c r="D898" i="3"/>
  <c r="F898" i="3" s="1"/>
  <c r="C898" i="3"/>
  <c r="E898" i="3" s="1"/>
  <c r="S898" i="3"/>
  <c r="C243" i="3"/>
  <c r="E243" i="3" s="1"/>
  <c r="S243" i="3"/>
  <c r="D243" i="3"/>
  <c r="F243" i="3" s="1"/>
  <c r="S444" i="3"/>
  <c r="D444" i="3"/>
  <c r="F444" i="3" s="1"/>
  <c r="C444" i="3"/>
  <c r="E444" i="3" s="1"/>
  <c r="D13" i="3"/>
  <c r="F13" i="3" s="1"/>
  <c r="C13" i="3"/>
  <c r="E13" i="3" s="1"/>
  <c r="S13" i="3"/>
  <c r="C318" i="3"/>
  <c r="E318" i="3" s="1"/>
  <c r="D318" i="3"/>
  <c r="F318" i="3" s="1"/>
  <c r="S318" i="3"/>
  <c r="D834" i="3"/>
  <c r="F834" i="3" s="1"/>
  <c r="C834" i="3"/>
  <c r="E834" i="3" s="1"/>
  <c r="S834" i="3"/>
  <c r="D1000" i="3"/>
  <c r="F1000" i="3" s="1"/>
  <c r="S1000" i="3"/>
  <c r="C1000" i="3"/>
  <c r="E1000" i="3" s="1"/>
  <c r="D465" i="3"/>
  <c r="F465" i="3" s="1"/>
  <c r="C465" i="3"/>
  <c r="E465" i="3" s="1"/>
  <c r="S465" i="3"/>
  <c r="C714" i="3"/>
  <c r="E714" i="3" s="1"/>
  <c r="D714" i="3"/>
  <c r="F714" i="3" s="1"/>
  <c r="S714" i="3"/>
  <c r="D990" i="3"/>
  <c r="F990" i="3" s="1"/>
  <c r="C990" i="3"/>
  <c r="E990" i="3" s="1"/>
  <c r="S990" i="3"/>
  <c r="S422" i="3"/>
  <c r="D422" i="3"/>
  <c r="F422" i="3" s="1"/>
  <c r="C422" i="3"/>
  <c r="E422" i="3" s="1"/>
  <c r="C1007" i="3"/>
  <c r="E1007" i="3" s="1"/>
  <c r="S1007" i="3"/>
  <c r="D1007" i="3"/>
  <c r="F1007" i="3" s="1"/>
  <c r="C624" i="3"/>
  <c r="E624" i="3" s="1"/>
  <c r="S624" i="3"/>
  <c r="D624" i="3"/>
  <c r="F624" i="3" s="1"/>
  <c r="C670" i="3"/>
  <c r="E670" i="3" s="1"/>
  <c r="D670" i="3"/>
  <c r="F670" i="3" s="1"/>
  <c r="S670" i="3"/>
  <c r="C697" i="3"/>
  <c r="E697" i="3" s="1"/>
  <c r="S697" i="3"/>
  <c r="D697" i="3"/>
  <c r="F697" i="3" s="1"/>
  <c r="C607" i="3"/>
  <c r="E607" i="3" s="1"/>
  <c r="S607" i="3"/>
  <c r="D607" i="3"/>
  <c r="F607" i="3" s="1"/>
  <c r="C539" i="3"/>
  <c r="E539" i="3" s="1"/>
  <c r="D539" i="3"/>
  <c r="F539" i="3" s="1"/>
  <c r="S539" i="3"/>
  <c r="D555" i="3"/>
  <c r="F555" i="3" s="1"/>
  <c r="S555" i="3"/>
  <c r="C555" i="3"/>
  <c r="E555" i="3" s="1"/>
  <c r="S808" i="3"/>
  <c r="C808" i="3"/>
  <c r="E808" i="3" s="1"/>
  <c r="D808" i="3"/>
  <c r="F808" i="3" s="1"/>
  <c r="S798" i="3"/>
  <c r="D798" i="3"/>
  <c r="F798" i="3" s="1"/>
  <c r="C798" i="3"/>
  <c r="E798" i="3" s="1"/>
  <c r="S860" i="3"/>
  <c r="C860" i="3"/>
  <c r="E860" i="3" s="1"/>
  <c r="D860" i="3"/>
  <c r="F860" i="3" s="1"/>
  <c r="D106" i="3"/>
  <c r="F106" i="3" s="1"/>
  <c r="S106" i="3"/>
  <c r="C106" i="3"/>
  <c r="E106" i="3" s="1"/>
  <c r="S341" i="3"/>
  <c r="C341" i="3"/>
  <c r="E341" i="3" s="1"/>
  <c r="D341" i="3"/>
  <c r="F341" i="3" s="1"/>
  <c r="S867" i="3"/>
  <c r="D867" i="3"/>
  <c r="F867" i="3" s="1"/>
  <c r="C867" i="3"/>
  <c r="E867" i="3" s="1"/>
  <c r="S199" i="3"/>
  <c r="D199" i="3"/>
  <c r="F199" i="3" s="1"/>
  <c r="C199" i="3"/>
  <c r="E199" i="3" s="1"/>
  <c r="S580" i="3"/>
  <c r="D580" i="3"/>
  <c r="F580" i="3" s="1"/>
  <c r="C580" i="3"/>
  <c r="E580" i="3" s="1"/>
  <c r="S448" i="3"/>
  <c r="D448" i="3"/>
  <c r="F448" i="3" s="1"/>
  <c r="C448" i="3"/>
  <c r="E448" i="3" s="1"/>
  <c r="D534" i="3"/>
  <c r="F534" i="3" s="1"/>
  <c r="S534" i="3"/>
  <c r="C534" i="3"/>
  <c r="E534" i="3" s="1"/>
  <c r="S516" i="3"/>
  <c r="C516" i="3"/>
  <c r="E516" i="3" s="1"/>
  <c r="D516" i="3"/>
  <c r="F516" i="3" s="1"/>
  <c r="D836" i="3"/>
  <c r="F836" i="3" s="1"/>
  <c r="C836" i="3"/>
  <c r="E836" i="3" s="1"/>
  <c r="S836" i="3"/>
  <c r="D523" i="3"/>
  <c r="F523" i="3" s="1"/>
  <c r="C523" i="3"/>
  <c r="E523" i="3" s="1"/>
  <c r="S523" i="3"/>
  <c r="C139" i="3"/>
  <c r="E139" i="3" s="1"/>
  <c r="S139" i="3"/>
  <c r="D139" i="3"/>
  <c r="F139" i="3" s="1"/>
  <c r="S951" i="3"/>
  <c r="D951" i="3"/>
  <c r="F951" i="3" s="1"/>
  <c r="C951" i="3"/>
  <c r="E951" i="3" s="1"/>
  <c r="S291" i="3"/>
  <c r="D291" i="3"/>
  <c r="F291" i="3" s="1"/>
  <c r="C291" i="3"/>
  <c r="E291" i="3" s="1"/>
  <c r="D983" i="3"/>
  <c r="F983" i="3" s="1"/>
  <c r="C983" i="3"/>
  <c r="E983" i="3" s="1"/>
  <c r="S983" i="3"/>
  <c r="C820" i="3"/>
  <c r="E820" i="3" s="1"/>
  <c r="D820" i="3"/>
  <c r="F820" i="3" s="1"/>
  <c r="S820" i="3"/>
  <c r="C529" i="3"/>
  <c r="E529" i="3" s="1"/>
  <c r="D529" i="3"/>
  <c r="F529" i="3" s="1"/>
  <c r="S529" i="3"/>
  <c r="S696" i="3"/>
  <c r="D696" i="3"/>
  <c r="F696" i="3" s="1"/>
  <c r="C696" i="3"/>
  <c r="E696" i="3" s="1"/>
  <c r="C999" i="3"/>
  <c r="E999" i="3" s="1"/>
  <c r="D999" i="3"/>
  <c r="F999" i="3" s="1"/>
  <c r="S999" i="3"/>
  <c r="S659" i="3"/>
  <c r="C659" i="3"/>
  <c r="E659" i="3" s="1"/>
  <c r="D659" i="3"/>
  <c r="F659" i="3" s="1"/>
  <c r="C252" i="3"/>
  <c r="E252" i="3" s="1"/>
  <c r="S252" i="3"/>
  <c r="D252" i="3"/>
  <c r="F252" i="3" s="1"/>
  <c r="C591" i="3"/>
  <c r="E591" i="3" s="1"/>
  <c r="S591" i="3"/>
  <c r="D591" i="3"/>
  <c r="F591" i="3" s="1"/>
  <c r="S825" i="3"/>
  <c r="C825" i="3"/>
  <c r="E825" i="3" s="1"/>
  <c r="D825" i="3"/>
  <c r="F825" i="3" s="1"/>
  <c r="C549" i="3"/>
  <c r="E549" i="3" s="1"/>
  <c r="D549" i="3"/>
  <c r="F549" i="3" s="1"/>
  <c r="S549" i="3"/>
  <c r="S491" i="3"/>
  <c r="C491" i="3"/>
  <c r="E491" i="3" s="1"/>
  <c r="D491" i="3"/>
  <c r="F491" i="3" s="1"/>
  <c r="C39" i="3"/>
  <c r="E39" i="3" s="1"/>
  <c r="S39" i="3"/>
  <c r="D39" i="3"/>
  <c r="F39" i="3" s="1"/>
  <c r="S590" i="3"/>
  <c r="C590" i="3"/>
  <c r="E590" i="3" s="1"/>
  <c r="D590" i="3"/>
  <c r="F590" i="3" s="1"/>
  <c r="S572" i="3"/>
  <c r="C572" i="3"/>
  <c r="E572" i="3" s="1"/>
  <c r="D572" i="3"/>
  <c r="F572" i="3" s="1"/>
  <c r="C614" i="3"/>
  <c r="E614" i="3" s="1"/>
  <c r="S614" i="3"/>
  <c r="D614" i="3"/>
  <c r="F614" i="3" s="1"/>
  <c r="S809" i="3"/>
  <c r="D809" i="3"/>
  <c r="F809" i="3" s="1"/>
  <c r="C809" i="3"/>
  <c r="E809" i="3" s="1"/>
  <c r="D48" i="3"/>
  <c r="F48" i="3" s="1"/>
  <c r="C48" i="3"/>
  <c r="E48" i="3" s="1"/>
  <c r="S48" i="3"/>
  <c r="C889" i="3"/>
  <c r="E889" i="3" s="1"/>
  <c r="D889" i="3"/>
  <c r="F889" i="3" s="1"/>
  <c r="S889" i="3"/>
  <c r="S526" i="3"/>
  <c r="C526" i="3"/>
  <c r="E526" i="3" s="1"/>
  <c r="D526" i="3"/>
  <c r="F526" i="3" s="1"/>
  <c r="S544" i="3"/>
  <c r="C544" i="3"/>
  <c r="E544" i="3" s="1"/>
  <c r="D544" i="3"/>
  <c r="F544" i="3" s="1"/>
  <c r="S149" i="3"/>
  <c r="C149" i="3"/>
  <c r="E149" i="3" s="1"/>
  <c r="D149" i="3"/>
  <c r="F149" i="3" s="1"/>
  <c r="D28" i="3"/>
  <c r="F28" i="3" s="1"/>
  <c r="S28" i="3"/>
  <c r="C28" i="3"/>
  <c r="E28" i="3" s="1"/>
  <c r="D120" i="3"/>
  <c r="F120" i="3" s="1"/>
  <c r="S120" i="3"/>
  <c r="C120" i="3"/>
  <c r="E120" i="3" s="1"/>
  <c r="D190" i="3"/>
  <c r="F190" i="3" s="1"/>
  <c r="C190" i="3"/>
  <c r="E190" i="3" s="1"/>
  <c r="S190" i="3"/>
  <c r="S181" i="3"/>
  <c r="D181" i="3"/>
  <c r="F181" i="3" s="1"/>
  <c r="C181" i="3"/>
  <c r="E181" i="3" s="1"/>
  <c r="D83" i="3"/>
  <c r="F83" i="3" s="1"/>
  <c r="C83" i="3"/>
  <c r="E83" i="3" s="1"/>
  <c r="S83" i="3"/>
  <c r="D160" i="3"/>
  <c r="F160" i="3" s="1"/>
  <c r="C160" i="3"/>
  <c r="E160" i="3" s="1"/>
  <c r="S160" i="3"/>
  <c r="S595" i="3"/>
  <c r="C595" i="3"/>
  <c r="E595" i="3" s="1"/>
  <c r="D595" i="3"/>
  <c r="F595" i="3" s="1"/>
  <c r="C213" i="3"/>
  <c r="E213" i="3" s="1"/>
  <c r="S213" i="3"/>
  <c r="D213" i="3"/>
  <c r="F213" i="3" s="1"/>
  <c r="C388" i="3"/>
  <c r="E388" i="3" s="1"/>
  <c r="D388" i="3"/>
  <c r="F388" i="3" s="1"/>
  <c r="S388" i="3"/>
  <c r="D597" i="3"/>
  <c r="F597" i="3" s="1"/>
  <c r="S597" i="3"/>
  <c r="C597" i="3"/>
  <c r="E597" i="3" s="1"/>
  <c r="C622" i="3"/>
  <c r="E622" i="3" s="1"/>
  <c r="D622" i="3"/>
  <c r="F622" i="3" s="1"/>
  <c r="S622" i="3"/>
  <c r="D878" i="3"/>
  <c r="F878" i="3" s="1"/>
  <c r="S878" i="3"/>
  <c r="C878" i="3"/>
  <c r="E878" i="3" s="1"/>
  <c r="D467" i="3"/>
  <c r="F467" i="3" s="1"/>
  <c r="C467" i="3"/>
  <c r="E467" i="3" s="1"/>
  <c r="S467" i="3"/>
  <c r="D330" i="3"/>
  <c r="F330" i="3" s="1"/>
  <c r="C330" i="3"/>
  <c r="E330" i="3" s="1"/>
  <c r="S330" i="3"/>
  <c r="S985" i="3"/>
  <c r="D985" i="3"/>
  <c r="F985" i="3" s="1"/>
  <c r="C985" i="3"/>
  <c r="E985" i="3" s="1"/>
  <c r="S573" i="3"/>
  <c r="C573" i="3"/>
  <c r="E573" i="3" s="1"/>
  <c r="D573" i="3"/>
  <c r="F573" i="3" s="1"/>
  <c r="S715" i="3"/>
  <c r="C715" i="3"/>
  <c r="E715" i="3" s="1"/>
  <c r="D715" i="3"/>
  <c r="F715" i="3" s="1"/>
  <c r="S935" i="3"/>
  <c r="C935" i="3"/>
  <c r="E935" i="3" s="1"/>
  <c r="D935" i="3"/>
  <c r="F935" i="3" s="1"/>
  <c r="D721" i="3"/>
  <c r="F721" i="3" s="1"/>
  <c r="S721" i="3"/>
  <c r="C721" i="3"/>
  <c r="E721" i="3" s="1"/>
  <c r="S40" i="3"/>
  <c r="C40" i="3"/>
  <c r="E40" i="3" s="1"/>
  <c r="D40" i="3"/>
  <c r="F40" i="3" s="1"/>
  <c r="S839" i="3"/>
  <c r="C839" i="3"/>
  <c r="E839" i="3" s="1"/>
  <c r="D839" i="3"/>
  <c r="F839" i="3" s="1"/>
  <c r="D542" i="3"/>
  <c r="F542" i="3" s="1"/>
  <c r="C542" i="3"/>
  <c r="E542" i="3" s="1"/>
  <c r="S542" i="3"/>
  <c r="C393" i="3"/>
  <c r="E393" i="3" s="1"/>
  <c r="S393" i="3"/>
  <c r="D393" i="3"/>
  <c r="F393" i="3" s="1"/>
  <c r="S378" i="3"/>
  <c r="D378" i="3"/>
  <c r="F378" i="3" s="1"/>
  <c r="C378" i="3"/>
  <c r="E378" i="3" s="1"/>
  <c r="S980" i="3"/>
  <c r="C980" i="3"/>
  <c r="E980" i="3" s="1"/>
  <c r="D980" i="3"/>
  <c r="F980" i="3" s="1"/>
  <c r="C358" i="3"/>
  <c r="E358" i="3" s="1"/>
  <c r="D358" i="3"/>
  <c r="F358" i="3" s="1"/>
  <c r="S358" i="3"/>
  <c r="C710" i="3"/>
  <c r="E710" i="3" s="1"/>
  <c r="D710" i="3"/>
  <c r="F710" i="3" s="1"/>
  <c r="S710" i="3"/>
  <c r="S275" i="3"/>
  <c r="C275" i="3"/>
  <c r="E275" i="3" s="1"/>
  <c r="D275" i="3"/>
  <c r="F275" i="3" s="1"/>
  <c r="C217" i="3"/>
  <c r="E217" i="3" s="1"/>
  <c r="S217" i="3"/>
  <c r="D217" i="3"/>
  <c r="F217" i="3" s="1"/>
  <c r="C101" i="3"/>
  <c r="E101" i="3" s="1"/>
  <c r="D101" i="3"/>
  <c r="F101" i="3" s="1"/>
  <c r="S101" i="3"/>
  <c r="C270" i="3"/>
  <c r="E270" i="3" s="1"/>
  <c r="S270" i="3"/>
  <c r="D270" i="3"/>
  <c r="F270" i="3" s="1"/>
  <c r="S492" i="3"/>
  <c r="D492" i="3"/>
  <c r="F492" i="3" s="1"/>
  <c r="C492" i="3"/>
  <c r="E492" i="3" s="1"/>
  <c r="D240" i="3"/>
  <c r="F240" i="3" s="1"/>
  <c r="C240" i="3"/>
  <c r="E240" i="3" s="1"/>
  <c r="S240" i="3"/>
  <c r="S768" i="3"/>
  <c r="D768" i="3"/>
  <c r="F768" i="3" s="1"/>
  <c r="C768" i="3"/>
  <c r="E768" i="3" s="1"/>
  <c r="S221" i="3"/>
  <c r="C221" i="3"/>
  <c r="E221" i="3" s="1"/>
  <c r="D221" i="3"/>
  <c r="F221" i="3" s="1"/>
  <c r="S672" i="3"/>
  <c r="D672" i="3"/>
  <c r="F672" i="3" s="1"/>
  <c r="C672" i="3"/>
  <c r="E672" i="3" s="1"/>
  <c r="C390" i="3"/>
  <c r="E390" i="3" s="1"/>
  <c r="D390" i="3"/>
  <c r="F390" i="3" s="1"/>
  <c r="S390" i="3"/>
  <c r="D417" i="3"/>
  <c r="F417" i="3" s="1"/>
  <c r="S417" i="3"/>
  <c r="C417" i="3"/>
  <c r="E417" i="3" s="1"/>
  <c r="C225" i="3"/>
  <c r="E225" i="3" s="1"/>
  <c r="D225" i="3"/>
  <c r="F225" i="3" s="1"/>
  <c r="S225" i="3"/>
  <c r="C483" i="3"/>
  <c r="E483" i="3" s="1"/>
  <c r="S483" i="3"/>
  <c r="D483" i="3"/>
  <c r="F483" i="3" s="1"/>
  <c r="S178" i="3"/>
  <c r="D178" i="3"/>
  <c r="F178" i="3" s="1"/>
  <c r="C178" i="3"/>
  <c r="E178" i="3" s="1"/>
  <c r="S864" i="3"/>
  <c r="D864" i="3"/>
  <c r="F864" i="3" s="1"/>
  <c r="C864" i="3"/>
  <c r="E864" i="3" s="1"/>
  <c r="D187" i="3"/>
  <c r="F187" i="3" s="1"/>
  <c r="S187" i="3"/>
  <c r="C187" i="3"/>
  <c r="E187" i="3" s="1"/>
  <c r="C41" i="3"/>
  <c r="E41" i="3" s="1"/>
  <c r="D41" i="3"/>
  <c r="F41" i="3" s="1"/>
  <c r="S41" i="3"/>
  <c r="D498" i="3"/>
  <c r="F498" i="3" s="1"/>
  <c r="C498" i="3"/>
  <c r="E498" i="3" s="1"/>
  <c r="S498" i="3"/>
  <c r="C515" i="3"/>
  <c r="E515" i="3" s="1"/>
  <c r="S515" i="3"/>
  <c r="D515" i="3"/>
  <c r="F515" i="3" s="1"/>
  <c r="D162" i="3"/>
  <c r="F162" i="3" s="1"/>
  <c r="S162" i="3"/>
  <c r="C162" i="3"/>
  <c r="E162" i="3" s="1"/>
  <c r="C650" i="3"/>
  <c r="E650" i="3" s="1"/>
  <c r="S650" i="3"/>
  <c r="D650" i="3"/>
  <c r="F650" i="3" s="1"/>
  <c r="C31" i="3"/>
  <c r="E31" i="3" s="1"/>
  <c r="S31" i="3"/>
  <c r="D31" i="3"/>
  <c r="F31" i="3" s="1"/>
  <c r="S438" i="3"/>
  <c r="D438" i="3"/>
  <c r="F438" i="3" s="1"/>
  <c r="C438" i="3"/>
  <c r="E438" i="3" s="1"/>
  <c r="C997" i="3"/>
  <c r="E997" i="3" s="1"/>
  <c r="S997" i="3"/>
  <c r="D997" i="3"/>
  <c r="F997" i="3" s="1"/>
  <c r="D480" i="3"/>
  <c r="F480" i="3" s="1"/>
  <c r="C480" i="3"/>
  <c r="E480" i="3" s="1"/>
  <c r="S480" i="3"/>
  <c r="S689" i="3"/>
  <c r="D689" i="3"/>
  <c r="F689" i="3" s="1"/>
  <c r="C689" i="3"/>
  <c r="E689" i="3" s="1"/>
  <c r="S406" i="3"/>
  <c r="D406" i="3"/>
  <c r="F406" i="3" s="1"/>
  <c r="C406" i="3"/>
  <c r="E406" i="3" s="1"/>
  <c r="S802" i="3"/>
  <c r="C802" i="3"/>
  <c r="E802" i="3" s="1"/>
  <c r="D802" i="3"/>
  <c r="F802" i="3" s="1"/>
  <c r="D222" i="3"/>
  <c r="F222" i="3" s="1"/>
  <c r="S222" i="3"/>
  <c r="C222" i="3"/>
  <c r="E222" i="3" s="1"/>
  <c r="C159" i="3"/>
  <c r="E159" i="3" s="1"/>
  <c r="S159" i="3"/>
  <c r="D159" i="3"/>
  <c r="F159" i="3" s="1"/>
  <c r="S876" i="3"/>
  <c r="C876" i="3"/>
  <c r="E876" i="3" s="1"/>
  <c r="D876" i="3"/>
  <c r="F876" i="3" s="1"/>
  <c r="S725" i="3"/>
  <c r="D725" i="3"/>
  <c r="F725" i="3" s="1"/>
  <c r="C725" i="3"/>
  <c r="E725" i="3" s="1"/>
  <c r="C328" i="3"/>
  <c r="E328" i="3" s="1"/>
  <c r="D328" i="3"/>
  <c r="F328" i="3" s="1"/>
  <c r="S328" i="3"/>
  <c r="D113" i="3"/>
  <c r="F113" i="3" s="1"/>
  <c r="C113" i="3"/>
  <c r="E113" i="3" s="1"/>
  <c r="S113" i="3"/>
  <c r="C874" i="3"/>
  <c r="E874" i="3" s="1"/>
  <c r="D874" i="3"/>
  <c r="F874" i="3" s="1"/>
  <c r="S874" i="3"/>
  <c r="C949" i="3"/>
  <c r="E949" i="3" s="1"/>
  <c r="S949" i="3"/>
  <c r="D949" i="3"/>
  <c r="F949" i="3" s="1"/>
  <c r="D67" i="3"/>
  <c r="F67" i="3" s="1"/>
  <c r="C67" i="3"/>
  <c r="E67" i="3" s="1"/>
  <c r="S67" i="3"/>
  <c r="S957" i="3"/>
  <c r="D957" i="3"/>
  <c r="F957" i="3" s="1"/>
  <c r="C957" i="3"/>
  <c r="E957" i="3" s="1"/>
  <c r="S128" i="3"/>
  <c r="D128" i="3"/>
  <c r="F128" i="3" s="1"/>
  <c r="C128" i="3"/>
  <c r="E128" i="3" s="1"/>
  <c r="S53" i="3"/>
  <c r="C53" i="3"/>
  <c r="E53" i="3" s="1"/>
  <c r="D53" i="3"/>
  <c r="F53" i="3" s="1"/>
  <c r="C556" i="3"/>
  <c r="E556" i="3" s="1"/>
  <c r="S556" i="3"/>
  <c r="D556" i="3"/>
  <c r="F556" i="3" s="1"/>
  <c r="D848" i="3"/>
  <c r="F848" i="3" s="1"/>
  <c r="S848" i="3"/>
  <c r="C848" i="3"/>
  <c r="E848" i="3" s="1"/>
  <c r="C469" i="3"/>
  <c r="E469" i="3" s="1"/>
  <c r="S469" i="3"/>
  <c r="D469" i="3"/>
  <c r="F469" i="3" s="1"/>
  <c r="C648" i="3"/>
  <c r="E648" i="3" s="1"/>
  <c r="S648" i="3"/>
  <c r="D648" i="3"/>
  <c r="F648" i="3" s="1"/>
  <c r="C336" i="3"/>
  <c r="E336" i="3" s="1"/>
  <c r="S336" i="3"/>
  <c r="D336" i="3"/>
  <c r="F336" i="3" s="1"/>
  <c r="D348" i="3"/>
  <c r="F348" i="3" s="1"/>
  <c r="C348" i="3"/>
  <c r="E348" i="3" s="1"/>
  <c r="S348" i="3"/>
  <c r="C667" i="3"/>
  <c r="E667" i="3" s="1"/>
  <c r="D667" i="3"/>
  <c r="F667" i="3" s="1"/>
  <c r="S667" i="3"/>
  <c r="C757" i="3"/>
  <c r="E757" i="3" s="1"/>
  <c r="D757" i="3"/>
  <c r="F757" i="3" s="1"/>
  <c r="S757" i="3"/>
  <c r="C833" i="3"/>
  <c r="E833" i="3" s="1"/>
  <c r="S833" i="3"/>
  <c r="D833" i="3"/>
  <c r="F833" i="3" s="1"/>
  <c r="S63" i="3"/>
  <c r="D63" i="3"/>
  <c r="F63" i="3" s="1"/>
  <c r="C63" i="3"/>
  <c r="E63" i="3" s="1"/>
  <c r="D995" i="3"/>
  <c r="F995" i="3" s="1"/>
  <c r="S995" i="3"/>
  <c r="C995" i="3"/>
  <c r="E995" i="3" s="1"/>
  <c r="S26" i="3"/>
  <c r="D26" i="3"/>
  <c r="F26" i="3" s="1"/>
  <c r="C26" i="3"/>
  <c r="E26" i="3" s="1"/>
  <c r="C930" i="3"/>
  <c r="E930" i="3" s="1"/>
  <c r="D930" i="3"/>
  <c r="F930" i="3" s="1"/>
  <c r="S930" i="3"/>
  <c r="C394" i="3"/>
  <c r="E394" i="3" s="1"/>
  <c r="S394" i="3"/>
  <c r="D394" i="3"/>
  <c r="F394" i="3" s="1"/>
  <c r="C25" i="3"/>
  <c r="E25" i="3" s="1"/>
  <c r="D25" i="3"/>
  <c r="F25" i="3" s="1"/>
  <c r="S25" i="3"/>
  <c r="C191" i="3"/>
  <c r="E191" i="3" s="1"/>
  <c r="D191" i="3"/>
  <c r="F191" i="3" s="1"/>
  <c r="S191" i="3"/>
  <c r="D639" i="3"/>
  <c r="F639" i="3" s="1"/>
  <c r="C639" i="3"/>
  <c r="E639" i="3" s="1"/>
  <c r="S639" i="3"/>
  <c r="C780" i="3"/>
  <c r="E780" i="3" s="1"/>
  <c r="S780" i="3"/>
  <c r="D780" i="3"/>
  <c r="F780" i="3" s="1"/>
  <c r="C571" i="3"/>
  <c r="E571" i="3" s="1"/>
  <c r="S571" i="3"/>
  <c r="D571" i="3"/>
  <c r="F571" i="3" s="1"/>
  <c r="D783" i="3"/>
  <c r="F783" i="3" s="1"/>
  <c r="C783" i="3"/>
  <c r="E783" i="3" s="1"/>
  <c r="S783" i="3"/>
  <c r="S231" i="3"/>
  <c r="C231" i="3"/>
  <c r="E231" i="3" s="1"/>
  <c r="D231" i="3"/>
  <c r="F231" i="3" s="1"/>
  <c r="C761" i="3"/>
  <c r="E761" i="3" s="1"/>
  <c r="S761" i="3"/>
  <c r="D761" i="3"/>
  <c r="F761" i="3" s="1"/>
  <c r="D939" i="3"/>
  <c r="F939" i="3" s="1"/>
  <c r="C939" i="3"/>
  <c r="E939" i="3" s="1"/>
  <c r="S939" i="3"/>
  <c r="C95" i="3"/>
  <c r="E95" i="3" s="1"/>
  <c r="S95" i="3"/>
  <c r="D95" i="3"/>
  <c r="F95" i="3" s="1"/>
  <c r="D223" i="3"/>
  <c r="F223" i="3" s="1"/>
  <c r="S223" i="3"/>
  <c r="C223" i="3"/>
  <c r="E223" i="3" s="1"/>
  <c r="C719" i="3"/>
  <c r="E719" i="3" s="1"/>
  <c r="D719" i="3"/>
  <c r="F719" i="3" s="1"/>
  <c r="S719" i="3"/>
  <c r="S610" i="3"/>
  <c r="C610" i="3"/>
  <c r="E610" i="3" s="1"/>
  <c r="D610" i="3"/>
  <c r="F610" i="3" s="1"/>
  <c r="D801" i="3"/>
  <c r="F801" i="3" s="1"/>
  <c r="S801" i="3"/>
  <c r="C801" i="3"/>
  <c r="E801" i="3" s="1"/>
  <c r="D950" i="3"/>
  <c r="F950" i="3" s="1"/>
  <c r="C950" i="3"/>
  <c r="E950" i="3" s="1"/>
  <c r="S950" i="3"/>
  <c r="S370" i="3"/>
  <c r="D370" i="3"/>
  <c r="F370" i="3" s="1"/>
  <c r="C370" i="3"/>
  <c r="E370" i="3" s="1"/>
  <c r="S122" i="3"/>
  <c r="D122" i="3"/>
  <c r="F122" i="3" s="1"/>
  <c r="C122" i="3"/>
  <c r="E122" i="3" s="1"/>
  <c r="S294" i="3"/>
  <c r="D294" i="3"/>
  <c r="F294" i="3" s="1"/>
  <c r="C294" i="3"/>
  <c r="E294" i="3" s="1"/>
  <c r="C232" i="3"/>
  <c r="E232" i="3" s="1"/>
  <c r="S232" i="3"/>
  <c r="D232" i="3"/>
  <c r="F232" i="3" s="1"/>
  <c r="C705" i="3"/>
  <c r="E705" i="3" s="1"/>
  <c r="S705" i="3"/>
  <c r="D705" i="3"/>
  <c r="F705" i="3" s="1"/>
  <c r="D379" i="3"/>
  <c r="F379" i="3" s="1"/>
  <c r="C379" i="3"/>
  <c r="E379" i="3" s="1"/>
  <c r="S379" i="3"/>
  <c r="C57" i="3"/>
  <c r="E57" i="3" s="1"/>
  <c r="D57" i="3"/>
  <c r="F57" i="3" s="1"/>
  <c r="S57" i="3"/>
  <c r="D805" i="3"/>
  <c r="F805" i="3" s="1"/>
  <c r="S805" i="3"/>
  <c r="C805" i="3"/>
  <c r="E805" i="3" s="1"/>
  <c r="S462" i="3"/>
  <c r="C462" i="3"/>
  <c r="E462" i="3" s="1"/>
  <c r="D462" i="3"/>
  <c r="F462" i="3" s="1"/>
  <c r="C412" i="3"/>
  <c r="E412" i="3" s="1"/>
  <c r="S412" i="3"/>
  <c r="D412" i="3"/>
  <c r="F412" i="3" s="1"/>
  <c r="D15" i="3"/>
  <c r="F15" i="3" s="1"/>
  <c r="C15" i="3"/>
  <c r="E15" i="3" s="1"/>
  <c r="S15" i="3"/>
  <c r="D541" i="3"/>
  <c r="F541" i="3" s="1"/>
  <c r="S541" i="3"/>
  <c r="C541" i="3"/>
  <c r="E541" i="3" s="1"/>
  <c r="S73" i="3"/>
  <c r="C73" i="3"/>
  <c r="E73" i="3" s="1"/>
  <c r="D73" i="3"/>
  <c r="F73" i="3" s="1"/>
  <c r="S65" i="3"/>
  <c r="D65" i="3"/>
  <c r="F65" i="3" s="1"/>
  <c r="C65" i="3"/>
  <c r="E65" i="3" s="1"/>
  <c r="S630" i="3"/>
  <c r="D630" i="3"/>
  <c r="F630" i="3" s="1"/>
  <c r="C630" i="3"/>
  <c r="E630" i="3" s="1"/>
  <c r="S784" i="3"/>
  <c r="D784" i="3"/>
  <c r="F784" i="3" s="1"/>
  <c r="C784" i="3"/>
  <c r="E784" i="3" s="1"/>
  <c r="C365" i="3"/>
  <c r="E365" i="3" s="1"/>
  <c r="S365" i="3"/>
  <c r="D365" i="3"/>
  <c r="F365" i="3" s="1"/>
  <c r="D58" i="3"/>
  <c r="F58" i="3" s="1"/>
  <c r="C58" i="3"/>
  <c r="E58" i="3" s="1"/>
  <c r="S58" i="3"/>
  <c r="D893" i="3"/>
  <c r="F893" i="3" s="1"/>
  <c r="S893" i="3"/>
  <c r="C893" i="3"/>
  <c r="E893" i="3" s="1"/>
  <c r="C613" i="3"/>
  <c r="E613" i="3" s="1"/>
  <c r="D613" i="3"/>
  <c r="F613" i="3" s="1"/>
  <c r="S613" i="3"/>
  <c r="C536" i="3"/>
  <c r="E536" i="3" s="1"/>
  <c r="S536" i="3"/>
  <c r="D536" i="3"/>
  <c r="F536" i="3" s="1"/>
  <c r="C277" i="3"/>
  <c r="E277" i="3" s="1"/>
  <c r="D277" i="3"/>
  <c r="F277" i="3" s="1"/>
  <c r="S277" i="3"/>
  <c r="C992" i="3"/>
  <c r="E992" i="3" s="1"/>
  <c r="D992" i="3"/>
  <c r="F992" i="3" s="1"/>
  <c r="S992" i="3"/>
  <c r="S676" i="3"/>
  <c r="C676" i="3"/>
  <c r="E676" i="3" s="1"/>
  <c r="D676" i="3"/>
  <c r="F676" i="3" s="1"/>
  <c r="D262" i="3"/>
  <c r="F262" i="3" s="1"/>
  <c r="C262" i="3"/>
  <c r="E262" i="3" s="1"/>
  <c r="S262" i="3"/>
  <c r="C430" i="3"/>
  <c r="E430" i="3" s="1"/>
  <c r="S430" i="3"/>
  <c r="D430" i="3"/>
  <c r="F430" i="3" s="1"/>
  <c r="C286" i="3"/>
  <c r="E286" i="3" s="1"/>
  <c r="D286" i="3"/>
  <c r="F286" i="3" s="1"/>
  <c r="S286" i="3"/>
  <c r="C569" i="3"/>
  <c r="E569" i="3" s="1"/>
  <c r="S569" i="3"/>
  <c r="D569" i="3"/>
  <c r="F569" i="3" s="1"/>
  <c r="C79" i="3"/>
  <c r="E79" i="3" s="1"/>
  <c r="D79" i="3"/>
  <c r="F79" i="3" s="1"/>
  <c r="S79" i="3"/>
  <c r="S66" i="3"/>
  <c r="C66" i="3"/>
  <c r="E66" i="3" s="1"/>
  <c r="D66" i="3"/>
  <c r="F66" i="3" s="1"/>
  <c r="D600" i="3"/>
  <c r="F600" i="3" s="1"/>
  <c r="S600" i="3"/>
  <c r="C600" i="3"/>
  <c r="E600" i="3" s="1"/>
  <c r="D846" i="3"/>
  <c r="F846" i="3" s="1"/>
  <c r="C846" i="3"/>
  <c r="E846" i="3" s="1"/>
  <c r="S846" i="3"/>
  <c r="C917" i="3"/>
  <c r="E917" i="3" s="1"/>
  <c r="D917" i="3"/>
  <c r="F917" i="3" s="1"/>
  <c r="S917" i="3"/>
  <c r="D324" i="3"/>
  <c r="F324" i="3" s="1"/>
  <c r="S324" i="3"/>
  <c r="C324" i="3"/>
  <c r="E324" i="3" s="1"/>
  <c r="C877" i="3"/>
  <c r="E877" i="3" s="1"/>
  <c r="S877" i="3"/>
  <c r="D877" i="3"/>
  <c r="F877" i="3" s="1"/>
  <c r="D566" i="3"/>
  <c r="F566" i="3" s="1"/>
  <c r="C566" i="3"/>
  <c r="E566" i="3" s="1"/>
  <c r="S566" i="3"/>
  <c r="S325" i="3"/>
  <c r="C325" i="3"/>
  <c r="E325" i="3" s="1"/>
  <c r="D325" i="3"/>
  <c r="F325" i="3" s="1"/>
  <c r="S105" i="3"/>
  <c r="C105" i="3"/>
  <c r="E105" i="3" s="1"/>
  <c r="D105" i="3"/>
  <c r="F105" i="3" s="1"/>
  <c r="C636" i="3"/>
  <c r="E636" i="3" s="1"/>
  <c r="D636" i="3"/>
  <c r="F636" i="3" s="1"/>
  <c r="S636" i="3"/>
  <c r="D198" i="3"/>
  <c r="F198" i="3" s="1"/>
  <c r="S198" i="3"/>
  <c r="C198" i="3"/>
  <c r="E198" i="3" s="1"/>
  <c r="C76" i="3"/>
  <c r="E76" i="3" s="1"/>
  <c r="S76" i="3"/>
  <c r="D76" i="3"/>
  <c r="F76" i="3" s="1"/>
  <c r="D503" i="3"/>
  <c r="F503" i="3" s="1"/>
  <c r="S503" i="3"/>
  <c r="C503" i="3"/>
  <c r="E503" i="3" s="1"/>
  <c r="S413" i="3"/>
  <c r="C413" i="3"/>
  <c r="E413" i="3" s="1"/>
  <c r="D413" i="3"/>
  <c r="F413" i="3" s="1"/>
  <c r="D623" i="3"/>
  <c r="F623" i="3" s="1"/>
  <c r="S623" i="3"/>
  <c r="C623" i="3"/>
  <c r="E623" i="3" s="1"/>
  <c r="C392" i="3"/>
  <c r="E392" i="3" s="1"/>
  <c r="S392" i="3"/>
  <c r="D392" i="3"/>
  <c r="F392" i="3" s="1"/>
  <c r="D329" i="3"/>
  <c r="F329" i="3" s="1"/>
  <c r="C329" i="3"/>
  <c r="E329" i="3" s="1"/>
  <c r="S329" i="3"/>
  <c r="D458" i="3"/>
  <c r="F458" i="3" s="1"/>
  <c r="S458" i="3"/>
  <c r="C458" i="3"/>
  <c r="E458" i="3" s="1"/>
  <c r="D171" i="3"/>
  <c r="F171" i="3" s="1"/>
  <c r="C171" i="3"/>
  <c r="E171" i="3" s="1"/>
  <c r="S171" i="3"/>
  <c r="D685" i="3"/>
  <c r="F685" i="3" s="1"/>
  <c r="S685" i="3"/>
  <c r="C685" i="3"/>
  <c r="E685" i="3" s="1"/>
  <c r="C176" i="3"/>
  <c r="E176" i="3" s="1"/>
  <c r="D176" i="3"/>
  <c r="F176" i="3" s="1"/>
  <c r="S176" i="3"/>
  <c r="S532" i="3"/>
  <c r="D532" i="3"/>
  <c r="F532" i="3" s="1"/>
  <c r="C532" i="3"/>
  <c r="E532" i="3" s="1"/>
  <c r="S790" i="3"/>
  <c r="D790" i="3"/>
  <c r="F790" i="3" s="1"/>
  <c r="C790" i="3"/>
  <c r="E790" i="3" s="1"/>
  <c r="C338" i="3"/>
  <c r="E338" i="3" s="1"/>
  <c r="S338" i="3"/>
  <c r="D338" i="3"/>
  <c r="F338" i="3" s="1"/>
  <c r="S327" i="3"/>
  <c r="C327" i="3"/>
  <c r="E327" i="3" s="1"/>
  <c r="D327" i="3"/>
  <c r="F327" i="3" s="1"/>
  <c r="S34" i="3"/>
  <c r="D34" i="3"/>
  <c r="F34" i="3" s="1"/>
  <c r="C34" i="3"/>
  <c r="E34" i="3" s="1"/>
  <c r="D460" i="3"/>
  <c r="F460" i="3" s="1"/>
  <c r="C460" i="3"/>
  <c r="E460" i="3" s="1"/>
  <c r="S460" i="3"/>
  <c r="S440" i="3"/>
  <c r="D440" i="3"/>
  <c r="F440" i="3" s="1"/>
  <c r="C440" i="3"/>
  <c r="E440" i="3" s="1"/>
  <c r="D978" i="3"/>
  <c r="F978" i="3" s="1"/>
  <c r="S978" i="3"/>
  <c r="C978" i="3"/>
  <c r="E978" i="3" s="1"/>
  <c r="D290" i="3"/>
  <c r="F290" i="3" s="1"/>
  <c r="S290" i="3"/>
  <c r="C290" i="3"/>
  <c r="E290" i="3" s="1"/>
  <c r="C582" i="3"/>
  <c r="E582" i="3" s="1"/>
  <c r="S582" i="3"/>
  <c r="D582" i="3"/>
  <c r="F582" i="3" s="1"/>
  <c r="C797" i="3"/>
  <c r="E797" i="3" s="1"/>
  <c r="D797" i="3"/>
  <c r="F797" i="3" s="1"/>
  <c r="S797" i="3"/>
  <c r="D282" i="3"/>
  <c r="F282" i="3" s="1"/>
  <c r="C282" i="3"/>
  <c r="E282" i="3" s="1"/>
  <c r="S282" i="3"/>
  <c r="C372" i="3"/>
  <c r="E372" i="3" s="1"/>
  <c r="D372" i="3"/>
  <c r="F372" i="3" s="1"/>
  <c r="S372" i="3"/>
  <c r="S831" i="3"/>
  <c r="C831" i="3"/>
  <c r="E831" i="3" s="1"/>
  <c r="D831" i="3"/>
  <c r="F831" i="3" s="1"/>
  <c r="S175" i="3"/>
  <c r="C175" i="3"/>
  <c r="E175" i="3" s="1"/>
  <c r="D175" i="3"/>
  <c r="F175" i="3" s="1"/>
  <c r="D946" i="3"/>
  <c r="F946" i="3" s="1"/>
  <c r="C946" i="3"/>
  <c r="E946" i="3" s="1"/>
  <c r="S946" i="3"/>
  <c r="S804" i="3"/>
  <c r="D804" i="3"/>
  <c r="F804" i="3" s="1"/>
  <c r="C804" i="3"/>
  <c r="E804" i="3" s="1"/>
  <c r="S681" i="3"/>
  <c r="C681" i="3"/>
  <c r="E681" i="3" s="1"/>
  <c r="D681" i="3"/>
  <c r="F681" i="3" s="1"/>
  <c r="D762" i="3"/>
  <c r="F762" i="3" s="1"/>
  <c r="C762" i="3"/>
  <c r="E762" i="3" s="1"/>
  <c r="S762" i="3"/>
  <c r="S890" i="3"/>
  <c r="D890" i="3"/>
  <c r="F890" i="3" s="1"/>
  <c r="C890" i="3"/>
  <c r="E890" i="3" s="1"/>
  <c r="C640" i="3"/>
  <c r="E640" i="3" s="1"/>
  <c r="D640" i="3"/>
  <c r="F640" i="3" s="1"/>
  <c r="S640" i="3"/>
  <c r="D94" i="3"/>
  <c r="F94" i="3" s="1"/>
  <c r="C94" i="3"/>
  <c r="E94" i="3" s="1"/>
  <c r="S94" i="3"/>
  <c r="S100" i="3"/>
  <c r="D100" i="3"/>
  <c r="F100" i="3" s="1"/>
  <c r="C100" i="3"/>
  <c r="E100" i="3" s="1"/>
  <c r="S870" i="3"/>
  <c r="C870" i="3"/>
  <c r="E870" i="3" s="1"/>
  <c r="D870" i="3"/>
  <c r="F870" i="3" s="1"/>
  <c r="S424" i="3"/>
  <c r="D424" i="3"/>
  <c r="F424" i="3" s="1"/>
  <c r="C424" i="3"/>
  <c r="E424" i="3" s="1"/>
  <c r="S114" i="3"/>
  <c r="C114" i="3"/>
  <c r="E114" i="3" s="1"/>
  <c r="D114" i="3"/>
  <c r="F114" i="3" s="1"/>
  <c r="S172" i="3"/>
  <c r="D172" i="3"/>
  <c r="F172" i="3" s="1"/>
  <c r="C172" i="3"/>
  <c r="E172" i="3" s="1"/>
  <c r="S18" i="3"/>
  <c r="D18" i="3"/>
  <c r="F18" i="3" s="1"/>
  <c r="C18" i="3"/>
  <c r="E18" i="3" s="1"/>
  <c r="S527" i="3"/>
  <c r="D527" i="3"/>
  <c r="F527" i="3" s="1"/>
  <c r="C527" i="3"/>
  <c r="E527" i="3" s="1"/>
  <c r="C986" i="3"/>
  <c r="E986" i="3" s="1"/>
  <c r="D986" i="3"/>
  <c r="F986" i="3" s="1"/>
  <c r="S986" i="3"/>
  <c r="S157" i="3"/>
  <c r="D157" i="3"/>
  <c r="F157" i="3" s="1"/>
  <c r="C157" i="3"/>
  <c r="E157" i="3" s="1"/>
  <c r="S285" i="3"/>
  <c r="D285" i="3"/>
  <c r="F285" i="3" s="1"/>
  <c r="C285" i="3"/>
  <c r="E285" i="3" s="1"/>
  <c r="C779" i="3"/>
  <c r="E779" i="3" s="1"/>
  <c r="S779" i="3"/>
  <c r="D779" i="3"/>
  <c r="F779" i="3" s="1"/>
  <c r="D745" i="3"/>
  <c r="F745" i="3" s="1"/>
  <c r="C745" i="3"/>
  <c r="E745" i="3" s="1"/>
  <c r="S745" i="3"/>
  <c r="C522" i="3"/>
  <c r="E522" i="3" s="1"/>
  <c r="D522" i="3"/>
  <c r="F522" i="3" s="1"/>
  <c r="S522" i="3"/>
  <c r="D658" i="3"/>
  <c r="F658" i="3" s="1"/>
  <c r="S658" i="3"/>
  <c r="C658" i="3"/>
  <c r="E658" i="3" s="1"/>
  <c r="D553" i="3"/>
  <c r="F553" i="3" s="1"/>
  <c r="C553" i="3"/>
  <c r="E553" i="3" s="1"/>
  <c r="S553" i="3"/>
  <c r="C947" i="3"/>
  <c r="E947" i="3" s="1"/>
  <c r="S947" i="3"/>
  <c r="D947" i="3"/>
  <c r="F947" i="3" s="1"/>
  <c r="C436" i="3"/>
  <c r="E436" i="3" s="1"/>
  <c r="D436" i="3"/>
  <c r="F436" i="3" s="1"/>
  <c r="S436" i="3"/>
  <c r="D662" i="3"/>
  <c r="F662" i="3" s="1"/>
  <c r="S662" i="3"/>
  <c r="C662" i="3"/>
  <c r="E662" i="3" s="1"/>
  <c r="C693" i="3"/>
  <c r="E693" i="3" s="1"/>
  <c r="S693" i="3"/>
  <c r="D693" i="3"/>
  <c r="F693" i="3" s="1"/>
  <c r="S716" i="3"/>
  <c r="D716" i="3"/>
  <c r="F716" i="3" s="1"/>
  <c r="C716" i="3"/>
  <c r="E716" i="3" s="1"/>
  <c r="C256" i="3"/>
  <c r="E256" i="3" s="1"/>
  <c r="S256" i="3"/>
  <c r="D256" i="3"/>
  <c r="F256" i="3" s="1"/>
  <c r="C261" i="3"/>
  <c r="E261" i="3" s="1"/>
  <c r="D261" i="3"/>
  <c r="F261" i="3" s="1"/>
  <c r="S261" i="3"/>
  <c r="S673" i="3"/>
  <c r="D673" i="3"/>
  <c r="F673" i="3" s="1"/>
  <c r="C673" i="3"/>
  <c r="E673" i="3" s="1"/>
  <c r="C562" i="3"/>
  <c r="E562" i="3" s="1"/>
  <c r="S562" i="3"/>
  <c r="D562" i="3"/>
  <c r="F562" i="3" s="1"/>
  <c r="S964" i="3"/>
  <c r="D964" i="3"/>
  <c r="F964" i="3" s="1"/>
  <c r="C964" i="3"/>
  <c r="E964" i="3" s="1"/>
  <c r="C461" i="3"/>
  <c r="E461" i="3" s="1"/>
  <c r="D461" i="3"/>
  <c r="F461" i="3" s="1"/>
  <c r="S461" i="3"/>
  <c r="S451" i="3"/>
  <c r="C451" i="3"/>
  <c r="E451" i="3" s="1"/>
  <c r="D451" i="3"/>
  <c r="F451" i="3" s="1"/>
  <c r="C853" i="3"/>
  <c r="E853" i="3" s="1"/>
  <c r="S853" i="3"/>
  <c r="D853" i="3"/>
  <c r="F853" i="3" s="1"/>
  <c r="D665" i="3"/>
  <c r="F665" i="3" s="1"/>
  <c r="C665" i="3"/>
  <c r="E665" i="3" s="1"/>
  <c r="S665" i="3"/>
  <c r="C871" i="3"/>
  <c r="E871" i="3" s="1"/>
  <c r="S871" i="3"/>
  <c r="D871" i="3"/>
  <c r="F871" i="3" s="1"/>
  <c r="C524" i="3"/>
  <c r="E524" i="3" s="1"/>
  <c r="D524" i="3"/>
  <c r="F524" i="3" s="1"/>
  <c r="S524" i="3"/>
  <c r="S226" i="3"/>
  <c r="C226" i="3"/>
  <c r="E226" i="3" s="1"/>
  <c r="D226" i="3"/>
  <c r="F226" i="3" s="1"/>
  <c r="C454" i="3"/>
  <c r="E454" i="3" s="1"/>
  <c r="S454" i="3"/>
  <c r="D454" i="3"/>
  <c r="F454" i="3" s="1"/>
  <c r="C643" i="3"/>
  <c r="E643" i="3" s="1"/>
  <c r="S643" i="3"/>
  <c r="D643" i="3"/>
  <c r="F643" i="3" s="1"/>
  <c r="S464" i="3"/>
  <c r="C464" i="3"/>
  <c r="E464" i="3" s="1"/>
  <c r="D464" i="3"/>
  <c r="F464" i="3" s="1"/>
  <c r="S33" i="3"/>
  <c r="C33" i="3"/>
  <c r="E33" i="3" s="1"/>
  <c r="D33" i="3"/>
  <c r="F33" i="3" s="1"/>
  <c r="D110" i="3"/>
  <c r="F110" i="3" s="1"/>
  <c r="S110" i="3"/>
  <c r="C110" i="3"/>
  <c r="E110" i="3" s="1"/>
  <c r="D20" i="3"/>
  <c r="F20" i="3" s="1"/>
  <c r="S20" i="3"/>
  <c r="C20" i="3"/>
  <c r="E20" i="3" s="1"/>
  <c r="D127" i="3"/>
  <c r="F127" i="3" s="1"/>
  <c r="S127" i="3"/>
  <c r="C127" i="3"/>
  <c r="E127" i="3" s="1"/>
  <c r="D244" i="3"/>
  <c r="F244" i="3" s="1"/>
  <c r="S244" i="3"/>
  <c r="C244" i="3"/>
  <c r="E244" i="3" s="1"/>
  <c r="C227" i="3"/>
  <c r="E227" i="3" s="1"/>
  <c r="D227" i="3"/>
  <c r="F227" i="3" s="1"/>
  <c r="S227" i="3"/>
  <c r="C320" i="3"/>
  <c r="E320" i="3" s="1"/>
  <c r="S320" i="3"/>
  <c r="D320" i="3"/>
  <c r="F320" i="3" s="1"/>
  <c r="C927" i="3"/>
  <c r="E927" i="3" s="1"/>
  <c r="D927" i="3"/>
  <c r="F927" i="3" s="1"/>
  <c r="S927" i="3"/>
  <c r="C205" i="3"/>
  <c r="E205" i="3" s="1"/>
  <c r="D205" i="3"/>
  <c r="F205" i="3" s="1"/>
  <c r="S205" i="3"/>
  <c r="C754" i="3"/>
  <c r="E754" i="3" s="1"/>
  <c r="D754" i="3"/>
  <c r="F754" i="3" s="1"/>
  <c r="S754" i="3"/>
  <c r="C517" i="3"/>
  <c r="E517" i="3" s="1"/>
  <c r="D517" i="3"/>
  <c r="F517" i="3" s="1"/>
  <c r="S517" i="3"/>
  <c r="D315" i="3"/>
  <c r="F315" i="3" s="1"/>
  <c r="S315" i="3"/>
  <c r="C315" i="3"/>
  <c r="E315" i="3" s="1"/>
  <c r="C91" i="3"/>
  <c r="E91" i="3" s="1"/>
  <c r="D91" i="3"/>
  <c r="F91" i="3" s="1"/>
  <c r="S91" i="3"/>
  <c r="D910" i="3"/>
  <c r="F910" i="3" s="1"/>
  <c r="C910" i="3"/>
  <c r="E910" i="3" s="1"/>
  <c r="S910" i="3"/>
  <c r="C896" i="3"/>
  <c r="E896" i="3" s="1"/>
  <c r="D896" i="3"/>
  <c r="F896" i="3" s="1"/>
  <c r="S896" i="3"/>
  <c r="S228" i="3"/>
  <c r="D228" i="3"/>
  <c r="F228" i="3" s="1"/>
  <c r="C228" i="3"/>
  <c r="E228" i="3" s="1"/>
  <c r="S186" i="3"/>
  <c r="C186" i="3"/>
  <c r="E186" i="3" s="1"/>
  <c r="D186" i="3"/>
  <c r="F186" i="3" s="1"/>
  <c r="S791" i="3"/>
  <c r="D791" i="3"/>
  <c r="F791" i="3" s="1"/>
  <c r="C791" i="3"/>
  <c r="E791" i="3" s="1"/>
  <c r="C1004" i="3"/>
  <c r="E1004" i="3" s="1"/>
  <c r="D1004" i="3"/>
  <c r="F1004" i="3" s="1"/>
  <c r="S1004" i="3"/>
  <c r="S103" i="3"/>
  <c r="C103" i="3"/>
  <c r="E103" i="3" s="1"/>
  <c r="D103" i="3"/>
  <c r="F103" i="3" s="1"/>
  <c r="D866" i="3"/>
  <c r="F866" i="3" s="1"/>
  <c r="C866" i="3"/>
  <c r="E866" i="3" s="1"/>
  <c r="S866" i="3"/>
  <c r="S17" i="3"/>
  <c r="D17" i="3"/>
  <c r="F17" i="3" s="1"/>
  <c r="C17" i="3"/>
  <c r="E17" i="3" s="1"/>
  <c r="S173" i="3"/>
  <c r="D173" i="3"/>
  <c r="F173" i="3" s="1"/>
  <c r="C173" i="3"/>
  <c r="E173" i="3" s="1"/>
  <c r="D704" i="3"/>
  <c r="F704" i="3" s="1"/>
  <c r="S704" i="3"/>
  <c r="C704" i="3"/>
  <c r="E704" i="3" s="1"/>
  <c r="S312" i="3"/>
  <c r="C312" i="3"/>
  <c r="E312" i="3" s="1"/>
  <c r="D312" i="3"/>
  <c r="F312" i="3" s="1"/>
  <c r="S366" i="3"/>
  <c r="C366" i="3"/>
  <c r="E366" i="3" s="1"/>
  <c r="D366" i="3"/>
  <c r="F366" i="3" s="1"/>
  <c r="C287" i="3"/>
  <c r="E287" i="3" s="1"/>
  <c r="S287" i="3"/>
  <c r="D287" i="3"/>
  <c r="F287" i="3" s="1"/>
  <c r="C776" i="3"/>
  <c r="E776" i="3" s="1"/>
  <c r="S776" i="3"/>
  <c r="D776" i="3"/>
  <c r="F776" i="3" s="1"/>
  <c r="S720" i="3"/>
  <c r="C720" i="3"/>
  <c r="E720" i="3" s="1"/>
  <c r="D720" i="3"/>
  <c r="F720" i="3" s="1"/>
  <c r="C161" i="3"/>
  <c r="E161" i="3" s="1"/>
  <c r="S161" i="3"/>
  <c r="D161" i="3"/>
  <c r="F161" i="3" s="1"/>
  <c r="S119" i="3"/>
  <c r="C119" i="3"/>
  <c r="E119" i="3" s="1"/>
  <c r="D119" i="3"/>
  <c r="F119" i="3" s="1"/>
  <c r="D616" i="3"/>
  <c r="F616" i="3" s="1"/>
  <c r="C616" i="3"/>
  <c r="E616" i="3" s="1"/>
  <c r="S616" i="3"/>
  <c r="C302" i="3"/>
  <c r="E302" i="3" s="1"/>
  <c r="D302" i="3"/>
  <c r="F302" i="3" s="1"/>
  <c r="S302" i="3"/>
  <c r="C731" i="3"/>
  <c r="E731" i="3" s="1"/>
  <c r="S731" i="3"/>
  <c r="D731" i="3"/>
  <c r="F731" i="3" s="1"/>
  <c r="C905" i="3"/>
  <c r="E905" i="3" s="1"/>
  <c r="S905" i="3"/>
  <c r="D905" i="3"/>
  <c r="F905" i="3" s="1"/>
  <c r="C75" i="3"/>
  <c r="E75" i="3" s="1"/>
  <c r="S75" i="3"/>
  <c r="D75" i="3"/>
  <c r="F75" i="3" s="1"/>
  <c r="C203" i="3"/>
  <c r="E203" i="3" s="1"/>
  <c r="D203" i="3"/>
  <c r="F203" i="3" s="1"/>
  <c r="S203" i="3"/>
  <c r="D472" i="3"/>
  <c r="F472" i="3" s="1"/>
  <c r="C472" i="3"/>
  <c r="E472" i="3" s="1"/>
  <c r="S472" i="3"/>
  <c r="D242" i="3"/>
  <c r="F242" i="3" s="1"/>
  <c r="C242" i="3"/>
  <c r="E242" i="3" s="1"/>
  <c r="S242" i="3"/>
  <c r="C843" i="3"/>
  <c r="E843" i="3" s="1"/>
  <c r="D843" i="3"/>
  <c r="F843" i="3" s="1"/>
  <c r="S843" i="3"/>
  <c r="C554" i="3"/>
  <c r="E554" i="3" s="1"/>
  <c r="S554" i="3"/>
  <c r="D554" i="3"/>
  <c r="F554" i="3" s="1"/>
  <c r="S993" i="3"/>
  <c r="D993" i="3"/>
  <c r="F993" i="3" s="1"/>
  <c r="C993" i="3"/>
  <c r="E993" i="3" s="1"/>
  <c r="S819" i="3"/>
  <c r="C819" i="3"/>
  <c r="E819" i="3" s="1"/>
  <c r="D819" i="3"/>
  <c r="F819" i="3" s="1"/>
  <c r="C201" i="3"/>
  <c r="E201" i="3" s="1"/>
  <c r="S201" i="3"/>
  <c r="D201" i="3"/>
  <c r="F201" i="3" s="1"/>
  <c r="S410" i="3"/>
  <c r="D410" i="3"/>
  <c r="F410" i="3" s="1"/>
  <c r="C410" i="3"/>
  <c r="E410" i="3" s="1"/>
  <c r="D278" i="3"/>
  <c r="F278" i="3" s="1"/>
  <c r="S278" i="3"/>
  <c r="C278" i="3"/>
  <c r="E278" i="3" s="1"/>
  <c r="D722" i="3"/>
  <c r="F722" i="3" s="1"/>
  <c r="C722" i="3"/>
  <c r="E722" i="3" s="1"/>
  <c r="S722" i="3"/>
  <c r="S813" i="3"/>
  <c r="C813" i="3"/>
  <c r="E813" i="3" s="1"/>
  <c r="D813" i="3"/>
  <c r="F813" i="3" s="1"/>
  <c r="D156" i="3"/>
  <c r="F156" i="3" s="1"/>
  <c r="S156" i="3"/>
  <c r="C156" i="3"/>
  <c r="E156" i="3" s="1"/>
  <c r="S164" i="3"/>
  <c r="C164" i="3"/>
  <c r="E164" i="3" s="1"/>
  <c r="D164" i="3"/>
  <c r="F164" i="3" s="1"/>
  <c r="C932" i="3"/>
  <c r="E932" i="3" s="1"/>
  <c r="D932" i="3"/>
  <c r="F932" i="3" s="1"/>
  <c r="S932" i="3"/>
  <c r="S755" i="3"/>
  <c r="D755" i="3"/>
  <c r="F755" i="3" s="1"/>
  <c r="C755" i="3"/>
  <c r="E755" i="3" s="1"/>
  <c r="S702" i="3"/>
  <c r="D702" i="3"/>
  <c r="F702" i="3" s="1"/>
  <c r="C702" i="3"/>
  <c r="E702" i="3" s="1"/>
  <c r="C97" i="3"/>
  <c r="E97" i="3" s="1"/>
  <c r="D97" i="3"/>
  <c r="F97" i="3" s="1"/>
  <c r="S97" i="3"/>
  <c r="S701" i="3"/>
  <c r="D701" i="3"/>
  <c r="F701" i="3" s="1"/>
  <c r="C701" i="3"/>
  <c r="E701" i="3" s="1"/>
  <c r="C179" i="3"/>
  <c r="E179" i="3" s="1"/>
  <c r="D179" i="3"/>
  <c r="F179" i="3" s="1"/>
  <c r="S179" i="3"/>
  <c r="C912" i="3"/>
  <c r="E912" i="3" s="1"/>
  <c r="S912" i="3"/>
  <c r="D912" i="3"/>
  <c r="F912" i="3" s="1"/>
  <c r="C391" i="3"/>
  <c r="E391" i="3" s="1"/>
  <c r="D391" i="3"/>
  <c r="F391" i="3" s="1"/>
  <c r="S391" i="3"/>
  <c r="D718" i="3"/>
  <c r="F718" i="3" s="1"/>
  <c r="C718" i="3"/>
  <c r="E718" i="3" s="1"/>
  <c r="S718" i="3"/>
  <c r="D666" i="3"/>
  <c r="F666" i="3" s="1"/>
  <c r="C666" i="3"/>
  <c r="E666" i="3" s="1"/>
  <c r="S666" i="3"/>
  <c r="D362" i="3"/>
  <c r="F362" i="3" s="1"/>
  <c r="C362" i="3"/>
  <c r="E362" i="3" s="1"/>
  <c r="S362" i="3"/>
  <c r="C922" i="3"/>
  <c r="E922" i="3" s="1"/>
  <c r="D922" i="3"/>
  <c r="F922" i="3" s="1"/>
  <c r="S922" i="3"/>
  <c r="S335" i="3"/>
  <c r="D335" i="3"/>
  <c r="F335" i="3" s="1"/>
  <c r="C335" i="3"/>
  <c r="E335" i="3" s="1"/>
  <c r="C646" i="3"/>
  <c r="E646" i="3" s="1"/>
  <c r="S646" i="3"/>
  <c r="D646" i="3"/>
  <c r="F646" i="3" s="1"/>
  <c r="S884" i="3"/>
  <c r="D884" i="3"/>
  <c r="F884" i="3" s="1"/>
  <c r="C884" i="3"/>
  <c r="E884" i="3" s="1"/>
  <c r="D29" i="3"/>
  <c r="F29" i="3" s="1"/>
  <c r="C29" i="3"/>
  <c r="E29" i="3" s="1"/>
  <c r="S29" i="3"/>
  <c r="C806" i="3"/>
  <c r="E806" i="3" s="1"/>
  <c r="S806" i="3"/>
  <c r="D806" i="3"/>
  <c r="F806" i="3" s="1"/>
  <c r="D263" i="3"/>
  <c r="F263" i="3" s="1"/>
  <c r="C263" i="3"/>
  <c r="E263" i="3" s="1"/>
  <c r="S263" i="3"/>
  <c r="C882" i="3"/>
  <c r="E882" i="3" s="1"/>
  <c r="D882" i="3"/>
  <c r="F882" i="3" s="1"/>
  <c r="S882" i="3"/>
  <c r="S377" i="3"/>
  <c r="C377" i="3"/>
  <c r="E377" i="3" s="1"/>
  <c r="D377" i="3"/>
  <c r="F377" i="3" s="1"/>
  <c r="C713" i="3"/>
  <c r="E713" i="3" s="1"/>
  <c r="S713" i="3"/>
  <c r="D713" i="3"/>
  <c r="F713" i="3" s="1"/>
  <c r="C21" i="3"/>
  <c r="E21" i="3" s="1"/>
  <c r="D21" i="3"/>
  <c r="F21" i="3" s="1"/>
  <c r="S21" i="3"/>
  <c r="C530" i="3"/>
  <c r="E530" i="3" s="1"/>
  <c r="D530" i="3"/>
  <c r="F530" i="3" s="1"/>
  <c r="S530" i="3"/>
  <c r="D82" i="3"/>
  <c r="F82" i="3" s="1"/>
  <c r="S82" i="3"/>
  <c r="C82" i="3"/>
  <c r="E82" i="3" s="1"/>
  <c r="D921" i="3"/>
  <c r="F921" i="3" s="1"/>
  <c r="C921" i="3"/>
  <c r="E921" i="3" s="1"/>
  <c r="S921" i="3"/>
  <c r="S279" i="3"/>
  <c r="D279" i="3"/>
  <c r="F279" i="3" s="1"/>
  <c r="C279" i="3"/>
  <c r="E279" i="3" s="1"/>
  <c r="S443" i="3"/>
  <c r="D443" i="3"/>
  <c r="F443" i="3" s="1"/>
  <c r="C443" i="3"/>
  <c r="E443" i="3" s="1"/>
  <c r="C989" i="3"/>
  <c r="E989" i="3" s="1"/>
  <c r="D989" i="3"/>
  <c r="F989" i="3" s="1"/>
  <c r="S989" i="3"/>
  <c r="D996" i="3"/>
  <c r="F996" i="3" s="1"/>
  <c r="S996" i="3"/>
  <c r="C996" i="3"/>
  <c r="E996" i="3" s="1"/>
  <c r="S510" i="3"/>
  <c r="C510" i="3"/>
  <c r="E510" i="3" s="1"/>
  <c r="D510" i="3"/>
  <c r="F510" i="3" s="1"/>
  <c r="S732" i="3"/>
  <c r="C732" i="3"/>
  <c r="E732" i="3" s="1"/>
  <c r="D732" i="3"/>
  <c r="F732" i="3" s="1"/>
  <c r="S752" i="3"/>
  <c r="D752" i="3"/>
  <c r="F752" i="3" s="1"/>
  <c r="C752" i="3"/>
  <c r="E752" i="3" s="1"/>
  <c r="C743" i="3"/>
  <c r="E743" i="3" s="1"/>
  <c r="S743" i="3"/>
  <c r="D743" i="3"/>
  <c r="F743" i="3" s="1"/>
  <c r="D663" i="3"/>
  <c r="F663" i="3" s="1"/>
  <c r="S663" i="3"/>
  <c r="C663" i="3"/>
  <c r="E663" i="3" s="1"/>
  <c r="S756" i="3"/>
  <c r="D756" i="3"/>
  <c r="F756" i="3" s="1"/>
  <c r="C756" i="3"/>
  <c r="E756" i="3" s="1"/>
  <c r="D343" i="3"/>
  <c r="F343" i="3" s="1"/>
  <c r="S343" i="3"/>
  <c r="C343" i="3"/>
  <c r="E343" i="3" s="1"/>
  <c r="C680" i="3"/>
  <c r="E680" i="3" s="1"/>
  <c r="S680" i="3"/>
  <c r="D680" i="3"/>
  <c r="F680" i="3" s="1"/>
  <c r="S12" i="3"/>
  <c r="C12" i="3"/>
  <c r="E12" i="3" s="1"/>
  <c r="D12" i="3"/>
  <c r="F12" i="3" s="1"/>
  <c r="D561" i="3"/>
  <c r="F561" i="3" s="1"/>
  <c r="S561" i="3"/>
  <c r="C561" i="3"/>
  <c r="E561" i="3" s="1"/>
  <c r="C143" i="3"/>
  <c r="E143" i="3" s="1"/>
  <c r="D143" i="3"/>
  <c r="F143" i="3" s="1"/>
  <c r="S143" i="3"/>
  <c r="S546" i="3"/>
  <c r="D546" i="3"/>
  <c r="F546" i="3" s="1"/>
  <c r="C546" i="3"/>
  <c r="E546" i="3" s="1"/>
  <c r="C717" i="3"/>
  <c r="E717" i="3" s="1"/>
  <c r="S717" i="3"/>
  <c r="D717" i="3"/>
  <c r="F717" i="3" s="1"/>
  <c r="S236" i="3"/>
  <c r="C236" i="3"/>
  <c r="E236" i="3" s="1"/>
  <c r="D236" i="3"/>
  <c r="F236" i="3" s="1"/>
  <c r="D812" i="3"/>
  <c r="F812" i="3" s="1"/>
  <c r="S812" i="3"/>
  <c r="C812" i="3"/>
  <c r="E812" i="3" s="1"/>
  <c r="C954" i="3"/>
  <c r="E954" i="3" s="1"/>
  <c r="D954" i="3"/>
  <c r="F954" i="3" s="1"/>
  <c r="S954" i="3"/>
  <c r="C402" i="3"/>
  <c r="E402" i="3" s="1"/>
  <c r="S402" i="3"/>
  <c r="D402" i="3"/>
  <c r="F402" i="3" s="1"/>
  <c r="D880" i="3"/>
  <c r="F880" i="3" s="1"/>
  <c r="S880" i="3"/>
  <c r="C880" i="3"/>
  <c r="E880" i="3" s="1"/>
  <c r="C794" i="3"/>
  <c r="E794" i="3" s="1"/>
  <c r="D794" i="3"/>
  <c r="F794" i="3" s="1"/>
  <c r="S794" i="3"/>
  <c r="S733" i="3"/>
  <c r="C733" i="3"/>
  <c r="E733" i="3" s="1"/>
  <c r="D733" i="3"/>
  <c r="F733" i="3" s="1"/>
  <c r="D816" i="3"/>
  <c r="F816" i="3" s="1"/>
  <c r="S816" i="3"/>
  <c r="C816" i="3"/>
  <c r="E816" i="3" s="1"/>
  <c r="S433" i="3"/>
  <c r="C433" i="3"/>
  <c r="E433" i="3" s="1"/>
  <c r="D433" i="3"/>
  <c r="F433" i="3" s="1"/>
  <c r="C897" i="3"/>
  <c r="E897" i="3" s="1"/>
  <c r="S897" i="3"/>
  <c r="D897" i="3"/>
  <c r="F897" i="3" s="1"/>
  <c r="S346" i="3"/>
  <c r="C346" i="3"/>
  <c r="E346" i="3" s="1"/>
  <c r="D346" i="3"/>
  <c r="F346" i="3" s="1"/>
  <c r="S45" i="3"/>
  <c r="C45" i="3"/>
  <c r="E45" i="3" s="1"/>
  <c r="D45" i="3"/>
  <c r="F45" i="3" s="1"/>
  <c r="D787" i="3"/>
  <c r="F787" i="3" s="1"/>
  <c r="S787" i="3"/>
  <c r="C787" i="3"/>
  <c r="E787" i="3" s="1"/>
  <c r="C489" i="3"/>
  <c r="E489" i="3" s="1"/>
  <c r="D489" i="3"/>
  <c r="F489" i="3" s="1"/>
  <c r="S489" i="3"/>
  <c r="D976" i="3"/>
  <c r="F976" i="3" s="1"/>
  <c r="C976" i="3"/>
  <c r="E976" i="3" s="1"/>
  <c r="S976" i="3"/>
  <c r="C352" i="3"/>
  <c r="E352" i="3" s="1"/>
  <c r="D352" i="3"/>
  <c r="F352" i="3" s="1"/>
  <c r="S352" i="3"/>
  <c r="S531" i="3"/>
  <c r="D531" i="3"/>
  <c r="F531" i="3" s="1"/>
  <c r="C531" i="3"/>
  <c r="E531" i="3" s="1"/>
  <c r="S52" i="3"/>
  <c r="D52" i="3"/>
  <c r="F52" i="3" s="1"/>
  <c r="C52" i="3"/>
  <c r="E52" i="3" s="1"/>
  <c r="C577" i="3"/>
  <c r="E577" i="3" s="1"/>
  <c r="D577" i="3"/>
  <c r="F577" i="3" s="1"/>
  <c r="S577" i="3"/>
  <c r="D112" i="3"/>
  <c r="F112" i="3" s="1"/>
  <c r="S112" i="3"/>
  <c r="C112" i="3"/>
  <c r="E112" i="3" s="1"/>
  <c r="S574" i="3"/>
  <c r="C574" i="3"/>
  <c r="E574" i="3" s="1"/>
  <c r="D574" i="3"/>
  <c r="F574" i="3" s="1"/>
  <c r="D307" i="3"/>
  <c r="F307" i="3" s="1"/>
  <c r="S307" i="3"/>
  <c r="C307" i="3"/>
  <c r="E307" i="3" s="1"/>
  <c r="C130" i="3"/>
  <c r="E130" i="3" s="1"/>
  <c r="S130" i="3"/>
  <c r="D130" i="3"/>
  <c r="F130" i="3" s="1"/>
  <c r="D959" i="3"/>
  <c r="F959" i="3" s="1"/>
  <c r="S959" i="3"/>
  <c r="C959" i="3"/>
  <c r="E959" i="3" s="1"/>
  <c r="C163" i="3"/>
  <c r="E163" i="3" s="1"/>
  <c r="S163" i="3"/>
  <c r="D163" i="3"/>
  <c r="F163" i="3" s="1"/>
  <c r="S129" i="3"/>
  <c r="D129" i="3"/>
  <c r="F129" i="3" s="1"/>
  <c r="C129" i="3"/>
  <c r="E129" i="3" s="1"/>
  <c r="C933" i="3"/>
  <c r="E933" i="3" s="1"/>
  <c r="S933" i="3"/>
  <c r="D933" i="3"/>
  <c r="F933" i="3" s="1"/>
  <c r="D603" i="3"/>
  <c r="F603" i="3" s="1"/>
  <c r="S603" i="3"/>
  <c r="C603" i="3"/>
  <c r="E603" i="3" s="1"/>
  <c r="S401" i="3"/>
  <c r="C401" i="3"/>
  <c r="E401" i="3" s="1"/>
  <c r="D401" i="3"/>
  <c r="F401" i="3" s="1"/>
  <c r="C474" i="3"/>
  <c r="E474" i="3" s="1"/>
  <c r="D474" i="3"/>
  <c r="F474" i="3" s="1"/>
  <c r="S474" i="3"/>
  <c r="S535" i="3"/>
  <c r="D535" i="3"/>
  <c r="F535" i="3" s="1"/>
  <c r="C535" i="3"/>
  <c r="E535" i="3" s="1"/>
  <c r="D873" i="3"/>
  <c r="F873" i="3" s="1"/>
  <c r="C873" i="3"/>
  <c r="E873" i="3" s="1"/>
  <c r="S873" i="3"/>
  <c r="D615" i="3"/>
  <c r="F615" i="3" s="1"/>
  <c r="S615" i="3"/>
  <c r="C615" i="3"/>
  <c r="E615" i="3" s="1"/>
  <c r="C764" i="3"/>
  <c r="E764" i="3" s="1"/>
  <c r="D764" i="3"/>
  <c r="F764" i="3" s="1"/>
  <c r="S764" i="3"/>
  <c r="D687" i="3"/>
  <c r="F687" i="3" s="1"/>
  <c r="S687" i="3"/>
  <c r="C687" i="3"/>
  <c r="E687" i="3" s="1"/>
  <c r="S137" i="3"/>
  <c r="C137" i="3"/>
  <c r="E137" i="3" s="1"/>
  <c r="D137" i="3"/>
  <c r="F137" i="3" s="1"/>
  <c r="C487" i="3"/>
  <c r="E487" i="3" s="1"/>
  <c r="S487" i="3"/>
  <c r="D487" i="3"/>
  <c r="F487" i="3" s="1"/>
  <c r="D184" i="3"/>
  <c r="F184" i="3" s="1"/>
  <c r="C184" i="3"/>
  <c r="E184" i="3" s="1"/>
  <c r="S184" i="3"/>
  <c r="C906" i="3"/>
  <c r="E906" i="3" s="1"/>
  <c r="D906" i="3"/>
  <c r="F906" i="3" s="1"/>
  <c r="S906" i="3"/>
  <c r="S207" i="3"/>
  <c r="C207" i="3"/>
  <c r="E207" i="3" s="1"/>
  <c r="D207" i="3"/>
  <c r="F207" i="3" s="1"/>
  <c r="D729" i="3"/>
  <c r="F729" i="3" s="1"/>
  <c r="S729" i="3"/>
  <c r="C729" i="3"/>
  <c r="E729" i="3" s="1"/>
  <c r="C690" i="3"/>
  <c r="E690" i="3" s="1"/>
  <c r="S690" i="3"/>
  <c r="D690" i="3"/>
  <c r="F690" i="3" s="1"/>
  <c r="G8" i="3" l="1"/>
  <c r="T8" i="3" s="1"/>
  <c r="G87" i="3"/>
  <c r="T87" i="3" s="1"/>
  <c r="G522" i="3"/>
  <c r="T522" i="3" s="1"/>
  <c r="G349" i="3"/>
  <c r="T349" i="3" s="1"/>
  <c r="G16" i="3"/>
  <c r="T16" i="3" s="1"/>
  <c r="G819" i="3"/>
  <c r="T819" i="3" s="1"/>
  <c r="G161" i="3"/>
  <c r="T161" i="3" s="1"/>
  <c r="G704" i="3"/>
  <c r="T704" i="3" s="1"/>
  <c r="G569" i="3"/>
  <c r="T569" i="3" s="1"/>
  <c r="G613" i="3"/>
  <c r="T613" i="3" s="1"/>
  <c r="G462" i="3"/>
  <c r="T462" i="3" s="1"/>
  <c r="G232" i="3"/>
  <c r="T232" i="3" s="1"/>
  <c r="G457" i="3"/>
  <c r="T457" i="3" s="1"/>
  <c r="G373" i="3"/>
  <c r="T373" i="3" s="1"/>
  <c r="G782" i="3"/>
  <c r="T782" i="3" s="1"/>
  <c r="G892" i="3"/>
  <c r="T892" i="3" s="1"/>
  <c r="G1003" i="3"/>
  <c r="T1003" i="3" s="1"/>
  <c r="G257" i="3"/>
  <c r="T257" i="3" s="1"/>
  <c r="G342" i="3"/>
  <c r="T342" i="3" s="1"/>
  <c r="G306" i="3"/>
  <c r="T306" i="3" s="1"/>
  <c r="G568" i="3"/>
  <c r="T568" i="3" s="1"/>
  <c r="G22" i="3"/>
  <c r="T22" i="3" s="1"/>
  <c r="G192" i="3"/>
  <c r="T192" i="3" s="1"/>
  <c r="G815" i="3"/>
  <c r="T815" i="3" s="1"/>
  <c r="G855" i="3"/>
  <c r="T855" i="3" s="1"/>
  <c r="G237" i="3"/>
  <c r="T237" i="3" s="1"/>
  <c r="G563" i="3"/>
  <c r="T563" i="3" s="1"/>
  <c r="G421" i="3"/>
  <c r="T421" i="3" s="1"/>
  <c r="G447" i="3"/>
  <c r="T447" i="3" s="1"/>
  <c r="G604" i="3"/>
  <c r="T604" i="3" s="1"/>
  <c r="G319" i="3"/>
  <c r="T319" i="3" s="1"/>
  <c r="G901" i="3"/>
  <c r="T901" i="3" s="1"/>
  <c r="G204" i="3"/>
  <c r="T204" i="3" s="1"/>
  <c r="G750" i="3"/>
  <c r="T750" i="3" s="1"/>
  <c r="G903" i="3"/>
  <c r="T903" i="3" s="1"/>
  <c r="G785" i="3"/>
  <c r="T785" i="3" s="1"/>
  <c r="G856" i="3"/>
  <c r="T856" i="3" s="1"/>
  <c r="G711" i="3"/>
  <c r="T711" i="3" s="1"/>
  <c r="G792" i="3"/>
  <c r="T792" i="3" s="1"/>
  <c r="G417" i="3"/>
  <c r="T417" i="3" s="1"/>
  <c r="G918" i="3"/>
  <c r="T918" i="3" s="1"/>
  <c r="G598" i="3"/>
  <c r="T598" i="3" s="1"/>
  <c r="G132" i="3"/>
  <c r="T132" i="3" s="1"/>
  <c r="G706" i="3"/>
  <c r="T706" i="3" s="1"/>
  <c r="G383" i="3"/>
  <c r="T383" i="3" s="1"/>
  <c r="G60" i="3"/>
  <c r="T60" i="3" s="1"/>
  <c r="G885" i="3"/>
  <c r="T885" i="3" s="1"/>
  <c r="G747" i="3"/>
  <c r="T747" i="3" s="1"/>
  <c r="G274" i="3"/>
  <c r="T274" i="3" s="1"/>
  <c r="G442" i="3"/>
  <c r="T442" i="3" s="1"/>
  <c r="G551" i="3"/>
  <c r="T551" i="3" s="1"/>
  <c r="G376" i="3"/>
  <c r="T376" i="3" s="1"/>
  <c r="G700" i="3"/>
  <c r="T700" i="3" s="1"/>
  <c r="G125" i="3"/>
  <c r="T125" i="3" s="1"/>
  <c r="G135" i="3"/>
  <c r="T135" i="3" s="1"/>
  <c r="G682" i="3"/>
  <c r="T682" i="3" s="1"/>
  <c r="G215" i="3"/>
  <c r="T215" i="3" s="1"/>
  <c r="G733" i="3"/>
  <c r="T733" i="3" s="1"/>
  <c r="G290" i="3"/>
  <c r="T290" i="3" s="1"/>
  <c r="G995" i="3"/>
  <c r="T995" i="3" s="1"/>
  <c r="G366" i="3"/>
  <c r="T366" i="3" s="1"/>
  <c r="G91" i="3"/>
  <c r="T91" i="3" s="1"/>
  <c r="G149" i="3"/>
  <c r="T149" i="3" s="1"/>
  <c r="G590" i="3"/>
  <c r="T590" i="3" s="1"/>
  <c r="G850" i="3"/>
  <c r="T850" i="3" s="1"/>
  <c r="G407" i="3"/>
  <c r="T407" i="3" s="1"/>
  <c r="G766" i="3"/>
  <c r="T766" i="3" s="1"/>
  <c r="G651" i="3"/>
  <c r="T651" i="3" s="1"/>
  <c r="G506" i="3"/>
  <c r="T506" i="3" s="1"/>
  <c r="G347" i="3"/>
  <c r="T347" i="3" s="1"/>
  <c r="G929" i="3"/>
  <c r="T929" i="3" s="1"/>
  <c r="G960" i="3"/>
  <c r="T960" i="3" s="1"/>
  <c r="G293" i="3"/>
  <c r="T293" i="3" s="1"/>
  <c r="G505" i="3"/>
  <c r="T505" i="3" s="1"/>
  <c r="G883" i="3"/>
  <c r="T883" i="3" s="1"/>
  <c r="G832" i="3"/>
  <c r="T832" i="3" s="1"/>
  <c r="G118" i="3"/>
  <c r="T118" i="3" s="1"/>
  <c r="G633" i="3"/>
  <c r="T633" i="3" s="1"/>
  <c r="G313" i="3"/>
  <c r="T313" i="3" s="1"/>
  <c r="G916" i="3"/>
  <c r="T916" i="3" s="1"/>
  <c r="G229" i="3"/>
  <c r="T229" i="3" s="1"/>
  <c r="G364" i="3"/>
  <c r="T364" i="3" s="1"/>
  <c r="G481" i="3"/>
  <c r="T481" i="3" s="1"/>
  <c r="G494" i="3"/>
  <c r="T494" i="3" s="1"/>
  <c r="G24" i="3"/>
  <c r="T24" i="3" s="1"/>
  <c r="G692" i="3"/>
  <c r="T692" i="3" s="1"/>
  <c r="G904" i="3"/>
  <c r="T904" i="3" s="1"/>
  <c r="G793" i="3"/>
  <c r="T793" i="3" s="1"/>
  <c r="G642" i="3"/>
  <c r="T642" i="3" s="1"/>
  <c r="G579" i="3"/>
  <c r="T579" i="3" s="1"/>
  <c r="G888" i="3"/>
  <c r="T888" i="3" s="1"/>
  <c r="G425" i="3"/>
  <c r="T425" i="3" s="1"/>
  <c r="G360" i="3"/>
  <c r="T360" i="3" s="1"/>
  <c r="G605" i="3"/>
  <c r="T605" i="3" s="1"/>
  <c r="G944" i="3"/>
  <c r="T944" i="3" s="1"/>
  <c r="G14" i="3"/>
  <c r="T14" i="3" s="1"/>
  <c r="G474" i="3"/>
  <c r="T474" i="3" s="1"/>
  <c r="G959" i="3"/>
  <c r="T959" i="3" s="1"/>
  <c r="G489" i="3"/>
  <c r="T489" i="3" s="1"/>
  <c r="G816" i="3"/>
  <c r="T816" i="3" s="1"/>
  <c r="G794" i="3"/>
  <c r="T794" i="3" s="1"/>
  <c r="G143" i="3"/>
  <c r="T143" i="3" s="1"/>
  <c r="G663" i="3"/>
  <c r="T663" i="3" s="1"/>
  <c r="G391" i="3"/>
  <c r="T391" i="3" s="1"/>
  <c r="G731" i="3"/>
  <c r="T731" i="3" s="1"/>
  <c r="G119" i="3"/>
  <c r="T119" i="3" s="1"/>
  <c r="G315" i="3"/>
  <c r="T315" i="3" s="1"/>
  <c r="G127" i="3"/>
  <c r="T127" i="3" s="1"/>
  <c r="G256" i="3"/>
  <c r="T256" i="3" s="1"/>
  <c r="G870" i="3"/>
  <c r="T870" i="3" s="1"/>
  <c r="G797" i="3"/>
  <c r="T797" i="3" s="1"/>
  <c r="G338" i="3"/>
  <c r="T338" i="3" s="1"/>
  <c r="G392" i="3"/>
  <c r="T392" i="3" s="1"/>
  <c r="G73" i="3"/>
  <c r="T73" i="3" s="1"/>
  <c r="G930" i="3"/>
  <c r="T930" i="3" s="1"/>
  <c r="G336" i="3"/>
  <c r="T336" i="3" s="1"/>
  <c r="G650" i="3"/>
  <c r="T650" i="3" s="1"/>
  <c r="G839" i="3"/>
  <c r="T839" i="3" s="1"/>
  <c r="G120" i="3"/>
  <c r="T120" i="3" s="1"/>
  <c r="G999" i="3"/>
  <c r="T999" i="3" s="1"/>
  <c r="G166" i="3"/>
  <c r="T166" i="3" s="1"/>
  <c r="G982" i="3"/>
  <c r="T982" i="3" s="1"/>
  <c r="G991" i="3"/>
  <c r="T991" i="3" s="1"/>
  <c r="G405" i="3"/>
  <c r="T405" i="3" s="1"/>
  <c r="G384" i="3"/>
  <c r="T384" i="3" s="1"/>
  <c r="G266" i="3"/>
  <c r="T266" i="3" s="1"/>
  <c r="G195" i="3"/>
  <c r="T195" i="3" s="1"/>
  <c r="G169" i="3"/>
  <c r="T169" i="3" s="1"/>
  <c r="G660" i="3"/>
  <c r="T660" i="3" s="1"/>
  <c r="G446" i="3"/>
  <c r="T446" i="3" s="1"/>
  <c r="G131" i="3"/>
  <c r="T131" i="3" s="1"/>
  <c r="G50" i="3"/>
  <c r="T50" i="3" s="1"/>
  <c r="G786" i="3"/>
  <c r="T786" i="3" s="1"/>
  <c r="G973" i="3"/>
  <c r="T973" i="3" s="1"/>
  <c r="G767" i="3"/>
  <c r="T767" i="3" s="1"/>
  <c r="G703" i="3"/>
  <c r="T703" i="3" s="1"/>
  <c r="G59" i="3"/>
  <c r="T59" i="3" s="1"/>
  <c r="G799" i="3"/>
  <c r="T799" i="3" s="1"/>
  <c r="G900" i="3"/>
  <c r="T900" i="3" s="1"/>
  <c r="G468" i="3"/>
  <c r="T468" i="3" s="1"/>
  <c r="G971" i="3"/>
  <c r="T971" i="3" s="1"/>
  <c r="G928" i="3"/>
  <c r="T928" i="3" s="1"/>
  <c r="G922" i="3"/>
  <c r="T922" i="3" s="1"/>
  <c r="G97" i="3"/>
  <c r="T97" i="3" s="1"/>
  <c r="G76" i="3"/>
  <c r="T76" i="3" s="1"/>
  <c r="G917" i="3"/>
  <c r="T917" i="3" s="1"/>
  <c r="G833" i="3"/>
  <c r="T833" i="3" s="1"/>
  <c r="G556" i="3"/>
  <c r="T556" i="3" s="1"/>
  <c r="G697" i="3"/>
  <c r="T697" i="3" s="1"/>
  <c r="G486" i="3"/>
  <c r="T486" i="3" s="1"/>
  <c r="G224" i="3"/>
  <c r="T224" i="3" s="1"/>
  <c r="G64" i="3"/>
  <c r="T64" i="3" s="1"/>
  <c r="G749" i="3"/>
  <c r="T749" i="3" s="1"/>
  <c r="G356" i="3"/>
  <c r="T356" i="3" s="1"/>
  <c r="G452" i="3"/>
  <c r="T452" i="3" s="1"/>
  <c r="G606" i="3"/>
  <c r="T606" i="3" s="1"/>
  <c r="G603" i="3"/>
  <c r="T603" i="3" s="1"/>
  <c r="G112" i="3"/>
  <c r="T112" i="3" s="1"/>
  <c r="G989" i="3"/>
  <c r="T989" i="3" s="1"/>
  <c r="G597" i="3"/>
  <c r="T597" i="3" s="1"/>
  <c r="G308" i="3"/>
  <c r="T308" i="3" s="1"/>
  <c r="G942" i="3"/>
  <c r="T942" i="3" s="1"/>
  <c r="G751" i="3"/>
  <c r="T751" i="3" s="1"/>
  <c r="G295" i="3"/>
  <c r="T295" i="3" s="1"/>
  <c r="G180" i="3"/>
  <c r="T180" i="3" s="1"/>
  <c r="G550" i="3"/>
  <c r="T550" i="3" s="1"/>
  <c r="G674" i="3"/>
  <c r="T674" i="3" s="1"/>
  <c r="G683" i="3"/>
  <c r="T683" i="3" s="1"/>
  <c r="G694" i="3"/>
  <c r="T694" i="3" s="1"/>
  <c r="G84" i="3"/>
  <c r="T84" i="3" s="1"/>
  <c r="G822" i="3"/>
  <c r="T822" i="3" s="1"/>
  <c r="G723" i="3"/>
  <c r="T723" i="3" s="1"/>
  <c r="G177" i="3"/>
  <c r="T177" i="3" s="1"/>
  <c r="G116" i="3"/>
  <c r="T116" i="3" s="1"/>
  <c r="G827" i="3"/>
  <c r="T827" i="3" s="1"/>
  <c r="G781" i="3"/>
  <c r="T781" i="3" s="1"/>
  <c r="G803" i="3"/>
  <c r="T803" i="3" s="1"/>
  <c r="G403" i="3"/>
  <c r="T403" i="3" s="1"/>
  <c r="G979" i="3"/>
  <c r="T979" i="3" s="1"/>
  <c r="G499" i="3"/>
  <c r="T499" i="3" s="1"/>
  <c r="G937" i="3"/>
  <c r="T937" i="3" s="1"/>
  <c r="G969" i="3"/>
  <c r="T969" i="3" s="1"/>
  <c r="G925" i="3"/>
  <c r="T925" i="3" s="1"/>
  <c r="G317" i="3"/>
  <c r="T317" i="3" s="1"/>
  <c r="G346" i="3"/>
  <c r="T346" i="3" s="1"/>
  <c r="G454" i="3"/>
  <c r="T454" i="3" s="1"/>
  <c r="G436" i="3"/>
  <c r="T436" i="3" s="1"/>
  <c r="G986" i="3"/>
  <c r="T986" i="3" s="1"/>
  <c r="G458" i="3"/>
  <c r="T458" i="3" s="1"/>
  <c r="G600" i="3"/>
  <c r="T600" i="3" s="1"/>
  <c r="G715" i="3"/>
  <c r="T715" i="3" s="1"/>
  <c r="G852" i="3"/>
  <c r="T852" i="3" s="1"/>
  <c r="G530" i="3"/>
  <c r="T530" i="3" s="1"/>
  <c r="G377" i="3"/>
  <c r="T377" i="3" s="1"/>
  <c r="G992" i="3"/>
  <c r="T992" i="3" s="1"/>
  <c r="G57" i="3"/>
  <c r="T57" i="3" s="1"/>
  <c r="G225" i="3"/>
  <c r="T225" i="3" s="1"/>
  <c r="G275" i="3"/>
  <c r="T275" i="3" s="1"/>
  <c r="G825" i="3"/>
  <c r="T825" i="3" s="1"/>
  <c r="G808" i="3"/>
  <c r="T808" i="3" s="1"/>
  <c r="G670" i="3"/>
  <c r="T670" i="3" s="1"/>
  <c r="G887" i="3"/>
  <c r="T887" i="3" s="1"/>
  <c r="G153" i="3"/>
  <c r="T153" i="3" s="1"/>
  <c r="G69" i="3"/>
  <c r="T69" i="3" s="1"/>
  <c r="G771" i="3"/>
  <c r="T771" i="3" s="1"/>
  <c r="G292" i="3"/>
  <c r="T292" i="3" s="1"/>
  <c r="G664" i="3"/>
  <c r="T664" i="3" s="1"/>
  <c r="G311" i="3"/>
  <c r="T311" i="3" s="1"/>
  <c r="G109" i="3"/>
  <c r="T109" i="3" s="1"/>
  <c r="G936" i="3"/>
  <c r="T936" i="3" s="1"/>
  <c r="G289" i="3"/>
  <c r="T289" i="3" s="1"/>
  <c r="G968" i="3"/>
  <c r="T968" i="3" s="1"/>
  <c r="G268" i="3"/>
  <c r="T268" i="3" s="1"/>
  <c r="G80" i="3"/>
  <c r="T80" i="3" s="1"/>
  <c r="G71" i="3"/>
  <c r="T71" i="3" s="1"/>
  <c r="G216" i="3"/>
  <c r="T216" i="3" s="1"/>
  <c r="G593" i="3"/>
  <c r="T593" i="3" s="1"/>
  <c r="G470" i="3"/>
  <c r="T470" i="3" s="1"/>
  <c r="G300" i="3"/>
  <c r="T300" i="3" s="1"/>
  <c r="G1002" i="3"/>
  <c r="T1002" i="3" s="1"/>
  <c r="G746" i="3"/>
  <c r="T746" i="3" s="1"/>
  <c r="G305" i="3"/>
  <c r="T305" i="3" s="1"/>
  <c r="G596" i="3"/>
  <c r="T596" i="3" s="1"/>
  <c r="G146" i="3"/>
  <c r="T146" i="3" s="1"/>
  <c r="G386" i="3"/>
  <c r="T386" i="3" s="1"/>
  <c r="G690" i="3"/>
  <c r="T690" i="3" s="1"/>
  <c r="G764" i="3"/>
  <c r="T764" i="3" s="1"/>
  <c r="G897" i="3"/>
  <c r="T897" i="3" s="1"/>
  <c r="G227" i="3"/>
  <c r="T227" i="3" s="1"/>
  <c r="G327" i="3"/>
  <c r="T327" i="3" s="1"/>
  <c r="G105" i="3"/>
  <c r="T105" i="3" s="1"/>
  <c r="G483" i="3"/>
  <c r="T483" i="3" s="1"/>
  <c r="G213" i="3"/>
  <c r="T213" i="3" s="1"/>
  <c r="G564" i="3"/>
  <c r="T564" i="3" s="1"/>
  <c r="G328" i="3"/>
  <c r="T328" i="3" s="1"/>
  <c r="G41" i="3"/>
  <c r="T41" i="3" s="1"/>
  <c r="G980" i="3"/>
  <c r="T980" i="3" s="1"/>
  <c r="G572" i="3"/>
  <c r="T572" i="3" s="1"/>
  <c r="G659" i="3"/>
  <c r="T659" i="3" s="1"/>
  <c r="G902" i="3"/>
  <c r="T902" i="3" s="1"/>
  <c r="G399" i="3"/>
  <c r="T399" i="3" s="1"/>
  <c r="G249" i="3"/>
  <c r="T249" i="3" s="1"/>
  <c r="G496" i="3"/>
  <c r="T496" i="3" s="1"/>
  <c r="G437" i="3"/>
  <c r="T437" i="3" s="1"/>
  <c r="G970" i="3"/>
  <c r="T970" i="3" s="1"/>
  <c r="G844" i="3"/>
  <c r="T844" i="3" s="1"/>
  <c r="G740" i="3"/>
  <c r="T740" i="3" s="1"/>
  <c r="G265" i="3"/>
  <c r="T265" i="3" s="1"/>
  <c r="G778" i="3"/>
  <c r="T778" i="3" s="1"/>
  <c r="G868" i="3"/>
  <c r="T868" i="3" s="1"/>
  <c r="G209" i="3"/>
  <c r="T209" i="3" s="1"/>
  <c r="G90" i="3"/>
  <c r="T90" i="3" s="1"/>
  <c r="G493" i="3"/>
  <c r="T493" i="3" s="1"/>
  <c r="G589" i="3"/>
  <c r="T589" i="3" s="1"/>
  <c r="G326" i="3"/>
  <c r="T326" i="3" s="1"/>
  <c r="G368" i="3"/>
  <c r="T368" i="3" s="1"/>
  <c r="G688" i="3"/>
  <c r="T688" i="3" s="1"/>
  <c r="G197" i="3"/>
  <c r="T197" i="3" s="1"/>
  <c r="G81" i="3"/>
  <c r="T81" i="3" s="1"/>
  <c r="G994" i="3"/>
  <c r="T994" i="3" s="1"/>
  <c r="G86" i="3"/>
  <c r="T86" i="3" s="1"/>
  <c r="G584" i="3"/>
  <c r="T584" i="3" s="1"/>
  <c r="G432" i="3"/>
  <c r="T432" i="3" s="1"/>
  <c r="G592" i="3"/>
  <c r="T592" i="3" s="1"/>
  <c r="G869" i="3"/>
  <c r="T869" i="3" s="1"/>
  <c r="G54" i="3"/>
  <c r="T54" i="3" s="1"/>
  <c r="G531" i="3"/>
  <c r="T531" i="3" s="1"/>
  <c r="G1001" i="3"/>
  <c r="T1001" i="3" s="1"/>
  <c r="G419" i="3"/>
  <c r="T419" i="3" s="1"/>
  <c r="G303" i="3"/>
  <c r="T303" i="3" s="1"/>
  <c r="G167" i="3"/>
  <c r="T167" i="3" s="1"/>
  <c r="G842" i="3"/>
  <c r="T842" i="3" s="1"/>
  <c r="G353" i="3"/>
  <c r="T353" i="3" s="1"/>
  <c r="G826" i="3"/>
  <c r="T826" i="3" s="1"/>
  <c r="G828" i="3"/>
  <c r="T828" i="3" s="1"/>
  <c r="G789" i="3"/>
  <c r="T789" i="3" s="1"/>
  <c r="G521" i="3"/>
  <c r="T521" i="3" s="1"/>
  <c r="G385" i="3"/>
  <c r="T385" i="3" s="1"/>
  <c r="G540" i="3"/>
  <c r="T540" i="3" s="1"/>
  <c r="G301" i="3"/>
  <c r="T301" i="3" s="1"/>
  <c r="G56" i="3"/>
  <c r="T56" i="3" s="1"/>
  <c r="G44" i="3"/>
  <c r="T44" i="3" s="1"/>
  <c r="G414" i="3"/>
  <c r="T414" i="3" s="1"/>
  <c r="G269" i="3"/>
  <c r="T269" i="3" s="1"/>
  <c r="G671" i="3"/>
  <c r="T671" i="3" s="1"/>
  <c r="G212" i="3"/>
  <c r="T212" i="3" s="1"/>
  <c r="G142" i="3"/>
  <c r="T142" i="3" s="1"/>
  <c r="G9" i="3"/>
  <c r="T9" i="3" s="1"/>
  <c r="G958" i="3"/>
  <c r="T958" i="3" s="1"/>
  <c r="G339" i="3"/>
  <c r="T339" i="3" s="1"/>
  <c r="G490" i="3"/>
  <c r="T490" i="3" s="1"/>
  <c r="G111" i="3"/>
  <c r="T111" i="3" s="1"/>
  <c r="G841" i="3"/>
  <c r="T841" i="3" s="1"/>
  <c r="G283" i="3"/>
  <c r="T283" i="3" s="1"/>
  <c r="G43" i="3"/>
  <c r="T43" i="3" s="1"/>
  <c r="G322" i="3"/>
  <c r="T322" i="3" s="1"/>
  <c r="G548" i="3"/>
  <c r="T548" i="3" s="1"/>
  <c r="G873" i="3"/>
  <c r="T873" i="3" s="1"/>
  <c r="G933" i="3"/>
  <c r="T933" i="3" s="1"/>
  <c r="G263" i="3"/>
  <c r="T263" i="3" s="1"/>
  <c r="G884" i="3"/>
  <c r="T884" i="3" s="1"/>
  <c r="G666" i="3"/>
  <c r="T666" i="3" s="1"/>
  <c r="G33" i="3"/>
  <c r="T33" i="3" s="1"/>
  <c r="G514" i="3"/>
  <c r="T514" i="3" s="1"/>
  <c r="G796" i="3"/>
  <c r="T796" i="3" s="1"/>
  <c r="G899" i="3"/>
  <c r="T899" i="3" s="1"/>
  <c r="G739" i="3"/>
  <c r="T739" i="3" s="1"/>
  <c r="G907" i="3"/>
  <c r="T907" i="3" s="1"/>
  <c r="G772" i="3"/>
  <c r="T772" i="3" s="1"/>
  <c r="G455" i="3"/>
  <c r="T455" i="3" s="1"/>
  <c r="G255" i="3"/>
  <c r="T255" i="3" s="1"/>
  <c r="G678" i="3"/>
  <c r="T678" i="3" s="1"/>
  <c r="G837" i="3"/>
  <c r="T837" i="3" s="1"/>
  <c r="G629" i="3"/>
  <c r="T629" i="3" s="1"/>
  <c r="G759" i="3"/>
  <c r="T759" i="3" s="1"/>
  <c r="G404" i="3"/>
  <c r="T404" i="3" s="1"/>
  <c r="G647" i="3"/>
  <c r="T647" i="3" s="1"/>
  <c r="G559" i="3"/>
  <c r="T559" i="3" s="1"/>
  <c r="G547" i="3"/>
  <c r="T547" i="3" s="1"/>
  <c r="G74" i="3"/>
  <c r="T74" i="3" s="1"/>
  <c r="G895" i="3"/>
  <c r="T895" i="3" s="1"/>
  <c r="G351" i="3"/>
  <c r="T351" i="3" s="1"/>
  <c r="G906" i="3"/>
  <c r="T906" i="3" s="1"/>
  <c r="G615" i="3"/>
  <c r="T615" i="3" s="1"/>
  <c r="G130" i="3"/>
  <c r="T130" i="3" s="1"/>
  <c r="G45" i="3"/>
  <c r="T45" i="3" s="1"/>
  <c r="G12" i="3"/>
  <c r="T12" i="3" s="1"/>
  <c r="G756" i="3"/>
  <c r="T756" i="3" s="1"/>
  <c r="G743" i="3"/>
  <c r="T743" i="3" s="1"/>
  <c r="G510" i="3"/>
  <c r="T510" i="3" s="1"/>
  <c r="G443" i="3"/>
  <c r="T443" i="3" s="1"/>
  <c r="G806" i="3"/>
  <c r="T806" i="3" s="1"/>
  <c r="G702" i="3"/>
  <c r="T702" i="3" s="1"/>
  <c r="G932" i="3"/>
  <c r="T932" i="3" s="1"/>
  <c r="G813" i="3"/>
  <c r="T813" i="3" s="1"/>
  <c r="G410" i="3"/>
  <c r="T410" i="3" s="1"/>
  <c r="G905" i="3"/>
  <c r="T905" i="3" s="1"/>
  <c r="G616" i="3"/>
  <c r="T616" i="3" s="1"/>
  <c r="G287" i="3"/>
  <c r="T287" i="3" s="1"/>
  <c r="G1004" i="3"/>
  <c r="T1004" i="3" s="1"/>
  <c r="G517" i="3"/>
  <c r="T517" i="3" s="1"/>
  <c r="G244" i="3"/>
  <c r="T244" i="3" s="1"/>
  <c r="G464" i="3"/>
  <c r="T464" i="3" s="1"/>
  <c r="G871" i="3"/>
  <c r="T871" i="3" s="1"/>
  <c r="G451" i="3"/>
  <c r="T451" i="3" s="1"/>
  <c r="G261" i="3"/>
  <c r="T261" i="3" s="1"/>
  <c r="G413" i="3"/>
  <c r="T413" i="3" s="1"/>
  <c r="G198" i="3"/>
  <c r="T198" i="3" s="1"/>
  <c r="G66" i="3"/>
  <c r="T66" i="3" s="1"/>
  <c r="G893" i="3"/>
  <c r="T893" i="3" s="1"/>
  <c r="G365" i="3"/>
  <c r="T365" i="3" s="1"/>
  <c r="G379" i="3"/>
  <c r="T379" i="3" s="1"/>
  <c r="G294" i="3"/>
  <c r="T294" i="3" s="1"/>
  <c r="G610" i="3"/>
  <c r="T610" i="3" s="1"/>
  <c r="G761" i="3"/>
  <c r="T761" i="3" s="1"/>
  <c r="G394" i="3"/>
  <c r="T394" i="3" s="1"/>
  <c r="G725" i="3"/>
  <c r="T725" i="3" s="1"/>
  <c r="G159" i="3"/>
  <c r="T159" i="3" s="1"/>
  <c r="G31" i="3"/>
  <c r="T31" i="3" s="1"/>
  <c r="G187" i="3"/>
  <c r="T187" i="3" s="1"/>
  <c r="G721" i="3"/>
  <c r="T721" i="3" s="1"/>
  <c r="G330" i="3"/>
  <c r="T330" i="3" s="1"/>
  <c r="G388" i="3"/>
  <c r="T388" i="3" s="1"/>
  <c r="G160" i="3"/>
  <c r="T160" i="3" s="1"/>
  <c r="G526" i="3"/>
  <c r="T526" i="3" s="1"/>
  <c r="G809" i="3"/>
  <c r="T809" i="3" s="1"/>
  <c r="G491" i="3"/>
  <c r="T491" i="3" s="1"/>
  <c r="G529" i="3"/>
  <c r="T529" i="3" s="1"/>
  <c r="G291" i="3"/>
  <c r="T291" i="3" s="1"/>
  <c r="G139" i="3"/>
  <c r="T139" i="3" s="1"/>
  <c r="G516" i="3"/>
  <c r="T516" i="3" s="1"/>
  <c r="G580" i="3"/>
  <c r="T580" i="3" s="1"/>
  <c r="G860" i="3"/>
  <c r="T860" i="3" s="1"/>
  <c r="G555" i="3"/>
  <c r="T555" i="3" s="1"/>
  <c r="G607" i="3"/>
  <c r="T607" i="3" s="1"/>
  <c r="G267" i="3"/>
  <c r="T267" i="3" s="1"/>
  <c r="G210" i="3"/>
  <c r="T210" i="3" s="1"/>
  <c r="G586" i="3"/>
  <c r="T586" i="3" s="1"/>
  <c r="G104" i="3"/>
  <c r="T104" i="3" s="1"/>
  <c r="G299" i="3"/>
  <c r="T299" i="3" s="1"/>
  <c r="G611" i="3"/>
  <c r="T611" i="3" s="1"/>
  <c r="G429" i="3"/>
  <c r="T429" i="3" s="1"/>
  <c r="G477" i="3"/>
  <c r="T477" i="3" s="1"/>
  <c r="G133" i="3"/>
  <c r="T133" i="3" s="1"/>
  <c r="G245" i="3"/>
  <c r="T245" i="3" s="1"/>
  <c r="G576" i="3"/>
  <c r="T576" i="3" s="1"/>
  <c r="G512" i="3"/>
  <c r="T512" i="3" s="1"/>
  <c r="G909" i="3"/>
  <c r="T909" i="3" s="1"/>
  <c r="G10" i="3"/>
  <c r="T10" i="3" s="1"/>
  <c r="G545" i="3"/>
  <c r="T545" i="3" s="1"/>
  <c r="G587" i="3"/>
  <c r="T587" i="3" s="1"/>
  <c r="G838" i="3"/>
  <c r="T838" i="3" s="1"/>
  <c r="G19" i="3"/>
  <c r="T19" i="3" s="1"/>
  <c r="G708" i="3"/>
  <c r="T708" i="3" s="1"/>
  <c r="G814" i="3"/>
  <c r="T814" i="3" s="1"/>
  <c r="G61" i="3"/>
  <c r="T61" i="3" s="1"/>
  <c r="G354" i="3"/>
  <c r="T354" i="3" s="1"/>
  <c r="G729" i="3"/>
  <c r="T729" i="3" s="1"/>
  <c r="G137" i="3"/>
  <c r="T137" i="3" s="1"/>
  <c r="G752" i="3"/>
  <c r="T752" i="3" s="1"/>
  <c r="G362" i="3"/>
  <c r="T362" i="3" s="1"/>
  <c r="G993" i="3"/>
  <c r="T993" i="3" s="1"/>
  <c r="G94" i="3"/>
  <c r="T94" i="3" s="1"/>
  <c r="G460" i="3"/>
  <c r="T460" i="3" s="1"/>
  <c r="G171" i="3"/>
  <c r="T171" i="3" s="1"/>
  <c r="G846" i="3"/>
  <c r="T846" i="3" s="1"/>
  <c r="G784" i="3"/>
  <c r="T784" i="3" s="1"/>
  <c r="G15" i="3"/>
  <c r="T15" i="3" s="1"/>
  <c r="G492" i="3"/>
  <c r="T492" i="3" s="1"/>
  <c r="G378" i="3"/>
  <c r="T378" i="3" s="1"/>
  <c r="G990" i="3"/>
  <c r="T990" i="3" s="1"/>
  <c r="G280" i="3"/>
  <c r="T280" i="3" s="1"/>
  <c r="G508" i="3"/>
  <c r="T508" i="3" s="1"/>
  <c r="G334" i="3"/>
  <c r="T334" i="3" s="1"/>
  <c r="G656" i="3"/>
  <c r="T656" i="3" s="1"/>
  <c r="G78" i="3"/>
  <c r="T78" i="3" s="1"/>
  <c r="G777" i="3"/>
  <c r="T777" i="3" s="1"/>
  <c r="G637" i="3"/>
  <c r="T637" i="3" s="1"/>
  <c r="G712" i="3"/>
  <c r="T712" i="3" s="1"/>
  <c r="G361" i="3"/>
  <c r="T361" i="3" s="1"/>
  <c r="G411" i="3"/>
  <c r="T411" i="3" s="1"/>
  <c r="G251" i="3"/>
  <c r="T251" i="3" s="1"/>
  <c r="G737" i="3"/>
  <c r="T737" i="3" s="1"/>
  <c r="G533" i="3"/>
  <c r="T533" i="3" s="1"/>
  <c r="G977" i="3"/>
  <c r="T977" i="3" s="1"/>
  <c r="G577" i="3"/>
  <c r="T577" i="3" s="1"/>
  <c r="G787" i="3"/>
  <c r="T787" i="3" s="1"/>
  <c r="G880" i="3"/>
  <c r="T880" i="3" s="1"/>
  <c r="G954" i="3"/>
  <c r="T954" i="3" s="1"/>
  <c r="G561" i="3"/>
  <c r="T561" i="3" s="1"/>
  <c r="G680" i="3"/>
  <c r="T680" i="3" s="1"/>
  <c r="G713" i="3"/>
  <c r="T713" i="3" s="1"/>
  <c r="G156" i="3"/>
  <c r="T156" i="3" s="1"/>
  <c r="G242" i="3"/>
  <c r="T242" i="3" s="1"/>
  <c r="G103" i="3"/>
  <c r="T103" i="3" s="1"/>
  <c r="G896" i="3"/>
  <c r="T896" i="3" s="1"/>
  <c r="G320" i="3"/>
  <c r="T320" i="3" s="1"/>
  <c r="G643" i="3"/>
  <c r="T643" i="3" s="1"/>
  <c r="G461" i="3"/>
  <c r="T461" i="3" s="1"/>
  <c r="G716" i="3"/>
  <c r="T716" i="3" s="1"/>
  <c r="G553" i="3"/>
  <c r="T553" i="3" s="1"/>
  <c r="G114" i="3"/>
  <c r="T114" i="3" s="1"/>
  <c r="G681" i="3"/>
  <c r="T681" i="3" s="1"/>
  <c r="G790" i="3"/>
  <c r="T790" i="3" s="1"/>
  <c r="G176" i="3"/>
  <c r="T176" i="3" s="1"/>
  <c r="G623" i="3"/>
  <c r="T623" i="3" s="1"/>
  <c r="G79" i="3"/>
  <c r="T79" i="3" s="1"/>
  <c r="G536" i="3"/>
  <c r="T536" i="3" s="1"/>
  <c r="G58" i="3"/>
  <c r="T58" i="3" s="1"/>
  <c r="G630" i="3"/>
  <c r="T630" i="3" s="1"/>
  <c r="G705" i="3"/>
  <c r="T705" i="3" s="1"/>
  <c r="G801" i="3"/>
  <c r="T801" i="3" s="1"/>
  <c r="G719" i="3"/>
  <c r="T719" i="3" s="1"/>
  <c r="G939" i="3"/>
  <c r="T939" i="3" s="1"/>
  <c r="G780" i="3"/>
  <c r="T780" i="3" s="1"/>
  <c r="G26" i="3"/>
  <c r="T26" i="3" s="1"/>
  <c r="G876" i="3"/>
  <c r="T876" i="3" s="1"/>
  <c r="G162" i="3"/>
  <c r="T162" i="3" s="1"/>
  <c r="G390" i="3"/>
  <c r="T390" i="3" s="1"/>
  <c r="G217" i="3"/>
  <c r="T217" i="3" s="1"/>
  <c r="G935" i="3"/>
  <c r="T935" i="3" s="1"/>
  <c r="G985" i="3"/>
  <c r="T985" i="3" s="1"/>
  <c r="G889" i="3"/>
  <c r="T889" i="3" s="1"/>
  <c r="G549" i="3"/>
  <c r="T549" i="3" s="1"/>
  <c r="G696" i="3"/>
  <c r="T696" i="3" s="1"/>
  <c r="G820" i="3"/>
  <c r="T820" i="3" s="1"/>
  <c r="G106" i="3"/>
  <c r="T106" i="3" s="1"/>
  <c r="G1007" i="3"/>
  <c r="T1007" i="3" s="1"/>
  <c r="G898" i="3"/>
  <c r="T898" i="3" s="1"/>
  <c r="G208" i="3"/>
  <c r="T208" i="3" s="1"/>
  <c r="G241" i="3"/>
  <c r="T241" i="3" s="1"/>
  <c r="G774" i="3"/>
  <c r="T774" i="3" s="1"/>
  <c r="G357" i="3"/>
  <c r="T357" i="3" s="1"/>
  <c r="G476" i="3"/>
  <c r="T476" i="3" s="1"/>
  <c r="G145" i="3"/>
  <c r="T145" i="3" s="1"/>
  <c r="G126" i="3"/>
  <c r="T126" i="3" s="1"/>
  <c r="G344" i="3"/>
  <c r="T344" i="3" s="1"/>
  <c r="G189" i="3"/>
  <c r="T189" i="3" s="1"/>
  <c r="G471" i="3"/>
  <c r="T471" i="3" s="1"/>
  <c r="G849" i="3"/>
  <c r="T849" i="3" s="1"/>
  <c r="G323" i="3"/>
  <c r="T323" i="3" s="1"/>
  <c r="G861" i="3"/>
  <c r="T861" i="3" s="1"/>
  <c r="G158" i="3"/>
  <c r="T158" i="3" s="1"/>
  <c r="G431" i="3"/>
  <c r="T431" i="3" s="1"/>
  <c r="G369" i="3"/>
  <c r="T369" i="3" s="1"/>
  <c r="G649" i="3"/>
  <c r="T649" i="3" s="1"/>
  <c r="G495" i="3"/>
  <c r="T495" i="3" s="1"/>
  <c r="G46" i="3"/>
  <c r="T46" i="3" s="1"/>
  <c r="G124" i="3"/>
  <c r="T124" i="3" s="1"/>
  <c r="G567" i="3"/>
  <c r="T567" i="3" s="1"/>
  <c r="G129" i="3"/>
  <c r="T129" i="3" s="1"/>
  <c r="G52" i="3"/>
  <c r="T52" i="3" s="1"/>
  <c r="G17" i="3"/>
  <c r="T17" i="3" s="1"/>
  <c r="G964" i="3"/>
  <c r="T964" i="3" s="1"/>
  <c r="G745" i="3"/>
  <c r="T745" i="3" s="1"/>
  <c r="G157" i="3"/>
  <c r="T157" i="3" s="1"/>
  <c r="G100" i="3"/>
  <c r="T100" i="3" s="1"/>
  <c r="G440" i="3"/>
  <c r="T440" i="3" s="1"/>
  <c r="G566" i="3"/>
  <c r="T566" i="3" s="1"/>
  <c r="G422" i="3"/>
  <c r="T422" i="3" s="1"/>
  <c r="G367" i="3"/>
  <c r="T367" i="3" s="1"/>
  <c r="G972" i="3"/>
  <c r="T972" i="3" s="1"/>
  <c r="G537" i="3"/>
  <c r="T537" i="3" s="1"/>
  <c r="G581" i="3"/>
  <c r="T581" i="3" s="1"/>
  <c r="G183" i="3"/>
  <c r="T183" i="3" s="1"/>
  <c r="G350" i="3"/>
  <c r="T350" i="3" s="1"/>
  <c r="G11" i="3"/>
  <c r="T11" i="3" s="1"/>
  <c r="G684" i="3"/>
  <c r="T684" i="3" s="1"/>
  <c r="G835" i="3"/>
  <c r="T835" i="3" s="1"/>
  <c r="G27" i="3"/>
  <c r="T27" i="3" s="1"/>
  <c r="G99" i="3"/>
  <c r="T99" i="3" s="1"/>
  <c r="G862" i="3"/>
  <c r="T862" i="3" s="1"/>
  <c r="G641" i="3"/>
  <c r="T641" i="3" s="1"/>
  <c r="G821" i="3"/>
  <c r="T821" i="3" s="1"/>
  <c r="G998" i="3"/>
  <c r="T998" i="3" s="1"/>
  <c r="G987" i="3"/>
  <c r="T987" i="3" s="1"/>
  <c r="G621" i="3"/>
  <c r="T621" i="3" s="1"/>
  <c r="G307" i="3"/>
  <c r="T307" i="3" s="1"/>
  <c r="G433" i="3"/>
  <c r="T433" i="3" s="1"/>
  <c r="G402" i="3"/>
  <c r="T402" i="3" s="1"/>
  <c r="G236" i="3"/>
  <c r="T236" i="3" s="1"/>
  <c r="G82" i="3"/>
  <c r="T82" i="3" s="1"/>
  <c r="G21" i="3"/>
  <c r="T21" i="3" s="1"/>
  <c r="G646" i="3"/>
  <c r="T646" i="3" s="1"/>
  <c r="G179" i="3"/>
  <c r="T179" i="3" s="1"/>
  <c r="G843" i="3"/>
  <c r="T843" i="3" s="1"/>
  <c r="G720" i="3"/>
  <c r="T720" i="3" s="1"/>
  <c r="G866" i="3"/>
  <c r="T866" i="3" s="1"/>
  <c r="G791" i="3"/>
  <c r="T791" i="3" s="1"/>
  <c r="G927" i="3"/>
  <c r="T927" i="3" s="1"/>
  <c r="G110" i="3"/>
  <c r="T110" i="3" s="1"/>
  <c r="G226" i="3"/>
  <c r="T226" i="3" s="1"/>
  <c r="G693" i="3"/>
  <c r="T693" i="3" s="1"/>
  <c r="G779" i="3"/>
  <c r="T779" i="3" s="1"/>
  <c r="G172" i="3"/>
  <c r="T172" i="3" s="1"/>
  <c r="G831" i="3"/>
  <c r="T831" i="3" s="1"/>
  <c r="G877" i="3"/>
  <c r="T877" i="3" s="1"/>
  <c r="G277" i="3"/>
  <c r="T277" i="3" s="1"/>
  <c r="G805" i="3"/>
  <c r="T805" i="3" s="1"/>
  <c r="G571" i="3"/>
  <c r="T571" i="3" s="1"/>
  <c r="G469" i="3"/>
  <c r="T469" i="3" s="1"/>
  <c r="G53" i="3"/>
  <c r="T53" i="3" s="1"/>
  <c r="G874" i="3"/>
  <c r="T874" i="3" s="1"/>
  <c r="G222" i="3"/>
  <c r="T222" i="3" s="1"/>
  <c r="G515" i="3"/>
  <c r="T515" i="3" s="1"/>
  <c r="G221" i="3"/>
  <c r="T221" i="3" s="1"/>
  <c r="G101" i="3"/>
  <c r="T101" i="3" s="1"/>
  <c r="G542" i="3"/>
  <c r="T542" i="3" s="1"/>
  <c r="G190" i="3"/>
  <c r="T190" i="3" s="1"/>
  <c r="G624" i="3"/>
  <c r="T624" i="3" s="1"/>
  <c r="G1000" i="3"/>
  <c r="T1000" i="3" s="1"/>
  <c r="G318" i="3"/>
  <c r="T318" i="3" s="1"/>
  <c r="G748" i="3"/>
  <c r="T748" i="3" s="1"/>
  <c r="G416" i="3"/>
  <c r="T416" i="3" s="1"/>
  <c r="G98" i="3"/>
  <c r="T98" i="3" s="1"/>
  <c r="G617" i="3"/>
  <c r="T617" i="3" s="1"/>
  <c r="G284" i="3"/>
  <c r="T284" i="3" s="1"/>
  <c r="G463" i="3"/>
  <c r="T463" i="3" s="1"/>
  <c r="G138" i="3"/>
  <c r="T138" i="3" s="1"/>
  <c r="G484" i="3"/>
  <c r="T484" i="3" s="1"/>
  <c r="G473" i="3"/>
  <c r="T473" i="3" s="1"/>
  <c r="G847" i="3"/>
  <c r="T847" i="3" s="1"/>
  <c r="G963" i="3"/>
  <c r="T963" i="3" s="1"/>
  <c r="G72" i="3"/>
  <c r="T72" i="3" s="1"/>
  <c r="G445" i="3"/>
  <c r="T445" i="3" s="1"/>
  <c r="G239" i="3"/>
  <c r="T239" i="3" s="1"/>
  <c r="G644" i="3"/>
  <c r="T644" i="3" s="1"/>
  <c r="G823" i="3"/>
  <c r="T823" i="3" s="1"/>
  <c r="G818" i="3"/>
  <c r="T818" i="3" s="1"/>
  <c r="G49" i="3"/>
  <c r="T49" i="3" s="1"/>
  <c r="G459" i="3"/>
  <c r="T459" i="3" s="1"/>
  <c r="G634" i="3"/>
  <c r="T634" i="3" s="1"/>
  <c r="G415" i="3"/>
  <c r="T415" i="3" s="1"/>
  <c r="G965" i="3"/>
  <c r="T965" i="3" s="1"/>
  <c r="G296" i="3"/>
  <c r="T296" i="3" s="1"/>
  <c r="G830" i="3"/>
  <c r="T830" i="3" s="1"/>
  <c r="G36" i="3"/>
  <c r="T36" i="3" s="1"/>
  <c r="G466" i="3"/>
  <c r="T466" i="3" s="1"/>
  <c r="G865" i="3"/>
  <c r="T865" i="3" s="1"/>
  <c r="G314" i="3"/>
  <c r="T314" i="3" s="1"/>
  <c r="G940" i="3"/>
  <c r="T940" i="3" s="1"/>
  <c r="G321" i="3"/>
  <c r="T321" i="3" s="1"/>
  <c r="G653" i="3"/>
  <c r="T653" i="3" s="1"/>
  <c r="G655" i="3"/>
  <c r="T655" i="3" s="1"/>
  <c r="G657" i="3"/>
  <c r="T657" i="3" s="1"/>
  <c r="G627" i="3"/>
  <c r="T627" i="3" s="1"/>
  <c r="G398" i="3"/>
  <c r="T398" i="3" s="1"/>
  <c r="G219" i="3"/>
  <c r="T219" i="3" s="1"/>
  <c r="G387" i="3"/>
  <c r="T387" i="3" s="1"/>
  <c r="G439" i="3"/>
  <c r="T439" i="3" s="1"/>
  <c r="G264" i="3"/>
  <c r="T264" i="3" s="1"/>
  <c r="G136" i="3"/>
  <c r="T136" i="3" s="1"/>
  <c r="G234" i="3"/>
  <c r="T234" i="3" s="1"/>
  <c r="G945" i="3"/>
  <c r="T945" i="3" s="1"/>
  <c r="G807" i="3"/>
  <c r="T807" i="3" s="1"/>
  <c r="G184" i="3"/>
  <c r="T184" i="3" s="1"/>
  <c r="G687" i="3"/>
  <c r="T687" i="3" s="1"/>
  <c r="G163" i="3"/>
  <c r="T163" i="3" s="1"/>
  <c r="G996" i="3"/>
  <c r="T996" i="3" s="1"/>
  <c r="G882" i="3"/>
  <c r="T882" i="3" s="1"/>
  <c r="G29" i="3"/>
  <c r="T29" i="3" s="1"/>
  <c r="G335" i="3"/>
  <c r="T335" i="3" s="1"/>
  <c r="G701" i="3"/>
  <c r="T701" i="3" s="1"/>
  <c r="G164" i="3"/>
  <c r="T164" i="3" s="1"/>
  <c r="G203" i="3"/>
  <c r="T203" i="3" s="1"/>
  <c r="G173" i="3"/>
  <c r="T173" i="3" s="1"/>
  <c r="G754" i="3"/>
  <c r="T754" i="3" s="1"/>
  <c r="G665" i="3"/>
  <c r="T665" i="3" s="1"/>
  <c r="G562" i="3"/>
  <c r="T562" i="3" s="1"/>
  <c r="G662" i="3"/>
  <c r="T662" i="3" s="1"/>
  <c r="G947" i="3"/>
  <c r="T947" i="3" s="1"/>
  <c r="G285" i="3"/>
  <c r="T285" i="3" s="1"/>
  <c r="G762" i="3"/>
  <c r="T762" i="3" s="1"/>
  <c r="G978" i="3"/>
  <c r="T978" i="3" s="1"/>
  <c r="G503" i="3"/>
  <c r="T503" i="3" s="1"/>
  <c r="G325" i="3"/>
  <c r="T325" i="3" s="1"/>
  <c r="G324" i="3"/>
  <c r="T324" i="3" s="1"/>
  <c r="G286" i="3"/>
  <c r="T286" i="3" s="1"/>
  <c r="G676" i="3"/>
  <c r="T676" i="3" s="1"/>
  <c r="G950" i="3"/>
  <c r="T950" i="3" s="1"/>
  <c r="G95" i="3"/>
  <c r="T95" i="3" s="1"/>
  <c r="G231" i="3"/>
  <c r="T231" i="3" s="1"/>
  <c r="G191" i="3"/>
  <c r="T191" i="3" s="1"/>
  <c r="G63" i="3"/>
  <c r="T63" i="3" s="1"/>
  <c r="G757" i="3"/>
  <c r="T757" i="3" s="1"/>
  <c r="G848" i="3"/>
  <c r="T848" i="3" s="1"/>
  <c r="G67" i="3"/>
  <c r="T67" i="3" s="1"/>
  <c r="G689" i="3"/>
  <c r="T689" i="3" s="1"/>
  <c r="G997" i="3"/>
  <c r="T997" i="3" s="1"/>
  <c r="G710" i="3"/>
  <c r="T710" i="3" s="1"/>
  <c r="G573" i="3"/>
  <c r="T573" i="3" s="1"/>
  <c r="G622" i="3"/>
  <c r="T622" i="3" s="1"/>
  <c r="G591" i="3"/>
  <c r="T591" i="3" s="1"/>
  <c r="G523" i="3"/>
  <c r="T523" i="3" s="1"/>
  <c r="G534" i="3"/>
  <c r="T534" i="3" s="1"/>
  <c r="G341" i="3"/>
  <c r="T341" i="3" s="1"/>
  <c r="G798" i="3"/>
  <c r="T798" i="3" s="1"/>
  <c r="G243" i="3"/>
  <c r="T243" i="3" s="1"/>
  <c r="G538" i="3"/>
  <c r="T538" i="3" s="1"/>
  <c r="G456" i="3"/>
  <c r="T456" i="3" s="1"/>
  <c r="G396" i="3"/>
  <c r="T396" i="3" s="1"/>
  <c r="G230" i="3"/>
  <c r="T230" i="3" s="1"/>
  <c r="G824" i="3"/>
  <c r="T824" i="3" s="1"/>
  <c r="G699" i="3"/>
  <c r="T699" i="3" s="1"/>
  <c r="G938" i="3"/>
  <c r="T938" i="3" s="1"/>
  <c r="G32" i="3"/>
  <c r="T32" i="3" s="1"/>
  <c r="G247" i="3"/>
  <c r="T247" i="3" s="1"/>
  <c r="G42" i="3"/>
  <c r="T42" i="3" s="1"/>
  <c r="G588" i="3"/>
  <c r="T588" i="3" s="1"/>
  <c r="G763" i="3"/>
  <c r="T763" i="3" s="1"/>
  <c r="G788" i="3"/>
  <c r="T788" i="3" s="1"/>
  <c r="G955" i="3"/>
  <c r="T955" i="3" s="1"/>
  <c r="G123" i="3"/>
  <c r="T123" i="3" s="1"/>
  <c r="G974" i="3"/>
  <c r="T974" i="3" s="1"/>
  <c r="G107" i="3"/>
  <c r="T107" i="3" s="1"/>
  <c r="G638" i="3"/>
  <c r="T638" i="3" s="1"/>
  <c r="G196" i="3"/>
  <c r="T196" i="3" s="1"/>
  <c r="G374" i="3"/>
  <c r="T374" i="3" s="1"/>
  <c r="G872" i="3"/>
  <c r="T872" i="3" s="1"/>
  <c r="G501" i="3"/>
  <c r="T501" i="3" s="1"/>
  <c r="G395" i="3"/>
  <c r="T395" i="3" s="1"/>
  <c r="G151" i="3"/>
  <c r="T151" i="3" s="1"/>
  <c r="G741" i="3"/>
  <c r="T741" i="3" s="1"/>
  <c r="G188" i="3"/>
  <c r="T188" i="3" s="1"/>
  <c r="G645" i="3"/>
  <c r="T645" i="3" s="1"/>
  <c r="G260" i="3"/>
  <c r="T260" i="3" s="1"/>
  <c r="G675" i="3"/>
  <c r="T675" i="3" s="1"/>
  <c r="G211" i="3"/>
  <c r="T211" i="3" s="1"/>
  <c r="G332" i="3"/>
  <c r="T332" i="3" s="1"/>
  <c r="G400" i="3"/>
  <c r="T400" i="3" s="1"/>
  <c r="G578" i="3"/>
  <c r="T578" i="3" s="1"/>
  <c r="G854" i="3"/>
  <c r="T854" i="3" s="1"/>
  <c r="G363" i="3"/>
  <c r="T363" i="3" s="1"/>
  <c r="G602" i="3"/>
  <c r="T602" i="3" s="1"/>
  <c r="G612" i="3"/>
  <c r="T612" i="3" s="1"/>
  <c r="G859" i="3"/>
  <c r="T859" i="3" s="1"/>
  <c r="G608" i="3"/>
  <c r="T608" i="3" s="1"/>
  <c r="G810" i="3"/>
  <c r="T810" i="3" s="1"/>
  <c r="G207" i="3"/>
  <c r="T207" i="3" s="1"/>
  <c r="G279" i="3"/>
  <c r="T279" i="3" s="1"/>
  <c r="G755" i="3"/>
  <c r="T755" i="3" s="1"/>
  <c r="G722" i="3"/>
  <c r="T722" i="3" s="1"/>
  <c r="G673" i="3"/>
  <c r="T673" i="3" s="1"/>
  <c r="G527" i="3"/>
  <c r="T527" i="3" s="1"/>
  <c r="G946" i="3"/>
  <c r="T946" i="3" s="1"/>
  <c r="G34" i="3"/>
  <c r="T34" i="3" s="1"/>
  <c r="G122" i="3"/>
  <c r="T122" i="3" s="1"/>
  <c r="G128" i="3"/>
  <c r="T128" i="3" s="1"/>
  <c r="G113" i="3"/>
  <c r="T113" i="3" s="1"/>
  <c r="G438" i="3"/>
  <c r="T438" i="3" s="1"/>
  <c r="G498" i="3"/>
  <c r="T498" i="3" s="1"/>
  <c r="G864" i="3"/>
  <c r="T864" i="3" s="1"/>
  <c r="G768" i="3"/>
  <c r="T768" i="3" s="1"/>
  <c r="G467" i="3"/>
  <c r="T467" i="3" s="1"/>
  <c r="G83" i="3"/>
  <c r="T83" i="3" s="1"/>
  <c r="G951" i="3"/>
  <c r="T951" i="3" s="1"/>
  <c r="G199" i="3"/>
  <c r="T199" i="3" s="1"/>
  <c r="G13" i="3"/>
  <c r="T13" i="3" s="1"/>
  <c r="G518" i="3"/>
  <c r="T518" i="3" s="1"/>
  <c r="G753" i="3"/>
  <c r="T753" i="3" s="1"/>
  <c r="G193" i="3"/>
  <c r="T193" i="3" s="1"/>
  <c r="G583" i="3"/>
  <c r="T583" i="3" s="1"/>
  <c r="G174" i="3"/>
  <c r="T174" i="3" s="1"/>
  <c r="G333" i="3"/>
  <c r="T333" i="3" s="1"/>
  <c r="G926" i="3"/>
  <c r="T926" i="3" s="1"/>
  <c r="G735" i="3"/>
  <c r="T735" i="3" s="1"/>
  <c r="G726" i="3"/>
  <c r="T726" i="3" s="1"/>
  <c r="G513" i="3"/>
  <c r="T513" i="3" s="1"/>
  <c r="G707" i="3"/>
  <c r="T707" i="3" s="1"/>
  <c r="G85" i="3"/>
  <c r="T85" i="3" s="1"/>
  <c r="G23" i="3"/>
  <c r="T23" i="3" s="1"/>
  <c r="G309" i="3"/>
  <c r="T309" i="3" s="1"/>
  <c r="G273" i="3"/>
  <c r="T273" i="3" s="1"/>
  <c r="G891" i="3"/>
  <c r="T891" i="3" s="1"/>
  <c r="G117" i="3"/>
  <c r="T117" i="3" s="1"/>
  <c r="G47" i="3"/>
  <c r="T47" i="3" s="1"/>
  <c r="G601" i="3"/>
  <c r="T601" i="3" s="1"/>
  <c r="G552" i="3"/>
  <c r="T552" i="3" s="1"/>
  <c r="G728" i="3"/>
  <c r="T728" i="3" s="1"/>
  <c r="G525" i="3"/>
  <c r="T525" i="3" s="1"/>
  <c r="G55" i="3"/>
  <c r="T55" i="3" s="1"/>
  <c r="G654" i="3"/>
  <c r="T654" i="3" s="1"/>
  <c r="G919" i="3"/>
  <c r="T919" i="3" s="1"/>
  <c r="G88" i="3"/>
  <c r="T88" i="3" s="1"/>
  <c r="G202" i="3"/>
  <c r="T202" i="3" s="1"/>
  <c r="G154" i="3"/>
  <c r="T154" i="3" s="1"/>
  <c r="G77" i="3"/>
  <c r="T77" i="3" s="1"/>
  <c r="G345" i="3"/>
  <c r="T345" i="3" s="1"/>
  <c r="G724" i="3"/>
  <c r="T724" i="3" s="1"/>
  <c r="G575" i="3"/>
  <c r="T575" i="3" s="1"/>
  <c r="G811" i="3"/>
  <c r="T811" i="3" s="1"/>
  <c r="G520" i="3"/>
  <c r="T520" i="3" s="1"/>
  <c r="G147" i="3"/>
  <c r="T147" i="3" s="1"/>
  <c r="G250" i="3"/>
  <c r="T250" i="3" s="1"/>
  <c r="G316" i="3"/>
  <c r="T316" i="3" s="1"/>
  <c r="G185" i="3"/>
  <c r="T185" i="3" s="1"/>
  <c r="G984" i="3"/>
  <c r="T984" i="3" s="1"/>
  <c r="G168" i="3"/>
  <c r="T168" i="3" s="1"/>
  <c r="G96" i="3"/>
  <c r="T96" i="3" s="1"/>
  <c r="G401" i="3"/>
  <c r="T401" i="3" s="1"/>
  <c r="G574" i="3"/>
  <c r="T574" i="3" s="1"/>
  <c r="G352" i="3"/>
  <c r="T352" i="3" s="1"/>
  <c r="G812" i="3"/>
  <c r="T812" i="3" s="1"/>
  <c r="G717" i="3"/>
  <c r="T717" i="3" s="1"/>
  <c r="G343" i="3"/>
  <c r="T343" i="3" s="1"/>
  <c r="G732" i="3"/>
  <c r="T732" i="3" s="1"/>
  <c r="G278" i="3"/>
  <c r="T278" i="3" s="1"/>
  <c r="G201" i="3"/>
  <c r="T201" i="3" s="1"/>
  <c r="G75" i="3"/>
  <c r="T75" i="3" s="1"/>
  <c r="G776" i="3"/>
  <c r="T776" i="3" s="1"/>
  <c r="G312" i="3"/>
  <c r="T312" i="3" s="1"/>
  <c r="G186" i="3"/>
  <c r="T186" i="3" s="1"/>
  <c r="G524" i="3"/>
  <c r="T524" i="3" s="1"/>
  <c r="G640" i="3"/>
  <c r="T640" i="3" s="1"/>
  <c r="G372" i="3"/>
  <c r="T372" i="3" s="1"/>
  <c r="G685" i="3"/>
  <c r="T685" i="3" s="1"/>
  <c r="G636" i="3"/>
  <c r="T636" i="3" s="1"/>
  <c r="G430" i="3"/>
  <c r="T430" i="3" s="1"/>
  <c r="G541" i="3"/>
  <c r="T541" i="3" s="1"/>
  <c r="G412" i="3"/>
  <c r="T412" i="3" s="1"/>
  <c r="G223" i="3"/>
  <c r="T223" i="3" s="1"/>
  <c r="G783" i="3"/>
  <c r="T783" i="3" s="1"/>
  <c r="G25" i="3"/>
  <c r="T25" i="3" s="1"/>
  <c r="G667" i="3"/>
  <c r="T667" i="3" s="1"/>
  <c r="G802" i="3"/>
  <c r="T802" i="3" s="1"/>
  <c r="G672" i="3"/>
  <c r="T672" i="3" s="1"/>
  <c r="G358" i="3"/>
  <c r="T358" i="3" s="1"/>
  <c r="G878" i="3"/>
  <c r="T878" i="3" s="1"/>
  <c r="G595" i="3"/>
  <c r="T595" i="3" s="1"/>
  <c r="G181" i="3"/>
  <c r="T181" i="3" s="1"/>
  <c r="G544" i="3"/>
  <c r="T544" i="3" s="1"/>
  <c r="G614" i="3"/>
  <c r="T614" i="3" s="1"/>
  <c r="G252" i="3"/>
  <c r="T252" i="3" s="1"/>
  <c r="G836" i="3"/>
  <c r="T836" i="3" s="1"/>
  <c r="G448" i="3"/>
  <c r="T448" i="3" s="1"/>
  <c r="G539" i="3"/>
  <c r="T539" i="3" s="1"/>
  <c r="G714" i="3"/>
  <c r="T714" i="3" s="1"/>
  <c r="G834" i="3"/>
  <c r="T834" i="3" s="1"/>
  <c r="G444" i="3"/>
  <c r="T444" i="3" s="1"/>
  <c r="G661" i="3"/>
  <c r="T661" i="3" s="1"/>
  <c r="G800" i="3"/>
  <c r="T800" i="3" s="1"/>
  <c r="G558" i="3"/>
  <c r="T558" i="3" s="1"/>
  <c r="G924" i="3"/>
  <c r="T924" i="3" s="1"/>
  <c r="G1006" i="3"/>
  <c r="T1006" i="3" s="1"/>
  <c r="G108" i="3"/>
  <c r="T108" i="3" s="1"/>
  <c r="G528" i="3"/>
  <c r="T528" i="3" s="1"/>
  <c r="G70" i="3"/>
  <c r="T70" i="3" s="1"/>
  <c r="G272" i="3"/>
  <c r="T272" i="3" s="1"/>
  <c r="G148" i="3"/>
  <c r="T148" i="3" s="1"/>
  <c r="G359" i="3"/>
  <c r="T359" i="3" s="1"/>
  <c r="G652" i="3"/>
  <c r="T652" i="3" s="1"/>
  <c r="G488" i="3"/>
  <c r="T488" i="3" s="1"/>
  <c r="G331" i="3"/>
  <c r="T331" i="3" s="1"/>
  <c r="G875" i="3"/>
  <c r="T875" i="3" s="1"/>
  <c r="G857" i="3"/>
  <c r="T857" i="3" s="1"/>
  <c r="G371" i="3"/>
  <c r="T371" i="3" s="1"/>
  <c r="G851" i="3"/>
  <c r="T851" i="3" s="1"/>
  <c r="G214" i="3"/>
  <c r="T214" i="3" s="1"/>
  <c r="G423" i="3"/>
  <c r="T423" i="3" s="1"/>
  <c r="G271" i="3"/>
  <c r="T271" i="3" s="1"/>
  <c r="G115" i="3"/>
  <c r="T115" i="3" s="1"/>
  <c r="G829" i="3"/>
  <c r="T829" i="3" s="1"/>
  <c r="G923" i="3"/>
  <c r="T923" i="3" s="1"/>
  <c r="G435" i="3"/>
  <c r="T435" i="3" s="1"/>
  <c r="G102" i="3"/>
  <c r="T102" i="3" s="1"/>
  <c r="G1005" i="3"/>
  <c r="T1005" i="3" s="1"/>
  <c r="G276" i="3"/>
  <c r="T276" i="3" s="1"/>
  <c r="G475" i="3"/>
  <c r="T475" i="3" s="1"/>
  <c r="G686" i="3"/>
  <c r="T686" i="3" s="1"/>
  <c r="G200" i="3"/>
  <c r="T200" i="3" s="1"/>
  <c r="G967" i="3"/>
  <c r="T967" i="3" s="1"/>
  <c r="G418" i="3"/>
  <c r="T418" i="3" s="1"/>
  <c r="G765" i="3"/>
  <c r="T765" i="3" s="1"/>
  <c r="G961" i="3"/>
  <c r="T961" i="3" s="1"/>
  <c r="G259" i="3"/>
  <c r="T259" i="3" s="1"/>
  <c r="G817" i="3"/>
  <c r="T817" i="3" s="1"/>
  <c r="G152" i="3"/>
  <c r="T152" i="3" s="1"/>
  <c r="G375" i="3"/>
  <c r="T375" i="3" s="1"/>
  <c r="G742" i="3"/>
  <c r="T742" i="3" s="1"/>
  <c r="G736" i="3"/>
  <c r="T736" i="3" s="1"/>
  <c r="G769" i="3"/>
  <c r="T769" i="3" s="1"/>
  <c r="G409" i="3"/>
  <c r="T409" i="3" s="1"/>
  <c r="G845" i="3"/>
  <c r="T845" i="3" s="1"/>
  <c r="G695" i="3"/>
  <c r="T695" i="3" s="1"/>
  <c r="G194" i="3"/>
  <c r="T194" i="3" s="1"/>
  <c r="G943" i="3"/>
  <c r="T943" i="3" s="1"/>
  <c r="G233" i="3"/>
  <c r="T233" i="3" s="1"/>
  <c r="G966" i="3"/>
  <c r="T966" i="3" s="1"/>
  <c r="G618" i="3"/>
  <c r="T618" i="3" s="1"/>
  <c r="G560" i="3"/>
  <c r="T560" i="3" s="1"/>
  <c r="G155" i="3"/>
  <c r="T155" i="3" s="1"/>
  <c r="G397" i="3"/>
  <c r="T397" i="3" s="1"/>
  <c r="G795" i="3"/>
  <c r="T795" i="3" s="1"/>
  <c r="G453" i="3"/>
  <c r="T453" i="3" s="1"/>
  <c r="G519" i="3"/>
  <c r="T519" i="3" s="1"/>
  <c r="G389" i="3"/>
  <c r="T389" i="3" s="1"/>
  <c r="G441" i="3"/>
  <c r="T441" i="3" s="1"/>
  <c r="G478" i="3"/>
  <c r="T478" i="3" s="1"/>
  <c r="G504" i="3"/>
  <c r="T504" i="3" s="1"/>
  <c r="G487" i="3"/>
  <c r="T487" i="3" s="1"/>
  <c r="G535" i="3"/>
  <c r="T535" i="3" s="1"/>
  <c r="G546" i="3"/>
  <c r="T546" i="3" s="1"/>
  <c r="G912" i="3"/>
  <c r="T912" i="3" s="1"/>
  <c r="G554" i="3"/>
  <c r="T554" i="3" s="1"/>
  <c r="G472" i="3"/>
  <c r="T472" i="3" s="1"/>
  <c r="G302" i="3"/>
  <c r="T302" i="3" s="1"/>
  <c r="G910" i="3"/>
  <c r="T910" i="3" s="1"/>
  <c r="G205" i="3"/>
  <c r="T205" i="3" s="1"/>
  <c r="G20" i="3"/>
  <c r="T20" i="3" s="1"/>
  <c r="G853" i="3"/>
  <c r="T853" i="3" s="1"/>
  <c r="G658" i="3"/>
  <c r="T658" i="3" s="1"/>
  <c r="G18" i="3"/>
  <c r="T18" i="3" s="1"/>
  <c r="G890" i="3"/>
  <c r="T890" i="3" s="1"/>
  <c r="G175" i="3"/>
  <c r="T175" i="3" s="1"/>
  <c r="G582" i="3"/>
  <c r="T582" i="3" s="1"/>
  <c r="G370" i="3"/>
  <c r="T370" i="3" s="1"/>
  <c r="G639" i="3"/>
  <c r="T639" i="3" s="1"/>
  <c r="G648" i="3"/>
  <c r="T648" i="3" s="1"/>
  <c r="G957" i="3"/>
  <c r="T957" i="3" s="1"/>
  <c r="G949" i="3"/>
  <c r="T949" i="3" s="1"/>
  <c r="G480" i="3"/>
  <c r="T480" i="3" s="1"/>
  <c r="G178" i="3"/>
  <c r="T178" i="3" s="1"/>
  <c r="G270" i="3"/>
  <c r="T270" i="3" s="1"/>
  <c r="G393" i="3"/>
  <c r="T393" i="3" s="1"/>
  <c r="G40" i="3"/>
  <c r="T40" i="3" s="1"/>
  <c r="G28" i="3"/>
  <c r="T28" i="3" s="1"/>
  <c r="G48" i="3"/>
  <c r="T48" i="3" s="1"/>
  <c r="G39" i="3"/>
  <c r="T39" i="3" s="1"/>
  <c r="G983" i="3"/>
  <c r="T983" i="3" s="1"/>
  <c r="G867" i="3"/>
  <c r="T867" i="3" s="1"/>
  <c r="G37" i="3"/>
  <c r="T37" i="3" s="1"/>
  <c r="G38" i="3"/>
  <c r="T38" i="3" s="1"/>
  <c r="G543" i="3"/>
  <c r="T543" i="3" s="1"/>
  <c r="G669" i="3"/>
  <c r="T669" i="3" s="1"/>
  <c r="G585" i="3"/>
  <c r="T585" i="3" s="1"/>
  <c r="G709" i="3"/>
  <c r="T709" i="3" s="1"/>
  <c r="G631" i="3"/>
  <c r="T631" i="3" s="1"/>
  <c r="G698" i="3"/>
  <c r="T698" i="3" s="1"/>
  <c r="G182" i="3"/>
  <c r="T182" i="3" s="1"/>
  <c r="G150" i="3"/>
  <c r="T150" i="3" s="1"/>
  <c r="G380" i="3"/>
  <c r="T380" i="3" s="1"/>
  <c r="G479" i="3"/>
  <c r="T479" i="3" s="1"/>
  <c r="G426" i="3"/>
  <c r="T426" i="3" s="1"/>
  <c r="G727" i="3"/>
  <c r="T727" i="3" s="1"/>
  <c r="G502" i="3"/>
  <c r="T502" i="3" s="1"/>
  <c r="G382" i="3"/>
  <c r="T382" i="3" s="1"/>
  <c r="G738" i="3"/>
  <c r="T738" i="3" s="1"/>
  <c r="G911" i="3"/>
  <c r="T911" i="3" s="1"/>
  <c r="G485" i="3"/>
  <c r="T485" i="3" s="1"/>
  <c r="G288" i="3"/>
  <c r="T288" i="3" s="1"/>
  <c r="G948" i="3"/>
  <c r="T948" i="3" s="1"/>
  <c r="G304" i="3"/>
  <c r="T304" i="3" s="1"/>
  <c r="G941" i="3"/>
  <c r="T941" i="3" s="1"/>
  <c r="G570" i="3"/>
  <c r="T570" i="3" s="1"/>
  <c r="G500" i="3"/>
  <c r="T500" i="3" s="1"/>
  <c r="G734" i="3"/>
  <c r="T734" i="3" s="1"/>
  <c r="G744" i="3"/>
  <c r="T744" i="3" s="1"/>
  <c r="G218" i="3"/>
  <c r="T218" i="3" s="1"/>
  <c r="G258" i="3"/>
  <c r="T258" i="3" s="1"/>
  <c r="G141" i="3"/>
  <c r="T141" i="3" s="1"/>
  <c r="G953" i="3"/>
  <c r="T953" i="3" s="1"/>
  <c r="G497" i="3"/>
  <c r="T497" i="3" s="1"/>
  <c r="G773" i="3"/>
  <c r="T773" i="3" s="1"/>
  <c r="G920" i="3"/>
  <c r="T920" i="3" s="1"/>
  <c r="G35" i="3"/>
  <c r="T35" i="3" s="1"/>
  <c r="G298" i="3"/>
  <c r="T298" i="3" s="1"/>
  <c r="G730" i="3"/>
  <c r="T730" i="3" s="1"/>
  <c r="G408" i="3"/>
  <c r="T408" i="3" s="1"/>
  <c r="G886" i="3"/>
  <c r="T886" i="3" s="1"/>
  <c r="G881" i="3"/>
  <c r="T881" i="3" s="1"/>
  <c r="G952" i="3"/>
  <c r="T952" i="3" s="1"/>
  <c r="G254" i="3"/>
  <c r="T254" i="3" s="1"/>
  <c r="G914" i="3"/>
  <c r="T914" i="3" s="1"/>
  <c r="G760" i="3"/>
  <c r="T760" i="3" s="1"/>
  <c r="G220" i="3"/>
  <c r="T220" i="3" s="1"/>
  <c r="G956" i="3"/>
  <c r="T956" i="3" s="1"/>
  <c r="G635" i="3"/>
  <c r="T635" i="3" s="1"/>
  <c r="G144" i="3"/>
  <c r="T144" i="3" s="1"/>
  <c r="G962" i="3"/>
  <c r="T962" i="3" s="1"/>
  <c r="G879" i="3"/>
  <c r="T879" i="3" s="1"/>
  <c r="G770" i="3"/>
  <c r="T770" i="3" s="1"/>
  <c r="G668" i="3"/>
  <c r="T668" i="3" s="1"/>
  <c r="G253" i="3"/>
  <c r="T253" i="3" s="1"/>
  <c r="G93" i="3"/>
  <c r="T93" i="3" s="1"/>
  <c r="G894" i="3"/>
  <c r="T894" i="3" s="1"/>
  <c r="G450" i="3"/>
  <c r="T450" i="3" s="1"/>
  <c r="G30" i="3"/>
  <c r="T30" i="3" s="1"/>
  <c r="G934" i="3"/>
  <c r="T934" i="3" s="1"/>
  <c r="G248" i="3"/>
  <c r="T248" i="3" s="1"/>
  <c r="G599" i="3"/>
  <c r="T599" i="3" s="1"/>
  <c r="G691" i="3"/>
  <c r="T691" i="3" s="1"/>
  <c r="G632" i="3"/>
  <c r="T632" i="3" s="1"/>
  <c r="G51" i="3"/>
  <c r="T51" i="3" s="1"/>
  <c r="G976" i="3"/>
  <c r="T976" i="3" s="1"/>
  <c r="G921" i="3"/>
  <c r="T921" i="3" s="1"/>
  <c r="G718" i="3"/>
  <c r="T718" i="3" s="1"/>
  <c r="G228" i="3"/>
  <c r="T228" i="3" s="1"/>
  <c r="G424" i="3"/>
  <c r="T424" i="3" s="1"/>
  <c r="G804" i="3"/>
  <c r="T804" i="3" s="1"/>
  <c r="G282" i="3"/>
  <c r="T282" i="3" s="1"/>
  <c r="G532" i="3"/>
  <c r="T532" i="3" s="1"/>
  <c r="G329" i="3"/>
  <c r="T329" i="3" s="1"/>
  <c r="G262" i="3"/>
  <c r="T262" i="3" s="1"/>
  <c r="G65" i="3"/>
  <c r="T65" i="3" s="1"/>
  <c r="G348" i="3"/>
  <c r="T348" i="3" s="1"/>
  <c r="G406" i="3"/>
  <c r="T406" i="3" s="1"/>
  <c r="G240" i="3"/>
  <c r="T240" i="3" s="1"/>
  <c r="G465" i="3"/>
  <c r="T465" i="3" s="1"/>
  <c r="G625" i="3"/>
  <c r="T625" i="3" s="1"/>
  <c r="G381" i="3"/>
  <c r="T381" i="3" s="1"/>
  <c r="G238" i="3"/>
  <c r="T238" i="3" s="1"/>
  <c r="G628" i="3"/>
  <c r="T628" i="3" s="1"/>
  <c r="G92" i="3"/>
  <c r="T92" i="3" s="1"/>
  <c r="G89" i="3"/>
  <c r="T89" i="3" s="1"/>
  <c r="G206" i="3"/>
  <c r="T206" i="3" s="1"/>
  <c r="G511" i="3"/>
  <c r="T511" i="3" s="1"/>
  <c r="G557" i="3"/>
  <c r="T557" i="3" s="1"/>
  <c r="G679" i="3"/>
  <c r="T679" i="3" s="1"/>
  <c r="G858" i="3"/>
  <c r="T858" i="3" s="1"/>
  <c r="G840" i="3"/>
  <c r="T840" i="3" s="1"/>
  <c r="G62" i="3"/>
  <c r="T62" i="3" s="1"/>
  <c r="G428" i="3"/>
  <c r="T428" i="3" s="1"/>
  <c r="G420" i="3"/>
  <c r="T420" i="3" s="1"/>
  <c r="G165" i="3"/>
  <c r="T165" i="3" s="1"/>
  <c r="G915" i="3"/>
  <c r="T915" i="3" s="1"/>
  <c r="G931" i="3"/>
  <c r="T931" i="3" s="1"/>
  <c r="G609" i="3"/>
  <c r="T609" i="3" s="1"/>
  <c r="G975" i="3"/>
  <c r="T975" i="3" s="1"/>
  <c r="G140" i="3"/>
  <c r="T140" i="3" s="1"/>
  <c r="G594" i="3"/>
  <c r="T594" i="3" s="1"/>
  <c r="G482" i="3"/>
  <c r="T482" i="3" s="1"/>
  <c r="G281" i="3"/>
  <c r="T281" i="3" s="1"/>
  <c r="G68" i="3"/>
  <c r="T68" i="3" s="1"/>
  <c r="G297" i="3"/>
  <c r="T297" i="3" s="1"/>
  <c r="G355" i="3"/>
  <c r="T355" i="3" s="1"/>
  <c r="G449" i="3"/>
  <c r="T449" i="3" s="1"/>
  <c r="G913" i="3"/>
  <c r="T913" i="3" s="1"/>
  <c r="G507" i="3"/>
  <c r="T507" i="3" s="1"/>
  <c r="G981" i="3"/>
  <c r="T981" i="3" s="1"/>
  <c r="G427" i="3"/>
  <c r="T427" i="3" s="1"/>
  <c r="G235" i="3"/>
  <c r="T235" i="3" s="1"/>
  <c r="G620" i="3"/>
  <c r="T620" i="3" s="1"/>
  <c r="G988" i="3"/>
  <c r="T988" i="3" s="1"/>
  <c r="G170" i="3"/>
  <c r="T170" i="3" s="1"/>
  <c r="G340" i="3"/>
  <c r="T340" i="3" s="1"/>
  <c r="G619" i="3"/>
  <c r="T619" i="3" s="1"/>
  <c r="G626" i="3"/>
  <c r="T626" i="3" s="1"/>
  <c r="G121" i="3"/>
  <c r="T121" i="3" s="1"/>
  <c r="G565" i="3"/>
  <c r="T565" i="3" s="1"/>
  <c r="G758" i="3"/>
  <c r="T758" i="3" s="1"/>
  <c r="G908" i="3"/>
  <c r="T908" i="3" s="1"/>
  <c r="G310" i="3"/>
  <c r="T310" i="3" s="1"/>
  <c r="G863" i="3"/>
  <c r="T863" i="3" s="1"/>
  <c r="G677" i="3"/>
  <c r="T677" i="3" s="1"/>
  <c r="G134" i="3"/>
  <c r="T134" i="3" s="1"/>
  <c r="G509" i="3"/>
  <c r="T509" i="3" s="1"/>
  <c r="G337" i="3"/>
  <c r="T337" i="3" s="1"/>
  <c r="G775" i="3"/>
  <c r="T775" i="3" s="1"/>
  <c r="G434" i="3"/>
  <c r="T434" i="3" s="1"/>
  <c r="G246" i="3"/>
  <c r="T246" i="3" s="1"/>
  <c r="F7" i="5" l="1"/>
  <c r="I8" i="5"/>
  <c r="F11" i="5" l="1"/>
  <c r="F12" i="5" l="1"/>
  <c r="G12" i="5" s="1"/>
  <c r="I4" i="5"/>
  <c r="Z2" i="5" s="1"/>
  <c r="Z85" i="5"/>
  <c r="Z290" i="5"/>
  <c r="Z216" i="5"/>
  <c r="Z12" i="5"/>
  <c r="Z92" i="5"/>
  <c r="Z270" i="5"/>
  <c r="Z127" i="5"/>
  <c r="Z38" i="5"/>
  <c r="Z276" i="5"/>
  <c r="Z146" i="5"/>
  <c r="Z108" i="5"/>
  <c r="Z152" i="5"/>
  <c r="Z134" i="5"/>
  <c r="Z47" i="5"/>
  <c r="Z191" i="5"/>
  <c r="Z148" i="5" l="1"/>
  <c r="Z207" i="5"/>
  <c r="Z41" i="5"/>
  <c r="Z194" i="5"/>
  <c r="Z199" i="5"/>
  <c r="Z212" i="5"/>
  <c r="Z299" i="5"/>
  <c r="Z256" i="5"/>
  <c r="AC256" i="5" s="1"/>
  <c r="AY256" i="5" s="1"/>
  <c r="AZ256" i="5" s="1"/>
  <c r="F256" i="7" s="1"/>
  <c r="Z73" i="5"/>
  <c r="AC73" i="5" s="1"/>
  <c r="AY73" i="5" s="1"/>
  <c r="AZ73" i="5" s="1"/>
  <c r="F73" i="7" s="1"/>
  <c r="Z54" i="5"/>
  <c r="Z165" i="5"/>
  <c r="Z294" i="5"/>
  <c r="Z298" i="5"/>
  <c r="Z26" i="5"/>
  <c r="Z118" i="5"/>
  <c r="Z289" i="5"/>
  <c r="AC289" i="5" s="1"/>
  <c r="AY289" i="5" s="1"/>
  <c r="AZ289" i="5" s="1"/>
  <c r="F289" i="7" s="1"/>
  <c r="Z157" i="5"/>
  <c r="AC157" i="5" s="1"/>
  <c r="AY157" i="5" s="1"/>
  <c r="AZ157" i="5" s="1"/>
  <c r="F157" i="7" s="1"/>
  <c r="Z161" i="5"/>
  <c r="Z133" i="5"/>
  <c r="Z126" i="5"/>
  <c r="Z234" i="5"/>
  <c r="Z242" i="5"/>
  <c r="Z273" i="5"/>
  <c r="Z189" i="5"/>
  <c r="AA189" i="5" s="1"/>
  <c r="AB189" i="5" s="1"/>
  <c r="Z233" i="5"/>
  <c r="AA233" i="5" s="1"/>
  <c r="AB233" i="5" s="1"/>
  <c r="Z105" i="5"/>
  <c r="Z27" i="5"/>
  <c r="Z269" i="5"/>
  <c r="Z68" i="5"/>
  <c r="Z250" i="5"/>
  <c r="Z287" i="5"/>
  <c r="Z22" i="5"/>
  <c r="AC22" i="5" s="1"/>
  <c r="AY22" i="5" s="1"/>
  <c r="AZ22" i="5" s="1"/>
  <c r="F22" i="7" s="1"/>
  <c r="Z162" i="5"/>
  <c r="AA162" i="5" s="1"/>
  <c r="AB162" i="5" s="1"/>
  <c r="Z247" i="5"/>
  <c r="Z193" i="5"/>
  <c r="Z278" i="5"/>
  <c r="Z275" i="5"/>
  <c r="Z95" i="5"/>
  <c r="Z140" i="5"/>
  <c r="Z208" i="5"/>
  <c r="AC208" i="5" s="1"/>
  <c r="AY208" i="5" s="1"/>
  <c r="AZ208" i="5" s="1"/>
  <c r="F208" i="7" s="1"/>
  <c r="Z285" i="5"/>
  <c r="AA285" i="5" s="1"/>
  <c r="AB285" i="5" s="1"/>
  <c r="Z32" i="5"/>
  <c r="Z180" i="5"/>
  <c r="Z295" i="5"/>
  <c r="Z235" i="5"/>
  <c r="Z281" i="5"/>
  <c r="Z67" i="5"/>
  <c r="Z52" i="5"/>
  <c r="AC52" i="5" s="1"/>
  <c r="AY52" i="5" s="1"/>
  <c r="AZ52" i="5" s="1"/>
  <c r="F52" i="7" s="1"/>
  <c r="Z122" i="5"/>
  <c r="AA122" i="5" s="1"/>
  <c r="AB122" i="5" s="1"/>
  <c r="Z13" i="5"/>
  <c r="Z240" i="5"/>
  <c r="Z43" i="5"/>
  <c r="Z78" i="5"/>
  <c r="Z243" i="5"/>
  <c r="Z59" i="5"/>
  <c r="Z7" i="5"/>
  <c r="AC7" i="5" s="1"/>
  <c r="AY7" i="5" s="1"/>
  <c r="AZ7" i="5" s="1"/>
  <c r="F7" i="7" s="1"/>
  <c r="Z63" i="5"/>
  <c r="AA63" i="5" s="1"/>
  <c r="AB63" i="5" s="1"/>
  <c r="Z21" i="5"/>
  <c r="Z55" i="5"/>
  <c r="Z159" i="5"/>
  <c r="Z91" i="5"/>
  <c r="Z174" i="5"/>
  <c r="Z60" i="5"/>
  <c r="Z147" i="5"/>
  <c r="AC147" i="5" s="1"/>
  <c r="AY147" i="5" s="1"/>
  <c r="AZ147" i="5" s="1"/>
  <c r="F147" i="7" s="1"/>
  <c r="Z46" i="5"/>
  <c r="AA46" i="5" s="1"/>
  <c r="AB46" i="5" s="1"/>
  <c r="Z169" i="5"/>
  <c r="Z125" i="5"/>
  <c r="Z76" i="5"/>
  <c r="Z297" i="5"/>
  <c r="Z260" i="5"/>
  <c r="Z40" i="5"/>
  <c r="Z36" i="5"/>
  <c r="AC36" i="5" s="1"/>
  <c r="AY36" i="5" s="1"/>
  <c r="AZ36" i="5" s="1"/>
  <c r="F36" i="7" s="1"/>
  <c r="Z179" i="5"/>
  <c r="AA179" i="5" s="1"/>
  <c r="AB179" i="5" s="1"/>
  <c r="Z181" i="5"/>
  <c r="Z215" i="5"/>
  <c r="Z11" i="5"/>
  <c r="Z239" i="5"/>
  <c r="Z259" i="5"/>
  <c r="Z56" i="5"/>
  <c r="Z15" i="5"/>
  <c r="AC15" i="5" s="1"/>
  <c r="AY15" i="5" s="1"/>
  <c r="AZ15" i="5" s="1"/>
  <c r="F15" i="7" s="1"/>
  <c r="Z258" i="5"/>
  <c r="AC258" i="5" s="1"/>
  <c r="AY258" i="5" s="1"/>
  <c r="AZ258" i="5" s="1"/>
  <c r="F258" i="7" s="1"/>
  <c r="Z117" i="5"/>
  <c r="Z231" i="5"/>
  <c r="Z4" i="5"/>
  <c r="Z249" i="5"/>
  <c r="Z186" i="5"/>
  <c r="Z238" i="5"/>
  <c r="Z103" i="5"/>
  <c r="AC103" i="5" s="1"/>
  <c r="AY103" i="5" s="1"/>
  <c r="AZ103" i="5" s="1"/>
  <c r="F103" i="7" s="1"/>
  <c r="Z266" i="5"/>
  <c r="AC266" i="5" s="1"/>
  <c r="AY266" i="5" s="1"/>
  <c r="AZ266" i="5" s="1"/>
  <c r="F266" i="7" s="1"/>
  <c r="Z116" i="5"/>
  <c r="Z202" i="5"/>
  <c r="Z219" i="5"/>
  <c r="Z14" i="5"/>
  <c r="Z57" i="5"/>
  <c r="Z79" i="5"/>
  <c r="Z49" i="5"/>
  <c r="AC49" i="5" s="1"/>
  <c r="AY49" i="5" s="1"/>
  <c r="AZ49" i="5" s="1"/>
  <c r="F49" i="7" s="1"/>
  <c r="Z246" i="5"/>
  <c r="AC246" i="5" s="1"/>
  <c r="AY246" i="5" s="1"/>
  <c r="AZ246" i="5" s="1"/>
  <c r="F246" i="7" s="1"/>
  <c r="Z170" i="5"/>
  <c r="Z58" i="5"/>
  <c r="Z151" i="5"/>
  <c r="Z244" i="5"/>
  <c r="Z119" i="5"/>
  <c r="Z221" i="5"/>
  <c r="Z106" i="5"/>
  <c r="AA106" i="5" s="1"/>
  <c r="AB106" i="5" s="1"/>
  <c r="Z232" i="5"/>
  <c r="AC232" i="5" s="1"/>
  <c r="AY232" i="5" s="1"/>
  <c r="AZ232" i="5" s="1"/>
  <c r="F232" i="7" s="1"/>
  <c r="Z39" i="5"/>
  <c r="Z28" i="5"/>
  <c r="Z120" i="5"/>
  <c r="Z172" i="5"/>
  <c r="Z6" i="5"/>
  <c r="Z144" i="5"/>
  <c r="Z132" i="5"/>
  <c r="AA132" i="5" s="1"/>
  <c r="AB132" i="5" s="1"/>
  <c r="Z175" i="5"/>
  <c r="AA175" i="5" s="1"/>
  <c r="AB175" i="5" s="1"/>
  <c r="Z173" i="5"/>
  <c r="Z196" i="5"/>
  <c r="Z226" i="5"/>
  <c r="Z227" i="5"/>
  <c r="Z51" i="5"/>
  <c r="Z252" i="5"/>
  <c r="Z50" i="5"/>
  <c r="AC50" i="5" s="1"/>
  <c r="AY50" i="5" s="1"/>
  <c r="AZ50" i="5" s="1"/>
  <c r="F50" i="7" s="1"/>
  <c r="Z128" i="5"/>
  <c r="AC128" i="5" s="1"/>
  <c r="AY128" i="5" s="1"/>
  <c r="AZ128" i="5" s="1"/>
  <c r="F128" i="7" s="1"/>
  <c r="Z88" i="5"/>
  <c r="Z211" i="5"/>
  <c r="Z10" i="5"/>
  <c r="Z198" i="5"/>
  <c r="Z42" i="5"/>
  <c r="Z182" i="5"/>
  <c r="Z282" i="5"/>
  <c r="AC282" i="5" s="1"/>
  <c r="AY282" i="5" s="1"/>
  <c r="AZ282" i="5" s="1"/>
  <c r="F282" i="7" s="1"/>
  <c r="Z192" i="5"/>
  <c r="Z277" i="5"/>
  <c r="Z213" i="5"/>
  <c r="Z262" i="5"/>
  <c r="Z274" i="5"/>
  <c r="Z167" i="5"/>
  <c r="Z101" i="5"/>
  <c r="Z200" i="5"/>
  <c r="AC200" i="5" s="1"/>
  <c r="AY200" i="5" s="1"/>
  <c r="AZ200" i="5" s="1"/>
  <c r="F200" i="7" s="1"/>
  <c r="Z145" i="5"/>
  <c r="Z217" i="5"/>
  <c r="Z230" i="5"/>
  <c r="Z37" i="5"/>
  <c r="Z223" i="5"/>
  <c r="Z229" i="5"/>
  <c r="Z90" i="5"/>
  <c r="Z251" i="5"/>
  <c r="AC251" i="5" s="1"/>
  <c r="AY251" i="5" s="1"/>
  <c r="AZ251" i="5" s="1"/>
  <c r="F251" i="7" s="1"/>
  <c r="Z257" i="5"/>
  <c r="Z205" i="5"/>
  <c r="Z241" i="5"/>
  <c r="Z203" i="5"/>
  <c r="Z220" i="5"/>
  <c r="Z163" i="5"/>
  <c r="Z111" i="5"/>
  <c r="Z35" i="5"/>
  <c r="AC35" i="5" s="1"/>
  <c r="AY35" i="5" s="1"/>
  <c r="AZ35" i="5" s="1"/>
  <c r="F35" i="7" s="1"/>
  <c r="Z197" i="5"/>
  <c r="Z206" i="5"/>
  <c r="Z87" i="5"/>
  <c r="Z16" i="5"/>
  <c r="Z123" i="5"/>
  <c r="Z254" i="5"/>
  <c r="Z107" i="5"/>
  <c r="Z224" i="5"/>
  <c r="AC224" i="5" s="1"/>
  <c r="AY224" i="5" s="1"/>
  <c r="AZ224" i="5" s="1"/>
  <c r="F224" i="7" s="1"/>
  <c r="Z261" i="5"/>
  <c r="AC261" i="5" s="1"/>
  <c r="AY261" i="5" s="1"/>
  <c r="AZ261" i="5" s="1"/>
  <c r="F261" i="7" s="1"/>
  <c r="Z124" i="5"/>
  <c r="Z83" i="5"/>
  <c r="Z283" i="5"/>
  <c r="Z187" i="5"/>
  <c r="Z292" i="5"/>
  <c r="Z267" i="5"/>
  <c r="Z141" i="5"/>
  <c r="AA141" i="5" s="1"/>
  <c r="AB141" i="5" s="1"/>
  <c r="Z121" i="5"/>
  <c r="AC121" i="5" s="1"/>
  <c r="AY121" i="5" s="1"/>
  <c r="AZ121" i="5" s="1"/>
  <c r="F121" i="7" s="1"/>
  <c r="Z166" i="5"/>
  <c r="Z139" i="5"/>
  <c r="Z109" i="5"/>
  <c r="Z74" i="5"/>
  <c r="Z255" i="5"/>
  <c r="Z64" i="5"/>
  <c r="Z204" i="5"/>
  <c r="AC204" i="5" s="1"/>
  <c r="AY204" i="5" s="1"/>
  <c r="AZ204" i="5" s="1"/>
  <c r="F204" i="7" s="1"/>
  <c r="Z156" i="5"/>
  <c r="AC156" i="5" s="1"/>
  <c r="AY156" i="5" s="1"/>
  <c r="AZ156" i="5" s="1"/>
  <c r="F156" i="7" s="1"/>
  <c r="Z44" i="5"/>
  <c r="Z153" i="5"/>
  <c r="Z48" i="5"/>
  <c r="Z171" i="5"/>
  <c r="Z72" i="5"/>
  <c r="Z288" i="5"/>
  <c r="Z89" i="5"/>
  <c r="AC89" i="5" s="1"/>
  <c r="AY89" i="5" s="1"/>
  <c r="AZ89" i="5" s="1"/>
  <c r="F89" i="7" s="1"/>
  <c r="Z248" i="5"/>
  <c r="AC248" i="5" s="1"/>
  <c r="AY248" i="5" s="1"/>
  <c r="AZ248" i="5" s="1"/>
  <c r="F248" i="7" s="1"/>
  <c r="Z69" i="5"/>
  <c r="Z130" i="5"/>
  <c r="Z245" i="5"/>
  <c r="Z112" i="5"/>
  <c r="Z77" i="5"/>
  <c r="Z280" i="5"/>
  <c r="Z185" i="5"/>
  <c r="AC185" i="5" s="1"/>
  <c r="AY185" i="5" s="1"/>
  <c r="AZ185" i="5" s="1"/>
  <c r="F185" i="7" s="1"/>
  <c r="Z98" i="5"/>
  <c r="AA98" i="5" s="1"/>
  <c r="AB98" i="5" s="1"/>
  <c r="Z150" i="5"/>
  <c r="Z114" i="5"/>
  <c r="Z33" i="5"/>
  <c r="Z8" i="5"/>
  <c r="Z97" i="5"/>
  <c r="Z23" i="5"/>
  <c r="Z75" i="5"/>
  <c r="AA75" i="5" s="1"/>
  <c r="AB75" i="5" s="1"/>
  <c r="Z210" i="5"/>
  <c r="AA210" i="5" s="1"/>
  <c r="AB210" i="5" s="1"/>
  <c r="Z17" i="5"/>
  <c r="Z19" i="5"/>
  <c r="Z214" i="5"/>
  <c r="Z158" i="5"/>
  <c r="Z135" i="5"/>
  <c r="Z271" i="5"/>
  <c r="Z183" i="5"/>
  <c r="AC183" i="5" s="1"/>
  <c r="AY183" i="5" s="1"/>
  <c r="AZ183" i="5" s="1"/>
  <c r="F183" i="7" s="1"/>
  <c r="Z31" i="5"/>
  <c r="AC31" i="5" s="1"/>
  <c r="AY31" i="5" s="1"/>
  <c r="AZ31" i="5" s="1"/>
  <c r="F31" i="7" s="1"/>
  <c r="Z82" i="5"/>
  <c r="Z265" i="5"/>
  <c r="Z70" i="5"/>
  <c r="Z149" i="5"/>
  <c r="Z164" i="5"/>
  <c r="Z53" i="5"/>
  <c r="Z201" i="5"/>
  <c r="AC201" i="5" s="1"/>
  <c r="AY201" i="5" s="1"/>
  <c r="AZ201" i="5" s="1"/>
  <c r="F201" i="7" s="1"/>
  <c r="Z5" i="5"/>
  <c r="AA5" i="5" s="1"/>
  <c r="AB5" i="5" s="1"/>
  <c r="Z209" i="5"/>
  <c r="Z25" i="5"/>
  <c r="Z291" i="5"/>
  <c r="Z99" i="5"/>
  <c r="Z65" i="5"/>
  <c r="Z190" i="5"/>
  <c r="Z195" i="5"/>
  <c r="AC195" i="5" s="1"/>
  <c r="AY195" i="5" s="1"/>
  <c r="AZ195" i="5" s="1"/>
  <c r="F195" i="7" s="1"/>
  <c r="Z100" i="5"/>
  <c r="AA100" i="5" s="1"/>
  <c r="AB100" i="5" s="1"/>
  <c r="Z143" i="5"/>
  <c r="Z160" i="5"/>
  <c r="Z177" i="5"/>
  <c r="Z18" i="5"/>
  <c r="Z93" i="5"/>
  <c r="Z102" i="5"/>
  <c r="Z3" i="5"/>
  <c r="AA3" i="5" s="1"/>
  <c r="AB3" i="5" s="1"/>
  <c r="Z268" i="5"/>
  <c r="AC268" i="5" s="1"/>
  <c r="AY268" i="5" s="1"/>
  <c r="AZ268" i="5" s="1"/>
  <c r="F268" i="7" s="1"/>
  <c r="Z113" i="5"/>
  <c r="AC113" i="5" s="1"/>
  <c r="AY113" i="5" s="1"/>
  <c r="AZ113" i="5" s="1"/>
  <c r="F113" i="7" s="1"/>
  <c r="Z142" i="5"/>
  <c r="AC142" i="5" s="1"/>
  <c r="AY142" i="5" s="1"/>
  <c r="AZ142" i="5" s="1"/>
  <c r="F142" i="7" s="1"/>
  <c r="Z96" i="5"/>
  <c r="AC96" i="5" s="1"/>
  <c r="AY96" i="5" s="1"/>
  <c r="AZ96" i="5" s="1"/>
  <c r="F96" i="7" s="1"/>
  <c r="Z222" i="5"/>
  <c r="AC222" i="5" s="1"/>
  <c r="AY222" i="5" s="1"/>
  <c r="AZ222" i="5" s="1"/>
  <c r="F222" i="7" s="1"/>
  <c r="Z9" i="5"/>
  <c r="AC9" i="5" s="1"/>
  <c r="AY9" i="5" s="1"/>
  <c r="AZ9" i="5" s="1"/>
  <c r="F9" i="7" s="1"/>
  <c r="Z20" i="5"/>
  <c r="AC20" i="5" s="1"/>
  <c r="AY20" i="5" s="1"/>
  <c r="AZ20" i="5" s="1"/>
  <c r="F20" i="7" s="1"/>
  <c r="Z81" i="5"/>
  <c r="AC81" i="5" s="1"/>
  <c r="AY81" i="5" s="1"/>
  <c r="AZ81" i="5" s="1"/>
  <c r="F81" i="7" s="1"/>
  <c r="Z30" i="5"/>
  <c r="AA30" i="5" s="1"/>
  <c r="AB30" i="5" s="1"/>
  <c r="Z272" i="5"/>
  <c r="AA272" i="5" s="1"/>
  <c r="AB272" i="5" s="1"/>
  <c r="Z168" i="5"/>
  <c r="AA168" i="5" s="1"/>
  <c r="AB168" i="5" s="1"/>
  <c r="Z178" i="5"/>
  <c r="AA178" i="5" s="1"/>
  <c r="AB178" i="5" s="1"/>
  <c r="Z129" i="5"/>
  <c r="AC129" i="5" s="1"/>
  <c r="AY129" i="5" s="1"/>
  <c r="AZ129" i="5" s="1"/>
  <c r="F129" i="7" s="1"/>
  <c r="Z218" i="5"/>
  <c r="AC218" i="5" s="1"/>
  <c r="AY218" i="5" s="1"/>
  <c r="AZ218" i="5" s="1"/>
  <c r="F218" i="7" s="1"/>
  <c r="Z86" i="5"/>
  <c r="AC86" i="5" s="1"/>
  <c r="AY86" i="5" s="1"/>
  <c r="AZ86" i="5" s="1"/>
  <c r="F86" i="7" s="1"/>
  <c r="Z66" i="5"/>
  <c r="AC66" i="5" s="1"/>
  <c r="AY66" i="5" s="1"/>
  <c r="AZ66" i="5" s="1"/>
  <c r="F66" i="7" s="1"/>
  <c r="Z71" i="5"/>
  <c r="AC71" i="5" s="1"/>
  <c r="AY71" i="5" s="1"/>
  <c r="AZ71" i="5" s="1"/>
  <c r="F71" i="7" s="1"/>
  <c r="Z80" i="5"/>
  <c r="AC80" i="5" s="1"/>
  <c r="AY80" i="5" s="1"/>
  <c r="AZ80" i="5" s="1"/>
  <c r="F80" i="7" s="1"/>
  <c r="Z131" i="5"/>
  <c r="AC131" i="5" s="1"/>
  <c r="AY131" i="5" s="1"/>
  <c r="AZ131" i="5" s="1"/>
  <c r="F131" i="7" s="1"/>
  <c r="Z176" i="5"/>
  <c r="AC176" i="5" s="1"/>
  <c r="AY176" i="5" s="1"/>
  <c r="AZ176" i="5" s="1"/>
  <c r="F176" i="7" s="1"/>
  <c r="Z155" i="5"/>
  <c r="AC155" i="5" s="1"/>
  <c r="AY155" i="5" s="1"/>
  <c r="AZ155" i="5" s="1"/>
  <c r="F155" i="7" s="1"/>
  <c r="Z236" i="5"/>
  <c r="AC236" i="5" s="1"/>
  <c r="AY236" i="5" s="1"/>
  <c r="AZ236" i="5" s="1"/>
  <c r="F236" i="7" s="1"/>
  <c r="Z237" i="5"/>
  <c r="AC237" i="5" s="1"/>
  <c r="AY237" i="5" s="1"/>
  <c r="AZ237" i="5" s="1"/>
  <c r="F237" i="7" s="1"/>
  <c r="Z137" i="5"/>
  <c r="AC137" i="5" s="1"/>
  <c r="AY137" i="5" s="1"/>
  <c r="AZ137" i="5" s="1"/>
  <c r="F137" i="7" s="1"/>
  <c r="Z296" i="5"/>
  <c r="AC296" i="5" s="1"/>
  <c r="AY296" i="5" s="1"/>
  <c r="AZ296" i="5" s="1"/>
  <c r="F296" i="7" s="1"/>
  <c r="Z29" i="5"/>
  <c r="AC29" i="5" s="1"/>
  <c r="AY29" i="5" s="1"/>
  <c r="AZ29" i="5" s="1"/>
  <c r="F29" i="7" s="1"/>
  <c r="Z24" i="5"/>
  <c r="AA24" i="5" s="1"/>
  <c r="AB24" i="5" s="1"/>
  <c r="Z84" i="5"/>
  <c r="AA84" i="5" s="1"/>
  <c r="AB84" i="5" s="1"/>
  <c r="Z286" i="5"/>
  <c r="AC286" i="5" s="1"/>
  <c r="AY286" i="5" s="1"/>
  <c r="AZ286" i="5" s="1"/>
  <c r="F286" i="7" s="1"/>
  <c r="Z253" i="5"/>
  <c r="AC253" i="5" s="1"/>
  <c r="AY253" i="5" s="1"/>
  <c r="AZ253" i="5" s="1"/>
  <c r="F253" i="7" s="1"/>
  <c r="Z154" i="5"/>
  <c r="AC154" i="5" s="1"/>
  <c r="AY154" i="5" s="1"/>
  <c r="AZ154" i="5" s="1"/>
  <c r="F154" i="7" s="1"/>
  <c r="Z62" i="5"/>
  <c r="AC62" i="5" s="1"/>
  <c r="AY62" i="5" s="1"/>
  <c r="AZ62" i="5" s="1"/>
  <c r="F62" i="7" s="1"/>
  <c r="Z279" i="5"/>
  <c r="AC279" i="5" s="1"/>
  <c r="AY279" i="5" s="1"/>
  <c r="AZ279" i="5" s="1"/>
  <c r="F279" i="7" s="1"/>
  <c r="Z94" i="5"/>
  <c r="AC94" i="5" s="1"/>
  <c r="AY94" i="5" s="1"/>
  <c r="AZ94" i="5" s="1"/>
  <c r="F94" i="7" s="1"/>
  <c r="Z104" i="5"/>
  <c r="AA104" i="5" s="1"/>
  <c r="AB104" i="5" s="1"/>
  <c r="Z263" i="5"/>
  <c r="AC263" i="5" s="1"/>
  <c r="AY263" i="5" s="1"/>
  <c r="AZ263" i="5" s="1"/>
  <c r="F263" i="7" s="1"/>
  <c r="Z188" i="5"/>
  <c r="AA188" i="5" s="1"/>
  <c r="AB188" i="5" s="1"/>
  <c r="Z34" i="5"/>
  <c r="AC34" i="5" s="1"/>
  <c r="AY34" i="5" s="1"/>
  <c r="AZ34" i="5" s="1"/>
  <c r="F34" i="7" s="1"/>
  <c r="Z225" i="5"/>
  <c r="AC225" i="5" s="1"/>
  <c r="AY225" i="5" s="1"/>
  <c r="AZ225" i="5" s="1"/>
  <c r="F225" i="7" s="1"/>
  <c r="K4" i="5"/>
  <c r="Z115" i="5"/>
  <c r="AC115" i="5" s="1"/>
  <c r="AY115" i="5" s="1"/>
  <c r="AZ115" i="5" s="1"/>
  <c r="F115" i="7" s="1"/>
  <c r="Z184" i="5"/>
  <c r="AC184" i="5" s="1"/>
  <c r="AY184" i="5" s="1"/>
  <c r="AZ184" i="5" s="1"/>
  <c r="F184" i="7" s="1"/>
  <c r="Z138" i="5"/>
  <c r="AC138" i="5" s="1"/>
  <c r="AY138" i="5" s="1"/>
  <c r="AZ138" i="5" s="1"/>
  <c r="F138" i="7" s="1"/>
  <c r="Z136" i="5"/>
  <c r="AC136" i="5" s="1"/>
  <c r="AY136" i="5" s="1"/>
  <c r="AZ136" i="5" s="1"/>
  <c r="F136" i="7" s="1"/>
  <c r="Z228" i="5"/>
  <c r="AA228" i="5" s="1"/>
  <c r="AB228" i="5" s="1"/>
  <c r="Z293" i="5"/>
  <c r="AC293" i="5" s="1"/>
  <c r="AY293" i="5" s="1"/>
  <c r="AZ293" i="5" s="1"/>
  <c r="F293" i="7" s="1"/>
  <c r="Z45" i="5"/>
  <c r="AA45" i="5" s="1"/>
  <c r="AB45" i="5" s="1"/>
  <c r="Z61" i="5"/>
  <c r="AA61" i="5" s="1"/>
  <c r="AB61" i="5" s="1"/>
  <c r="Z264" i="5"/>
  <c r="AA264" i="5" s="1"/>
  <c r="AB264" i="5" s="1"/>
  <c r="Z110" i="5"/>
  <c r="AA110" i="5" s="1"/>
  <c r="AB110" i="5" s="1"/>
  <c r="Z284" i="5"/>
  <c r="AC284" i="5" s="1"/>
  <c r="AY284" i="5" s="1"/>
  <c r="AZ284" i="5" s="1"/>
  <c r="F284" i="7" s="1"/>
  <c r="AC74" i="5"/>
  <c r="AY74" i="5" s="1"/>
  <c r="AZ74" i="5" s="1"/>
  <c r="F74" i="7" s="1"/>
  <c r="AA74" i="5"/>
  <c r="AB74" i="5" s="1"/>
  <c r="AC182" i="5"/>
  <c r="AY182" i="5" s="1"/>
  <c r="AZ182" i="5" s="1"/>
  <c r="F182" i="7" s="1"/>
  <c r="AA182" i="5"/>
  <c r="AB182" i="5" s="1"/>
  <c r="AC69" i="5"/>
  <c r="AY69" i="5" s="1"/>
  <c r="AZ69" i="5" s="1"/>
  <c r="F69" i="7" s="1"/>
  <c r="AA69" i="5"/>
  <c r="AB69" i="5" s="1"/>
  <c r="AC280" i="5"/>
  <c r="AY280" i="5" s="1"/>
  <c r="AZ280" i="5" s="1"/>
  <c r="F280" i="7" s="1"/>
  <c r="AA280" i="5"/>
  <c r="AB280" i="5" s="1"/>
  <c r="AC150" i="5"/>
  <c r="AY150" i="5" s="1"/>
  <c r="AZ150" i="5" s="1"/>
  <c r="F150" i="7" s="1"/>
  <c r="AA150" i="5"/>
  <c r="AB150" i="5" s="1"/>
  <c r="AC23" i="5"/>
  <c r="AY23" i="5" s="1"/>
  <c r="AZ23" i="5" s="1"/>
  <c r="F23" i="7" s="1"/>
  <c r="AA23" i="5"/>
  <c r="AB23" i="5" s="1"/>
  <c r="AC214" i="5"/>
  <c r="AY214" i="5" s="1"/>
  <c r="AZ214" i="5" s="1"/>
  <c r="F214" i="7" s="1"/>
  <c r="AA214" i="5"/>
  <c r="AB214" i="5" s="1"/>
  <c r="AC265" i="5"/>
  <c r="AY265" i="5" s="1"/>
  <c r="AZ265" i="5" s="1"/>
  <c r="F265" i="7" s="1"/>
  <c r="AA265" i="5"/>
  <c r="AB265" i="5" s="1"/>
  <c r="AC288" i="5"/>
  <c r="AY288" i="5" s="1"/>
  <c r="AZ288" i="5" s="1"/>
  <c r="F288" i="7" s="1"/>
  <c r="AA288" i="5"/>
  <c r="AB288" i="5" s="1"/>
  <c r="AC47" i="5"/>
  <c r="AY47" i="5" s="1"/>
  <c r="AZ47" i="5" s="1"/>
  <c r="F47" i="7" s="1"/>
  <c r="AA47" i="5"/>
  <c r="AB47" i="5" s="1"/>
  <c r="AC146" i="5"/>
  <c r="AY146" i="5" s="1"/>
  <c r="AZ146" i="5" s="1"/>
  <c r="F146" i="7" s="1"/>
  <c r="AA146" i="5"/>
  <c r="AB146" i="5" s="1"/>
  <c r="AC127" i="5"/>
  <c r="AY127" i="5" s="1"/>
  <c r="AZ127" i="5" s="1"/>
  <c r="F127" i="7" s="1"/>
  <c r="AA127" i="5"/>
  <c r="AB127" i="5" s="1"/>
  <c r="AC207" i="5"/>
  <c r="AY207" i="5" s="1"/>
  <c r="AZ207" i="5" s="1"/>
  <c r="F207" i="7" s="1"/>
  <c r="AA207" i="5"/>
  <c r="AB207" i="5" s="1"/>
  <c r="AC41" i="5"/>
  <c r="AY41" i="5" s="1"/>
  <c r="AZ41" i="5" s="1"/>
  <c r="F41" i="7" s="1"/>
  <c r="AA41" i="5"/>
  <c r="AB41" i="5" s="1"/>
  <c r="AC270" i="5"/>
  <c r="AY270" i="5" s="1"/>
  <c r="AZ270" i="5" s="1"/>
  <c r="F270" i="7" s="1"/>
  <c r="AA270" i="5"/>
  <c r="AB270" i="5" s="1"/>
  <c r="AC92" i="5"/>
  <c r="AY92" i="5" s="1"/>
  <c r="AZ92" i="5" s="1"/>
  <c r="F92" i="7" s="1"/>
  <c r="AA92" i="5"/>
  <c r="AB92" i="5" s="1"/>
  <c r="AC12" i="5"/>
  <c r="AY12" i="5" s="1"/>
  <c r="AZ12" i="5" s="1"/>
  <c r="F12" i="7" s="1"/>
  <c r="AA12" i="5"/>
  <c r="AB12" i="5" s="1"/>
  <c r="AC216" i="5"/>
  <c r="AY216" i="5" s="1"/>
  <c r="AZ216" i="5" s="1"/>
  <c r="F216" i="7" s="1"/>
  <c r="AA216" i="5"/>
  <c r="AB216" i="5" s="1"/>
  <c r="AC290" i="5"/>
  <c r="AY290" i="5" s="1"/>
  <c r="AZ290" i="5" s="1"/>
  <c r="F290" i="7" s="1"/>
  <c r="AA290" i="5"/>
  <c r="AB290" i="5" s="1"/>
  <c r="AC164" i="5"/>
  <c r="AY164" i="5" s="1"/>
  <c r="AZ164" i="5" s="1"/>
  <c r="F164" i="7" s="1"/>
  <c r="AA164" i="5"/>
  <c r="AB164" i="5" s="1"/>
  <c r="AC85" i="5"/>
  <c r="AY85" i="5" s="1"/>
  <c r="AZ85" i="5" s="1"/>
  <c r="F85" i="7" s="1"/>
  <c r="AA85" i="5"/>
  <c r="AB85" i="5" s="1"/>
  <c r="AC240" i="5"/>
  <c r="AY240" i="5" s="1"/>
  <c r="AZ240" i="5" s="1"/>
  <c r="F240" i="7" s="1"/>
  <c r="AA240" i="5"/>
  <c r="AB240" i="5" s="1"/>
  <c r="AC107" i="5"/>
  <c r="AY107" i="5" s="1"/>
  <c r="AZ107" i="5" s="1"/>
  <c r="F107" i="7" s="1"/>
  <c r="AA107" i="5"/>
  <c r="AB107" i="5" s="1"/>
  <c r="AC53" i="5"/>
  <c r="AY53" i="5" s="1"/>
  <c r="AZ53" i="5" s="1"/>
  <c r="F53" i="7" s="1"/>
  <c r="AA53" i="5"/>
  <c r="AB53" i="5" s="1"/>
  <c r="AC194" i="5"/>
  <c r="AY194" i="5" s="1"/>
  <c r="AZ194" i="5" s="1"/>
  <c r="F194" i="7" s="1"/>
  <c r="AA194" i="5"/>
  <c r="AB194" i="5" s="1"/>
  <c r="AC6" i="5"/>
  <c r="AY6" i="5" s="1"/>
  <c r="AZ6" i="5" s="1"/>
  <c r="F6" i="7" s="1"/>
  <c r="AA6" i="5"/>
  <c r="AB6" i="5" s="1"/>
  <c r="AC144" i="5"/>
  <c r="AY144" i="5" s="1"/>
  <c r="AZ144" i="5" s="1"/>
  <c r="F144" i="7" s="1"/>
  <c r="AA144" i="5"/>
  <c r="AB144" i="5" s="1"/>
  <c r="AC199" i="5"/>
  <c r="AY199" i="5" s="1"/>
  <c r="AZ199" i="5" s="1"/>
  <c r="F199" i="7" s="1"/>
  <c r="AA199" i="5"/>
  <c r="AB199" i="5" s="1"/>
  <c r="AC70" i="5"/>
  <c r="AY70" i="5" s="1"/>
  <c r="AZ70" i="5" s="1"/>
  <c r="F70" i="7" s="1"/>
  <c r="AA70" i="5"/>
  <c r="AB70" i="5" s="1"/>
  <c r="AC160" i="5"/>
  <c r="AY160" i="5" s="1"/>
  <c r="AZ160" i="5" s="1"/>
  <c r="F160" i="7" s="1"/>
  <c r="AA160" i="5"/>
  <c r="AB160" i="5" s="1"/>
  <c r="AC149" i="5"/>
  <c r="AY149" i="5" s="1"/>
  <c r="AZ149" i="5" s="1"/>
  <c r="F149" i="7" s="1"/>
  <c r="AA149" i="5"/>
  <c r="AB149" i="5" s="1"/>
  <c r="AC51" i="5"/>
  <c r="AY51" i="5" s="1"/>
  <c r="AZ51" i="5" s="1"/>
  <c r="F51" i="7" s="1"/>
  <c r="AA51" i="5"/>
  <c r="AB51" i="5" s="1"/>
  <c r="AA128" i="5"/>
  <c r="AB128" i="5" s="1"/>
  <c r="AC64" i="5"/>
  <c r="AY64" i="5" s="1"/>
  <c r="AZ64" i="5" s="1"/>
  <c r="F64" i="7" s="1"/>
  <c r="AA64" i="5"/>
  <c r="AB64" i="5" s="1"/>
  <c r="AC171" i="5"/>
  <c r="AY171" i="5" s="1"/>
  <c r="AZ171" i="5" s="1"/>
  <c r="F171" i="7" s="1"/>
  <c r="AA171" i="5"/>
  <c r="AB171" i="5" s="1"/>
  <c r="AC112" i="5"/>
  <c r="AY112" i="5" s="1"/>
  <c r="AZ112" i="5" s="1"/>
  <c r="F112" i="7" s="1"/>
  <c r="AA112" i="5"/>
  <c r="AB112" i="5" s="1"/>
  <c r="AC97" i="5"/>
  <c r="AY97" i="5" s="1"/>
  <c r="AZ97" i="5" s="1"/>
  <c r="F97" i="7" s="1"/>
  <c r="AA97" i="5"/>
  <c r="AB97" i="5" s="1"/>
  <c r="AC17" i="5"/>
  <c r="AY17" i="5" s="1"/>
  <c r="AZ17" i="5" s="1"/>
  <c r="F17" i="7" s="1"/>
  <c r="AA17" i="5"/>
  <c r="AB17" i="5" s="1"/>
  <c r="AC135" i="5"/>
  <c r="AY135" i="5" s="1"/>
  <c r="AZ135" i="5" s="1"/>
  <c r="F135" i="7" s="1"/>
  <c r="AA135" i="5"/>
  <c r="AB135" i="5" s="1"/>
  <c r="AC82" i="5"/>
  <c r="AY82" i="5" s="1"/>
  <c r="AZ82" i="5" s="1"/>
  <c r="F82" i="7" s="1"/>
  <c r="AA82" i="5"/>
  <c r="AB82" i="5" s="1"/>
  <c r="AC191" i="5"/>
  <c r="AY191" i="5" s="1"/>
  <c r="AZ191" i="5" s="1"/>
  <c r="F191" i="7" s="1"/>
  <c r="AA191" i="5"/>
  <c r="AB191" i="5" s="1"/>
  <c r="AC152" i="5"/>
  <c r="AY152" i="5" s="1"/>
  <c r="AZ152" i="5" s="1"/>
  <c r="F152" i="7" s="1"/>
  <c r="AA152" i="5"/>
  <c r="AB152" i="5" s="1"/>
  <c r="AC78" i="5"/>
  <c r="AY78" i="5" s="1"/>
  <c r="AZ78" i="5" s="1"/>
  <c r="F78" i="7" s="1"/>
  <c r="AA78" i="5"/>
  <c r="AB78" i="5" s="1"/>
  <c r="AC212" i="5"/>
  <c r="AY212" i="5" s="1"/>
  <c r="AZ212" i="5" s="1"/>
  <c r="F212" i="7" s="1"/>
  <c r="AA212" i="5"/>
  <c r="AB212" i="5" s="1"/>
  <c r="AC124" i="5"/>
  <c r="AY124" i="5" s="1"/>
  <c r="AZ124" i="5" s="1"/>
  <c r="F124" i="7" s="1"/>
  <c r="AA124" i="5"/>
  <c r="AB124" i="5" s="1"/>
  <c r="AC209" i="5"/>
  <c r="AY209" i="5" s="1"/>
  <c r="AZ209" i="5" s="1"/>
  <c r="F209" i="7" s="1"/>
  <c r="AA209" i="5"/>
  <c r="AB209" i="5" s="1"/>
  <c r="AC299" i="5"/>
  <c r="AY299" i="5" s="1"/>
  <c r="AZ299" i="5" s="1"/>
  <c r="F299" i="7" s="1"/>
  <c r="AA299" i="5"/>
  <c r="AB299" i="5" s="1"/>
  <c r="AC25" i="5"/>
  <c r="AY25" i="5" s="1"/>
  <c r="AZ25" i="5" s="1"/>
  <c r="F25" i="7" s="1"/>
  <c r="AA25" i="5"/>
  <c r="AB25" i="5" s="1"/>
  <c r="AA73" i="5"/>
  <c r="AB73" i="5" s="1"/>
  <c r="AC291" i="5"/>
  <c r="AY291" i="5" s="1"/>
  <c r="AZ291" i="5" s="1"/>
  <c r="F291" i="7" s="1"/>
  <c r="AA291" i="5"/>
  <c r="AB291" i="5" s="1"/>
  <c r="AC54" i="5"/>
  <c r="AY54" i="5" s="1"/>
  <c r="AZ54" i="5" s="1"/>
  <c r="F54" i="7" s="1"/>
  <c r="AA54" i="5"/>
  <c r="AB54" i="5" s="1"/>
  <c r="AC165" i="5"/>
  <c r="AY165" i="5" s="1"/>
  <c r="AZ165" i="5" s="1"/>
  <c r="F165" i="7" s="1"/>
  <c r="AA165" i="5"/>
  <c r="AB165" i="5" s="1"/>
  <c r="AC99" i="5"/>
  <c r="AY99" i="5" s="1"/>
  <c r="AZ99" i="5" s="1"/>
  <c r="F99" i="7" s="1"/>
  <c r="AA99" i="5"/>
  <c r="AB99" i="5" s="1"/>
  <c r="AC294" i="5"/>
  <c r="AY294" i="5" s="1"/>
  <c r="AZ294" i="5" s="1"/>
  <c r="F294" i="7" s="1"/>
  <c r="AA294" i="5"/>
  <c r="AB294" i="5" s="1"/>
  <c r="AC298" i="5"/>
  <c r="AY298" i="5" s="1"/>
  <c r="AZ298" i="5" s="1"/>
  <c r="F298" i="7" s="1"/>
  <c r="AA298" i="5"/>
  <c r="AB298" i="5" s="1"/>
  <c r="AC26" i="5"/>
  <c r="AY26" i="5" s="1"/>
  <c r="AZ26" i="5" s="1"/>
  <c r="F26" i="7" s="1"/>
  <c r="AA26" i="5"/>
  <c r="AB26" i="5" s="1"/>
  <c r="AC65" i="5"/>
  <c r="AY65" i="5" s="1"/>
  <c r="AZ65" i="5" s="1"/>
  <c r="F65" i="7" s="1"/>
  <c r="AA65" i="5"/>
  <c r="AB65" i="5" s="1"/>
  <c r="AC118" i="5"/>
  <c r="AY118" i="5" s="1"/>
  <c r="AZ118" i="5" s="1"/>
  <c r="F118" i="7" s="1"/>
  <c r="AA118" i="5"/>
  <c r="AB118" i="5" s="1"/>
  <c r="AC161" i="5"/>
  <c r="AY161" i="5" s="1"/>
  <c r="AZ161" i="5" s="1"/>
  <c r="F161" i="7" s="1"/>
  <c r="AA161" i="5"/>
  <c r="AB161" i="5" s="1"/>
  <c r="AC133" i="5"/>
  <c r="AY133" i="5" s="1"/>
  <c r="AZ133" i="5" s="1"/>
  <c r="F133" i="7" s="1"/>
  <c r="AA133" i="5"/>
  <c r="AB133" i="5" s="1"/>
  <c r="AC126" i="5"/>
  <c r="AY126" i="5" s="1"/>
  <c r="AZ126" i="5" s="1"/>
  <c r="F126" i="7" s="1"/>
  <c r="AA126" i="5"/>
  <c r="AB126" i="5" s="1"/>
  <c r="AC43" i="5"/>
  <c r="AY43" i="5" s="1"/>
  <c r="AZ43" i="5" s="1"/>
  <c r="F43" i="7" s="1"/>
  <c r="AA43" i="5"/>
  <c r="AB43" i="5" s="1"/>
  <c r="AC177" i="5"/>
  <c r="AY177" i="5" s="1"/>
  <c r="AZ177" i="5" s="1"/>
  <c r="F177" i="7" s="1"/>
  <c r="AA177" i="5"/>
  <c r="AB177" i="5" s="1"/>
  <c r="AC254" i="5"/>
  <c r="AY254" i="5" s="1"/>
  <c r="AZ254" i="5" s="1"/>
  <c r="F254" i="7" s="1"/>
  <c r="AA254" i="5"/>
  <c r="AB254" i="5" s="1"/>
  <c r="AC143" i="5"/>
  <c r="AY143" i="5" s="1"/>
  <c r="AZ143" i="5" s="1"/>
  <c r="F143" i="7" s="1"/>
  <c r="AA143" i="5"/>
  <c r="AB143" i="5" s="1"/>
  <c r="AC267" i="5"/>
  <c r="AY267" i="5" s="1"/>
  <c r="AZ267" i="5" s="1"/>
  <c r="F267" i="7" s="1"/>
  <c r="AA267" i="5"/>
  <c r="AB267" i="5" s="1"/>
  <c r="AC166" i="5"/>
  <c r="AY166" i="5" s="1"/>
  <c r="AZ166" i="5" s="1"/>
  <c r="F166" i="7" s="1"/>
  <c r="AA166" i="5"/>
  <c r="AB166" i="5" s="1"/>
  <c r="AC211" i="5"/>
  <c r="AY211" i="5" s="1"/>
  <c r="AZ211" i="5" s="1"/>
  <c r="F211" i="7" s="1"/>
  <c r="AA211" i="5"/>
  <c r="AB211" i="5" s="1"/>
  <c r="AC198" i="5"/>
  <c r="AY198" i="5" s="1"/>
  <c r="AZ198" i="5" s="1"/>
  <c r="F198" i="7" s="1"/>
  <c r="AA198" i="5"/>
  <c r="AB198" i="5" s="1"/>
  <c r="AC48" i="5"/>
  <c r="AY48" i="5" s="1"/>
  <c r="AZ48" i="5" s="1"/>
  <c r="F48" i="7" s="1"/>
  <c r="AA48" i="5"/>
  <c r="AB48" i="5" s="1"/>
  <c r="AC245" i="5"/>
  <c r="AY245" i="5" s="1"/>
  <c r="AZ245" i="5" s="1"/>
  <c r="F245" i="7" s="1"/>
  <c r="AA245" i="5"/>
  <c r="AB245" i="5" s="1"/>
  <c r="AC33" i="5"/>
  <c r="AY33" i="5" s="1"/>
  <c r="AZ33" i="5" s="1"/>
  <c r="F33" i="7" s="1"/>
  <c r="AA33" i="5"/>
  <c r="AB33" i="5" s="1"/>
  <c r="AC19" i="5"/>
  <c r="AY19" i="5" s="1"/>
  <c r="AZ19" i="5" s="1"/>
  <c r="F19" i="7" s="1"/>
  <c r="AA19" i="5"/>
  <c r="AB19" i="5" s="1"/>
  <c r="AC108" i="5"/>
  <c r="AY108" i="5" s="1"/>
  <c r="AZ108" i="5" s="1"/>
  <c r="F108" i="7" s="1"/>
  <c r="AA108" i="5"/>
  <c r="AB108" i="5" s="1"/>
  <c r="AC148" i="5"/>
  <c r="AY148" i="5" s="1"/>
  <c r="AZ148" i="5" s="1"/>
  <c r="F148" i="7" s="1"/>
  <c r="AA148" i="5"/>
  <c r="AB148" i="5" s="1"/>
  <c r="AC120" i="5"/>
  <c r="AY120" i="5" s="1"/>
  <c r="AZ120" i="5" s="1"/>
  <c r="F120" i="7" s="1"/>
  <c r="AA120" i="5"/>
  <c r="AB120" i="5" s="1"/>
  <c r="AA261" i="5"/>
  <c r="AB261" i="5" s="1"/>
  <c r="AC2" i="5"/>
  <c r="AY2" i="5" s="1"/>
  <c r="AZ2" i="5" s="1"/>
  <c r="F2" i="7" s="1"/>
  <c r="AA2" i="5"/>
  <c r="AB2" i="5" s="1"/>
  <c r="AC242" i="5"/>
  <c r="AY242" i="5" s="1"/>
  <c r="AZ242" i="5" s="1"/>
  <c r="F242" i="7" s="1"/>
  <c r="AA242" i="5"/>
  <c r="AB242" i="5" s="1"/>
  <c r="AC273" i="5"/>
  <c r="AY273" i="5" s="1"/>
  <c r="AZ273" i="5" s="1"/>
  <c r="F273" i="7" s="1"/>
  <c r="AA273" i="5"/>
  <c r="AB273" i="5" s="1"/>
  <c r="AC105" i="5"/>
  <c r="AY105" i="5" s="1"/>
  <c r="AZ105" i="5" s="1"/>
  <c r="F105" i="7" s="1"/>
  <c r="AA105" i="5"/>
  <c r="AB105" i="5" s="1"/>
  <c r="AC27" i="5"/>
  <c r="AY27" i="5" s="1"/>
  <c r="AZ27" i="5" s="1"/>
  <c r="F27" i="7" s="1"/>
  <c r="AA27" i="5"/>
  <c r="AB27" i="5" s="1"/>
  <c r="AC269" i="5"/>
  <c r="AY269" i="5" s="1"/>
  <c r="AZ269" i="5" s="1"/>
  <c r="F269" i="7" s="1"/>
  <c r="AA269" i="5"/>
  <c r="AB269" i="5" s="1"/>
  <c r="AC68" i="5"/>
  <c r="AY68" i="5" s="1"/>
  <c r="AZ68" i="5" s="1"/>
  <c r="F68" i="7" s="1"/>
  <c r="AA68" i="5"/>
  <c r="AB68" i="5" s="1"/>
  <c r="AC250" i="5"/>
  <c r="AY250" i="5" s="1"/>
  <c r="AZ250" i="5" s="1"/>
  <c r="F250" i="7" s="1"/>
  <c r="AA250" i="5"/>
  <c r="AB250" i="5" s="1"/>
  <c r="AC287" i="5"/>
  <c r="AY287" i="5" s="1"/>
  <c r="AZ287" i="5" s="1"/>
  <c r="F287" i="7" s="1"/>
  <c r="AA287" i="5"/>
  <c r="AB287" i="5" s="1"/>
  <c r="AC247" i="5"/>
  <c r="AY247" i="5" s="1"/>
  <c r="AZ247" i="5" s="1"/>
  <c r="F247" i="7" s="1"/>
  <c r="AA247" i="5"/>
  <c r="AB247" i="5" s="1"/>
  <c r="AC193" i="5"/>
  <c r="AY193" i="5" s="1"/>
  <c r="AZ193" i="5" s="1"/>
  <c r="F193" i="7" s="1"/>
  <c r="AA193" i="5"/>
  <c r="AB193" i="5" s="1"/>
  <c r="AC278" i="5"/>
  <c r="AY278" i="5" s="1"/>
  <c r="AZ278" i="5" s="1"/>
  <c r="F278" i="7" s="1"/>
  <c r="AA278" i="5"/>
  <c r="AB278" i="5" s="1"/>
  <c r="AC275" i="5"/>
  <c r="AY275" i="5" s="1"/>
  <c r="AZ275" i="5" s="1"/>
  <c r="F275" i="7" s="1"/>
  <c r="AA275" i="5"/>
  <c r="AB275" i="5" s="1"/>
  <c r="AC95" i="5"/>
  <c r="AY95" i="5" s="1"/>
  <c r="AZ95" i="5" s="1"/>
  <c r="F95" i="7" s="1"/>
  <c r="AA95" i="5"/>
  <c r="AB95" i="5" s="1"/>
  <c r="AC140" i="5"/>
  <c r="AY140" i="5" s="1"/>
  <c r="AZ140" i="5" s="1"/>
  <c r="F140" i="7" s="1"/>
  <c r="AA140" i="5"/>
  <c r="AB140" i="5" s="1"/>
  <c r="AC32" i="5"/>
  <c r="AY32" i="5" s="1"/>
  <c r="AZ32" i="5" s="1"/>
  <c r="F32" i="7" s="1"/>
  <c r="AA32" i="5"/>
  <c r="AB32" i="5" s="1"/>
  <c r="AC180" i="5"/>
  <c r="AY180" i="5" s="1"/>
  <c r="AZ180" i="5" s="1"/>
  <c r="F180" i="7" s="1"/>
  <c r="AA180" i="5"/>
  <c r="AB180" i="5" s="1"/>
  <c r="AC295" i="5"/>
  <c r="AY295" i="5" s="1"/>
  <c r="AZ295" i="5" s="1"/>
  <c r="F295" i="7" s="1"/>
  <c r="AA295" i="5"/>
  <c r="AB295" i="5" s="1"/>
  <c r="AC235" i="5"/>
  <c r="AY235" i="5" s="1"/>
  <c r="AZ235" i="5" s="1"/>
  <c r="F235" i="7" s="1"/>
  <c r="AA235" i="5"/>
  <c r="AB235" i="5" s="1"/>
  <c r="AC281" i="5"/>
  <c r="AY281" i="5" s="1"/>
  <c r="AZ281" i="5" s="1"/>
  <c r="F281" i="7" s="1"/>
  <c r="AA281" i="5"/>
  <c r="AB281" i="5" s="1"/>
  <c r="AC67" i="5"/>
  <c r="AY67" i="5" s="1"/>
  <c r="AZ67" i="5" s="1"/>
  <c r="F67" i="7" s="1"/>
  <c r="AA67" i="5"/>
  <c r="AB67" i="5" s="1"/>
  <c r="AC190" i="5"/>
  <c r="AY190" i="5" s="1"/>
  <c r="AZ190" i="5" s="1"/>
  <c r="F190" i="7" s="1"/>
  <c r="AA190" i="5"/>
  <c r="AB190" i="5" s="1"/>
  <c r="AC18" i="5"/>
  <c r="AY18" i="5" s="1"/>
  <c r="AZ18" i="5" s="1"/>
  <c r="F18" i="7" s="1"/>
  <c r="AA18" i="5"/>
  <c r="AB18" i="5" s="1"/>
  <c r="AC239" i="5"/>
  <c r="AY239" i="5" s="1"/>
  <c r="AZ239" i="5" s="1"/>
  <c r="F239" i="7" s="1"/>
  <c r="AA239" i="5"/>
  <c r="AB239" i="5" s="1"/>
  <c r="AC252" i="5"/>
  <c r="AY252" i="5" s="1"/>
  <c r="AZ252" i="5" s="1"/>
  <c r="F252" i="7" s="1"/>
  <c r="AA252" i="5"/>
  <c r="AB252" i="5" s="1"/>
  <c r="AC88" i="5"/>
  <c r="AY88" i="5" s="1"/>
  <c r="AZ88" i="5" s="1"/>
  <c r="F88" i="7" s="1"/>
  <c r="AA88" i="5"/>
  <c r="AB88" i="5" s="1"/>
  <c r="AC10" i="5"/>
  <c r="AY10" i="5" s="1"/>
  <c r="AZ10" i="5" s="1"/>
  <c r="F10" i="7" s="1"/>
  <c r="AA10" i="5"/>
  <c r="AB10" i="5" s="1"/>
  <c r="AC44" i="5"/>
  <c r="AY44" i="5" s="1"/>
  <c r="AZ44" i="5" s="1"/>
  <c r="F44" i="7" s="1"/>
  <c r="AA44" i="5"/>
  <c r="AB44" i="5" s="1"/>
  <c r="AC130" i="5"/>
  <c r="AY130" i="5" s="1"/>
  <c r="AZ130" i="5" s="1"/>
  <c r="F130" i="7" s="1"/>
  <c r="AA130" i="5"/>
  <c r="AB130" i="5" s="1"/>
  <c r="AC8" i="5"/>
  <c r="AY8" i="5" s="1"/>
  <c r="AZ8" i="5" s="1"/>
  <c r="F8" i="7" s="1"/>
  <c r="AA8" i="5"/>
  <c r="AB8" i="5" s="1"/>
  <c r="AC271" i="5"/>
  <c r="AY271" i="5" s="1"/>
  <c r="AZ271" i="5" s="1"/>
  <c r="F271" i="7" s="1"/>
  <c r="AA271" i="5"/>
  <c r="AB271" i="5" s="1"/>
  <c r="AC13" i="5"/>
  <c r="AY13" i="5" s="1"/>
  <c r="AZ13" i="5" s="1"/>
  <c r="F13" i="7" s="1"/>
  <c r="AA13" i="5"/>
  <c r="AB13" i="5" s="1"/>
  <c r="AC134" i="5"/>
  <c r="AY134" i="5" s="1"/>
  <c r="AZ134" i="5" s="1"/>
  <c r="F134" i="7" s="1"/>
  <c r="AA134" i="5"/>
  <c r="AB134" i="5" s="1"/>
  <c r="AC276" i="5"/>
  <c r="AY276" i="5" s="1"/>
  <c r="AZ276" i="5" s="1"/>
  <c r="F276" i="7" s="1"/>
  <c r="AA276" i="5"/>
  <c r="AB276" i="5" s="1"/>
  <c r="AC234" i="5"/>
  <c r="AY234" i="5" s="1"/>
  <c r="AZ234" i="5" s="1"/>
  <c r="F234" i="7" s="1"/>
  <c r="AA234" i="5"/>
  <c r="AB234" i="5" s="1"/>
  <c r="AC243" i="5"/>
  <c r="AY243" i="5" s="1"/>
  <c r="AZ243" i="5" s="1"/>
  <c r="F243" i="7" s="1"/>
  <c r="AA243" i="5"/>
  <c r="AB243" i="5" s="1"/>
  <c r="AC59" i="5"/>
  <c r="AY59" i="5" s="1"/>
  <c r="AZ59" i="5" s="1"/>
  <c r="F59" i="7" s="1"/>
  <c r="AA59" i="5"/>
  <c r="AB59" i="5" s="1"/>
  <c r="AC83" i="5"/>
  <c r="AY83" i="5" s="1"/>
  <c r="AZ83" i="5" s="1"/>
  <c r="F83" i="7" s="1"/>
  <c r="AA83" i="5"/>
  <c r="AB83" i="5" s="1"/>
  <c r="AC173" i="5"/>
  <c r="AY173" i="5" s="1"/>
  <c r="AZ173" i="5" s="1"/>
  <c r="F173" i="7" s="1"/>
  <c r="AA173" i="5"/>
  <c r="AB173" i="5" s="1"/>
  <c r="AC283" i="5"/>
  <c r="AY283" i="5" s="1"/>
  <c r="AZ283" i="5" s="1"/>
  <c r="F283" i="7" s="1"/>
  <c r="AA283" i="5"/>
  <c r="AB283" i="5" s="1"/>
  <c r="AC196" i="5"/>
  <c r="AY196" i="5" s="1"/>
  <c r="AZ196" i="5" s="1"/>
  <c r="F196" i="7" s="1"/>
  <c r="AA196" i="5"/>
  <c r="AB196" i="5" s="1"/>
  <c r="AC187" i="5"/>
  <c r="AY187" i="5" s="1"/>
  <c r="AZ187" i="5" s="1"/>
  <c r="F187" i="7" s="1"/>
  <c r="AA187" i="5"/>
  <c r="AB187" i="5" s="1"/>
  <c r="AC21" i="5"/>
  <c r="AY21" i="5" s="1"/>
  <c r="AZ21" i="5" s="1"/>
  <c r="F21" i="7" s="1"/>
  <c r="AA21" i="5"/>
  <c r="AB21" i="5" s="1"/>
  <c r="AC226" i="5"/>
  <c r="AY226" i="5" s="1"/>
  <c r="AZ226" i="5" s="1"/>
  <c r="F226" i="7" s="1"/>
  <c r="AA226" i="5"/>
  <c r="AB226" i="5" s="1"/>
  <c r="AC55" i="5"/>
  <c r="AY55" i="5" s="1"/>
  <c r="AZ55" i="5" s="1"/>
  <c r="F55" i="7" s="1"/>
  <c r="AA55" i="5"/>
  <c r="AB55" i="5" s="1"/>
  <c r="AC292" i="5"/>
  <c r="AY292" i="5" s="1"/>
  <c r="AZ292" i="5" s="1"/>
  <c r="F292" i="7" s="1"/>
  <c r="AA292" i="5"/>
  <c r="AB292" i="5" s="1"/>
  <c r="AC159" i="5"/>
  <c r="AY159" i="5" s="1"/>
  <c r="AZ159" i="5" s="1"/>
  <c r="F159" i="7" s="1"/>
  <c r="AA159" i="5"/>
  <c r="AB159" i="5" s="1"/>
  <c r="AC91" i="5"/>
  <c r="AY91" i="5" s="1"/>
  <c r="AZ91" i="5" s="1"/>
  <c r="F91" i="7" s="1"/>
  <c r="AA91" i="5"/>
  <c r="AB91" i="5" s="1"/>
  <c r="AC174" i="5"/>
  <c r="AY174" i="5" s="1"/>
  <c r="AZ174" i="5" s="1"/>
  <c r="F174" i="7" s="1"/>
  <c r="AA174" i="5"/>
  <c r="AB174" i="5" s="1"/>
  <c r="AC60" i="5"/>
  <c r="AY60" i="5" s="1"/>
  <c r="AZ60" i="5" s="1"/>
  <c r="F60" i="7" s="1"/>
  <c r="AA60" i="5"/>
  <c r="AB60" i="5" s="1"/>
  <c r="AC169" i="5"/>
  <c r="AY169" i="5" s="1"/>
  <c r="AZ169" i="5" s="1"/>
  <c r="F169" i="7" s="1"/>
  <c r="AA169" i="5"/>
  <c r="AB169" i="5" s="1"/>
  <c r="AC125" i="5"/>
  <c r="AY125" i="5" s="1"/>
  <c r="AZ125" i="5" s="1"/>
  <c r="F125" i="7" s="1"/>
  <c r="AA125" i="5"/>
  <c r="AB125" i="5" s="1"/>
  <c r="AC76" i="5"/>
  <c r="AY76" i="5" s="1"/>
  <c r="AZ76" i="5" s="1"/>
  <c r="F76" i="7" s="1"/>
  <c r="AA76" i="5"/>
  <c r="AB76" i="5" s="1"/>
  <c r="AC297" i="5"/>
  <c r="AY297" i="5" s="1"/>
  <c r="AZ297" i="5" s="1"/>
  <c r="F297" i="7" s="1"/>
  <c r="AA297" i="5"/>
  <c r="AB297" i="5" s="1"/>
  <c r="AC260" i="5"/>
  <c r="AY260" i="5" s="1"/>
  <c r="AZ260" i="5" s="1"/>
  <c r="F260" i="7" s="1"/>
  <c r="AA260" i="5"/>
  <c r="AB260" i="5" s="1"/>
  <c r="AC40" i="5"/>
  <c r="AY40" i="5" s="1"/>
  <c r="AZ40" i="5" s="1"/>
  <c r="F40" i="7" s="1"/>
  <c r="AA40" i="5"/>
  <c r="AB40" i="5" s="1"/>
  <c r="AC181" i="5"/>
  <c r="AY181" i="5" s="1"/>
  <c r="AZ181" i="5" s="1"/>
  <c r="F181" i="7" s="1"/>
  <c r="AA181" i="5"/>
  <c r="AB181" i="5" s="1"/>
  <c r="AA215" i="5"/>
  <c r="AB215" i="5" s="1"/>
  <c r="AC215" i="5"/>
  <c r="AY215" i="5" s="1"/>
  <c r="AZ215" i="5" s="1"/>
  <c r="F215" i="7" s="1"/>
  <c r="AC11" i="5"/>
  <c r="AY11" i="5" s="1"/>
  <c r="AZ11" i="5" s="1"/>
  <c r="F11" i="7" s="1"/>
  <c r="AA11" i="5"/>
  <c r="AB11" i="5" s="1"/>
  <c r="AC93" i="5"/>
  <c r="AY93" i="5" s="1"/>
  <c r="AZ93" i="5" s="1"/>
  <c r="F93" i="7" s="1"/>
  <c r="AA93" i="5"/>
  <c r="AB93" i="5" s="1"/>
  <c r="AC28" i="5"/>
  <c r="AY28" i="5" s="1"/>
  <c r="AZ28" i="5" s="1"/>
  <c r="F28" i="7" s="1"/>
  <c r="AA28" i="5"/>
  <c r="AB28" i="5" s="1"/>
  <c r="AC139" i="5"/>
  <c r="AY139" i="5" s="1"/>
  <c r="AZ139" i="5" s="1"/>
  <c r="F139" i="7" s="1"/>
  <c r="AA139" i="5"/>
  <c r="AB139" i="5" s="1"/>
  <c r="AC172" i="5"/>
  <c r="AY172" i="5" s="1"/>
  <c r="AZ172" i="5" s="1"/>
  <c r="F172" i="7" s="1"/>
  <c r="AA172" i="5"/>
  <c r="AB172" i="5" s="1"/>
  <c r="AC153" i="5"/>
  <c r="AY153" i="5" s="1"/>
  <c r="AZ153" i="5" s="1"/>
  <c r="F153" i="7" s="1"/>
  <c r="AA153" i="5"/>
  <c r="AB153" i="5" s="1"/>
  <c r="AC77" i="5"/>
  <c r="AY77" i="5" s="1"/>
  <c r="AZ77" i="5" s="1"/>
  <c r="F77" i="7" s="1"/>
  <c r="AA77" i="5"/>
  <c r="AB77" i="5" s="1"/>
  <c r="AC114" i="5"/>
  <c r="AY114" i="5" s="1"/>
  <c r="AZ114" i="5" s="1"/>
  <c r="F114" i="7" s="1"/>
  <c r="AA114" i="5"/>
  <c r="AB114" i="5" s="1"/>
  <c r="AC158" i="5"/>
  <c r="AY158" i="5" s="1"/>
  <c r="AZ158" i="5" s="1"/>
  <c r="F158" i="7" s="1"/>
  <c r="AA158" i="5"/>
  <c r="AB158" i="5" s="1"/>
  <c r="AC123" i="5"/>
  <c r="AY123" i="5" s="1"/>
  <c r="AZ123" i="5" s="1"/>
  <c r="F123" i="7" s="1"/>
  <c r="AA123" i="5"/>
  <c r="AB123" i="5" s="1"/>
  <c r="AC38" i="5"/>
  <c r="AY38" i="5" s="1"/>
  <c r="AZ38" i="5" s="1"/>
  <c r="F38" i="7" s="1"/>
  <c r="AA38" i="5"/>
  <c r="AB38" i="5" s="1"/>
  <c r="AC259" i="5"/>
  <c r="AY259" i="5" s="1"/>
  <c r="AZ259" i="5" s="1"/>
  <c r="F259" i="7" s="1"/>
  <c r="AA259" i="5"/>
  <c r="AB259" i="5" s="1"/>
  <c r="AC56" i="5"/>
  <c r="AY56" i="5" s="1"/>
  <c r="AZ56" i="5" s="1"/>
  <c r="F56" i="7" s="1"/>
  <c r="AA56" i="5"/>
  <c r="AB56" i="5" s="1"/>
  <c r="AC117" i="5"/>
  <c r="AY117" i="5" s="1"/>
  <c r="AZ117" i="5" s="1"/>
  <c r="F117" i="7" s="1"/>
  <c r="AA117" i="5"/>
  <c r="AB117" i="5" s="1"/>
  <c r="AC231" i="5"/>
  <c r="AY231" i="5" s="1"/>
  <c r="AZ231" i="5" s="1"/>
  <c r="F231" i="7" s="1"/>
  <c r="AA231" i="5"/>
  <c r="AB231" i="5" s="1"/>
  <c r="AC4" i="5"/>
  <c r="AY4" i="5" s="1"/>
  <c r="AZ4" i="5" s="1"/>
  <c r="F4" i="7" s="1"/>
  <c r="AA4" i="5"/>
  <c r="AB4" i="5" s="1"/>
  <c r="AC249" i="5"/>
  <c r="AY249" i="5" s="1"/>
  <c r="AZ249" i="5" s="1"/>
  <c r="F249" i="7" s="1"/>
  <c r="AA249" i="5"/>
  <c r="AB249" i="5" s="1"/>
  <c r="AC186" i="5"/>
  <c r="AY186" i="5" s="1"/>
  <c r="AZ186" i="5" s="1"/>
  <c r="F186" i="7" s="1"/>
  <c r="AA186" i="5"/>
  <c r="AB186" i="5" s="1"/>
  <c r="AC238" i="5"/>
  <c r="AY238" i="5" s="1"/>
  <c r="AZ238" i="5" s="1"/>
  <c r="F238" i="7" s="1"/>
  <c r="AA238" i="5"/>
  <c r="AB238" i="5" s="1"/>
  <c r="AC116" i="5"/>
  <c r="AY116" i="5" s="1"/>
  <c r="AZ116" i="5" s="1"/>
  <c r="F116" i="7" s="1"/>
  <c r="AA116" i="5"/>
  <c r="AB116" i="5" s="1"/>
  <c r="AC202" i="5"/>
  <c r="AY202" i="5" s="1"/>
  <c r="AZ202" i="5" s="1"/>
  <c r="F202" i="7" s="1"/>
  <c r="AA202" i="5"/>
  <c r="AB202" i="5" s="1"/>
  <c r="AC219" i="5"/>
  <c r="AY219" i="5" s="1"/>
  <c r="AZ219" i="5" s="1"/>
  <c r="F219" i="7" s="1"/>
  <c r="AA219" i="5"/>
  <c r="AB219" i="5" s="1"/>
  <c r="AC14" i="5"/>
  <c r="AY14" i="5" s="1"/>
  <c r="AZ14" i="5" s="1"/>
  <c r="F14" i="7" s="1"/>
  <c r="AA14" i="5"/>
  <c r="AB14" i="5" s="1"/>
  <c r="AC57" i="5"/>
  <c r="AY57" i="5" s="1"/>
  <c r="AZ57" i="5" s="1"/>
  <c r="F57" i="7" s="1"/>
  <c r="AA57" i="5"/>
  <c r="AB57" i="5" s="1"/>
  <c r="AC79" i="5"/>
  <c r="AY79" i="5" s="1"/>
  <c r="AZ79" i="5" s="1"/>
  <c r="F79" i="7" s="1"/>
  <c r="AA79" i="5"/>
  <c r="AB79" i="5" s="1"/>
  <c r="AC170" i="5"/>
  <c r="AY170" i="5" s="1"/>
  <c r="AZ170" i="5" s="1"/>
  <c r="F170" i="7" s="1"/>
  <c r="AA170" i="5"/>
  <c r="AB170" i="5" s="1"/>
  <c r="AC58" i="5"/>
  <c r="AY58" i="5" s="1"/>
  <c r="AZ58" i="5" s="1"/>
  <c r="F58" i="7" s="1"/>
  <c r="AA58" i="5"/>
  <c r="AB58" i="5" s="1"/>
  <c r="AC151" i="5"/>
  <c r="AY151" i="5" s="1"/>
  <c r="AZ151" i="5" s="1"/>
  <c r="F151" i="7" s="1"/>
  <c r="AA151" i="5"/>
  <c r="AB151" i="5" s="1"/>
  <c r="AC244" i="5"/>
  <c r="AY244" i="5" s="1"/>
  <c r="AZ244" i="5" s="1"/>
  <c r="F244" i="7" s="1"/>
  <c r="AA244" i="5"/>
  <c r="AB244" i="5" s="1"/>
  <c r="AC119" i="5"/>
  <c r="AY119" i="5" s="1"/>
  <c r="AZ119" i="5" s="1"/>
  <c r="F119" i="7" s="1"/>
  <c r="AA119" i="5"/>
  <c r="AB119" i="5" s="1"/>
  <c r="AC221" i="5"/>
  <c r="AY221" i="5" s="1"/>
  <c r="AZ221" i="5" s="1"/>
  <c r="F221" i="7" s="1"/>
  <c r="AA221" i="5"/>
  <c r="AB221" i="5" s="1"/>
  <c r="AC39" i="5"/>
  <c r="AY39" i="5" s="1"/>
  <c r="AZ39" i="5" s="1"/>
  <c r="F39" i="7" s="1"/>
  <c r="AA39" i="5"/>
  <c r="AB39" i="5" s="1"/>
  <c r="AA218" i="5"/>
  <c r="AB218" i="5" s="1"/>
  <c r="AC42" i="5"/>
  <c r="AY42" i="5" s="1"/>
  <c r="AZ42" i="5" s="1"/>
  <c r="F42" i="7" s="1"/>
  <c r="AA42" i="5"/>
  <c r="AB42" i="5" s="1"/>
  <c r="AC227" i="5"/>
  <c r="AY227" i="5" s="1"/>
  <c r="AZ227" i="5" s="1"/>
  <c r="F227" i="7" s="1"/>
  <c r="AA227" i="5"/>
  <c r="AB227" i="5" s="1"/>
  <c r="AC109" i="5"/>
  <c r="AY109" i="5" s="1"/>
  <c r="AZ109" i="5" s="1"/>
  <c r="F109" i="7" s="1"/>
  <c r="AA109" i="5"/>
  <c r="AB109" i="5" s="1"/>
  <c r="AC255" i="5"/>
  <c r="AY255" i="5" s="1"/>
  <c r="AZ255" i="5" s="1"/>
  <c r="F255" i="7" s="1"/>
  <c r="AA255" i="5"/>
  <c r="AB255" i="5" s="1"/>
  <c r="AC72" i="5"/>
  <c r="AY72" i="5" s="1"/>
  <c r="AZ72" i="5" s="1"/>
  <c r="F72" i="7" s="1"/>
  <c r="AA72" i="5"/>
  <c r="AB72" i="5" s="1"/>
  <c r="AC102" i="5"/>
  <c r="AY102" i="5" s="1"/>
  <c r="AZ102" i="5" s="1"/>
  <c r="F102" i="7" s="1"/>
  <c r="AA102" i="5"/>
  <c r="AB102" i="5" s="1"/>
  <c r="AC192" i="5"/>
  <c r="AY192" i="5" s="1"/>
  <c r="AZ192" i="5" s="1"/>
  <c r="F192" i="7" s="1"/>
  <c r="AA192" i="5"/>
  <c r="AB192" i="5" s="1"/>
  <c r="AC277" i="5"/>
  <c r="AY277" i="5" s="1"/>
  <c r="AZ277" i="5" s="1"/>
  <c r="F277" i="7" s="1"/>
  <c r="AA277" i="5"/>
  <c r="AB277" i="5" s="1"/>
  <c r="AC213" i="5"/>
  <c r="AY213" i="5" s="1"/>
  <c r="AZ213" i="5" s="1"/>
  <c r="F213" i="7" s="1"/>
  <c r="AA213" i="5"/>
  <c r="AB213" i="5" s="1"/>
  <c r="AC262" i="5"/>
  <c r="AY262" i="5" s="1"/>
  <c r="AZ262" i="5" s="1"/>
  <c r="F262" i="7" s="1"/>
  <c r="AA262" i="5"/>
  <c r="AB262" i="5" s="1"/>
  <c r="AC274" i="5"/>
  <c r="AY274" i="5" s="1"/>
  <c r="AZ274" i="5" s="1"/>
  <c r="F274" i="7" s="1"/>
  <c r="AA274" i="5"/>
  <c r="AB274" i="5" s="1"/>
  <c r="AC167" i="5"/>
  <c r="AY167" i="5" s="1"/>
  <c r="AZ167" i="5" s="1"/>
  <c r="F167" i="7" s="1"/>
  <c r="AA167" i="5"/>
  <c r="AB167" i="5" s="1"/>
  <c r="AC101" i="5"/>
  <c r="AY101" i="5" s="1"/>
  <c r="AZ101" i="5" s="1"/>
  <c r="F101" i="7" s="1"/>
  <c r="AA101" i="5"/>
  <c r="AB101" i="5" s="1"/>
  <c r="AC145" i="5"/>
  <c r="AY145" i="5" s="1"/>
  <c r="AZ145" i="5" s="1"/>
  <c r="F145" i="7" s="1"/>
  <c r="AA145" i="5"/>
  <c r="AB145" i="5" s="1"/>
  <c r="AC217" i="5"/>
  <c r="AY217" i="5" s="1"/>
  <c r="AZ217" i="5" s="1"/>
  <c r="F217" i="7" s="1"/>
  <c r="AA217" i="5"/>
  <c r="AB217" i="5" s="1"/>
  <c r="AC230" i="5"/>
  <c r="AY230" i="5" s="1"/>
  <c r="AZ230" i="5" s="1"/>
  <c r="F230" i="7" s="1"/>
  <c r="AA230" i="5"/>
  <c r="AB230" i="5" s="1"/>
  <c r="AC37" i="5"/>
  <c r="AY37" i="5" s="1"/>
  <c r="AZ37" i="5" s="1"/>
  <c r="F37" i="7" s="1"/>
  <c r="AA37" i="5"/>
  <c r="AB37" i="5" s="1"/>
  <c r="AC223" i="5"/>
  <c r="AY223" i="5" s="1"/>
  <c r="AZ223" i="5" s="1"/>
  <c r="F223" i="7" s="1"/>
  <c r="AA223" i="5"/>
  <c r="AB223" i="5" s="1"/>
  <c r="AC229" i="5"/>
  <c r="AY229" i="5" s="1"/>
  <c r="AZ229" i="5" s="1"/>
  <c r="F229" i="7" s="1"/>
  <c r="AA229" i="5"/>
  <c r="AB229" i="5" s="1"/>
  <c r="AC90" i="5"/>
  <c r="AY90" i="5" s="1"/>
  <c r="AZ90" i="5" s="1"/>
  <c r="F90" i="7" s="1"/>
  <c r="AA90" i="5"/>
  <c r="AB90" i="5" s="1"/>
  <c r="AC257" i="5"/>
  <c r="AY257" i="5" s="1"/>
  <c r="AZ257" i="5" s="1"/>
  <c r="F257" i="7" s="1"/>
  <c r="AA257" i="5"/>
  <c r="AB257" i="5" s="1"/>
  <c r="AC205" i="5"/>
  <c r="AY205" i="5" s="1"/>
  <c r="AZ205" i="5" s="1"/>
  <c r="F205" i="7" s="1"/>
  <c r="AA205" i="5"/>
  <c r="AB205" i="5" s="1"/>
  <c r="AC241" i="5"/>
  <c r="AY241" i="5" s="1"/>
  <c r="AZ241" i="5" s="1"/>
  <c r="F241" i="7" s="1"/>
  <c r="AA241" i="5"/>
  <c r="AB241" i="5" s="1"/>
  <c r="AC203" i="5"/>
  <c r="AY203" i="5" s="1"/>
  <c r="AZ203" i="5" s="1"/>
  <c r="F203" i="7" s="1"/>
  <c r="AA203" i="5"/>
  <c r="AB203" i="5" s="1"/>
  <c r="AC220" i="5"/>
  <c r="AY220" i="5" s="1"/>
  <c r="AZ220" i="5" s="1"/>
  <c r="F220" i="7" s="1"/>
  <c r="AA220" i="5"/>
  <c r="AB220" i="5" s="1"/>
  <c r="AC163" i="5"/>
  <c r="AY163" i="5" s="1"/>
  <c r="AZ163" i="5" s="1"/>
  <c r="F163" i="7" s="1"/>
  <c r="AA163" i="5"/>
  <c r="AB163" i="5" s="1"/>
  <c r="AC111" i="5"/>
  <c r="AY111" i="5" s="1"/>
  <c r="AZ111" i="5" s="1"/>
  <c r="F111" i="7" s="1"/>
  <c r="AA111" i="5"/>
  <c r="AB111" i="5" s="1"/>
  <c r="AC197" i="5"/>
  <c r="AY197" i="5" s="1"/>
  <c r="AZ197" i="5" s="1"/>
  <c r="F197" i="7" s="1"/>
  <c r="AA197" i="5"/>
  <c r="AB197" i="5" s="1"/>
  <c r="AC206" i="5"/>
  <c r="AY206" i="5" s="1"/>
  <c r="AZ206" i="5" s="1"/>
  <c r="F206" i="7" s="1"/>
  <c r="AA206" i="5"/>
  <c r="AB206" i="5" s="1"/>
  <c r="AC87" i="5"/>
  <c r="AY87" i="5" s="1"/>
  <c r="AZ87" i="5" s="1"/>
  <c r="F87" i="7" s="1"/>
  <c r="AA87" i="5"/>
  <c r="AB87" i="5" s="1"/>
  <c r="AC16" i="5"/>
  <c r="AY16" i="5" s="1"/>
  <c r="AZ16" i="5" s="1"/>
  <c r="F16" i="7" s="1"/>
  <c r="AA16" i="5"/>
  <c r="AB16" i="5" s="1"/>
  <c r="AC272" i="5"/>
  <c r="AY272" i="5" s="1"/>
  <c r="AZ272" i="5" s="1"/>
  <c r="F272" i="7" s="1"/>
  <c r="AA15" i="5" l="1"/>
  <c r="AB15" i="5" s="1"/>
  <c r="AC141" i="5"/>
  <c r="AY141" i="5" s="1"/>
  <c r="AZ141" i="5" s="1"/>
  <c r="F141" i="7" s="1"/>
  <c r="AA185" i="5"/>
  <c r="AB185" i="5" s="1"/>
  <c r="AA22" i="5"/>
  <c r="AB22" i="5" s="1"/>
  <c r="AC106" i="5"/>
  <c r="AY106" i="5" s="1"/>
  <c r="AZ106" i="5" s="1"/>
  <c r="F106" i="7" s="1"/>
  <c r="AA204" i="5"/>
  <c r="AB204" i="5" s="1"/>
  <c r="AC75" i="5"/>
  <c r="AY75" i="5" s="1"/>
  <c r="AZ75" i="5" s="1"/>
  <c r="F75" i="7" s="1"/>
  <c r="AC75" i="7" s="1"/>
  <c r="AC132" i="5"/>
  <c r="AY132" i="5" s="1"/>
  <c r="AZ132" i="5" s="1"/>
  <c r="F132" i="7" s="1"/>
  <c r="AC189" i="5"/>
  <c r="AY189" i="5" s="1"/>
  <c r="AZ189" i="5" s="1"/>
  <c r="F189" i="7" s="1"/>
  <c r="AC3" i="5"/>
  <c r="AY3" i="5" s="1"/>
  <c r="AA224" i="5"/>
  <c r="AB224" i="5" s="1"/>
  <c r="AA103" i="5"/>
  <c r="AB103" i="5" s="1"/>
  <c r="AA147" i="5"/>
  <c r="AB147" i="5" s="1"/>
  <c r="AA208" i="5"/>
  <c r="AB208" i="5" s="1"/>
  <c r="AA49" i="5"/>
  <c r="AB49" i="5" s="1"/>
  <c r="AX49" i="5" s="1"/>
  <c r="G49" i="7" s="1"/>
  <c r="AA89" i="5"/>
  <c r="AB89" i="5" s="1"/>
  <c r="AA195" i="5"/>
  <c r="AB195" i="5" s="1"/>
  <c r="AA36" i="5"/>
  <c r="AB36" i="5" s="1"/>
  <c r="AA7" i="5"/>
  <c r="AB7" i="5" s="1"/>
  <c r="AA282" i="5"/>
  <c r="AB282" i="5" s="1"/>
  <c r="AA52" i="5"/>
  <c r="AB52" i="5" s="1"/>
  <c r="AA256" i="5"/>
  <c r="AB256" i="5" s="1"/>
  <c r="AC61" i="5"/>
  <c r="AY61" i="5" s="1"/>
  <c r="AZ61" i="5" s="1"/>
  <c r="F61" i="7" s="1"/>
  <c r="O61" i="7" s="1"/>
  <c r="AA66" i="5"/>
  <c r="AB66" i="5" s="1"/>
  <c r="AA289" i="5"/>
  <c r="AB289" i="5" s="1"/>
  <c r="AA81" i="5"/>
  <c r="AB81" i="5" s="1"/>
  <c r="AA201" i="5"/>
  <c r="AB201" i="5" s="1"/>
  <c r="AA183" i="5"/>
  <c r="AB183" i="5" s="1"/>
  <c r="AA35" i="5"/>
  <c r="AB35" i="5" s="1"/>
  <c r="AA251" i="5"/>
  <c r="AB251" i="5" s="1"/>
  <c r="AA200" i="5"/>
  <c r="AB200" i="5" s="1"/>
  <c r="AX200" i="5" s="1"/>
  <c r="G200" i="7" s="1"/>
  <c r="AD200" i="7" s="1"/>
  <c r="AA50" i="5"/>
  <c r="AB50" i="5" s="1"/>
  <c r="AC5" i="5"/>
  <c r="AY5" i="5" s="1"/>
  <c r="AZ5" i="5" s="1"/>
  <c r="F5" i="7" s="1"/>
  <c r="AC100" i="5"/>
  <c r="AY100" i="5" s="1"/>
  <c r="AZ100" i="5" s="1"/>
  <c r="F100" i="7" s="1"/>
  <c r="AC179" i="5"/>
  <c r="AY179" i="5" s="1"/>
  <c r="AZ179" i="5" s="1"/>
  <c r="F179" i="7" s="1"/>
  <c r="AC46" i="5"/>
  <c r="AY46" i="5" s="1"/>
  <c r="AZ46" i="5" s="1"/>
  <c r="F46" i="7" s="1"/>
  <c r="AC63" i="5"/>
  <c r="AY63" i="5" s="1"/>
  <c r="AZ63" i="5" s="1"/>
  <c r="F63" i="7" s="1"/>
  <c r="AC210" i="5"/>
  <c r="AY210" i="5" s="1"/>
  <c r="AZ210" i="5" s="1"/>
  <c r="F210" i="7" s="1"/>
  <c r="AC122" i="5"/>
  <c r="AY122" i="5" s="1"/>
  <c r="AZ122" i="5" s="1"/>
  <c r="F122" i="7" s="1"/>
  <c r="AC122" i="7" s="1"/>
  <c r="AC285" i="5"/>
  <c r="AY285" i="5" s="1"/>
  <c r="AZ285" i="5" s="1"/>
  <c r="F285" i="7" s="1"/>
  <c r="AC162" i="5"/>
  <c r="AY162" i="5" s="1"/>
  <c r="AZ162" i="5" s="1"/>
  <c r="F162" i="7" s="1"/>
  <c r="AC233" i="5"/>
  <c r="AY233" i="5" s="1"/>
  <c r="AZ233" i="5" s="1"/>
  <c r="F233" i="7" s="1"/>
  <c r="AC175" i="5"/>
  <c r="AY175" i="5" s="1"/>
  <c r="AZ175" i="5" s="1"/>
  <c r="F175" i="7" s="1"/>
  <c r="AC98" i="5"/>
  <c r="AY98" i="5" s="1"/>
  <c r="AZ98" i="5" s="1"/>
  <c r="F98" i="7" s="1"/>
  <c r="AA31" i="5"/>
  <c r="AB31" i="5" s="1"/>
  <c r="AA157" i="5"/>
  <c r="AB157" i="5" s="1"/>
  <c r="AA248" i="5"/>
  <c r="AB248" i="5" s="1"/>
  <c r="AX248" i="5" s="1"/>
  <c r="G248" i="7" s="1"/>
  <c r="AD248" i="7" s="1"/>
  <c r="AA232" i="5"/>
  <c r="AB232" i="5" s="1"/>
  <c r="AA246" i="5"/>
  <c r="AB246" i="5" s="1"/>
  <c r="AA266" i="5"/>
  <c r="AB266" i="5" s="1"/>
  <c r="AA258" i="5"/>
  <c r="AB258" i="5" s="1"/>
  <c r="AA121" i="5"/>
  <c r="AB121" i="5" s="1"/>
  <c r="AA156" i="5"/>
  <c r="AB156" i="5" s="1"/>
  <c r="AC264" i="5"/>
  <c r="AY264" i="5" s="1"/>
  <c r="AZ264" i="5" s="1"/>
  <c r="F264" i="7" s="1"/>
  <c r="AC30" i="5"/>
  <c r="AY30" i="5" s="1"/>
  <c r="AZ30" i="5" s="1"/>
  <c r="F30" i="7" s="1"/>
  <c r="AC30" i="7" s="1"/>
  <c r="AA268" i="5"/>
  <c r="AB268" i="5" s="1"/>
  <c r="AA142" i="5"/>
  <c r="AB142" i="5" s="1"/>
  <c r="AX142" i="5" s="1"/>
  <c r="G142" i="7" s="1"/>
  <c r="AD142" i="7" s="1"/>
  <c r="AA113" i="5"/>
  <c r="AB113" i="5" s="1"/>
  <c r="AX113" i="5" s="1"/>
  <c r="G113" i="7" s="1"/>
  <c r="AC178" i="5"/>
  <c r="AY178" i="5" s="1"/>
  <c r="AZ178" i="5" s="1"/>
  <c r="F178" i="7" s="1"/>
  <c r="AA131" i="5"/>
  <c r="AB131" i="5" s="1"/>
  <c r="AC168" i="5"/>
  <c r="AY168" i="5" s="1"/>
  <c r="AZ168" i="5" s="1"/>
  <c r="F168" i="7" s="1"/>
  <c r="O168" i="7" s="1"/>
  <c r="AA96" i="5"/>
  <c r="AB96" i="5" s="1"/>
  <c r="AA155" i="5"/>
  <c r="AB155" i="5" s="1"/>
  <c r="AX155" i="5" s="1"/>
  <c r="G155" i="7" s="1"/>
  <c r="AD155" i="7" s="1"/>
  <c r="AC188" i="5"/>
  <c r="AY188" i="5" s="1"/>
  <c r="AZ188" i="5" s="1"/>
  <c r="F188" i="7" s="1"/>
  <c r="AC188" i="7" s="1"/>
  <c r="AA129" i="5"/>
  <c r="AB129" i="5" s="1"/>
  <c r="AX129" i="5" s="1"/>
  <c r="G129" i="7" s="1"/>
  <c r="AD129" i="7" s="1"/>
  <c r="AA222" i="5"/>
  <c r="AB222" i="5" s="1"/>
  <c r="AX222" i="5" s="1"/>
  <c r="G222" i="7" s="1"/>
  <c r="AA9" i="5"/>
  <c r="AB9" i="5" s="1"/>
  <c r="AX9" i="5" s="1"/>
  <c r="G9" i="7" s="1"/>
  <c r="AD9" i="7" s="1"/>
  <c r="AA236" i="5"/>
  <c r="AB236" i="5" s="1"/>
  <c r="AX236" i="5" s="1"/>
  <c r="G236" i="7" s="1"/>
  <c r="AA20" i="5"/>
  <c r="AB20" i="5" s="1"/>
  <c r="AX20" i="5" s="1"/>
  <c r="G20" i="7" s="1"/>
  <c r="AD20" i="7" s="1"/>
  <c r="AA86" i="5"/>
  <c r="AB86" i="5" s="1"/>
  <c r="AX86" i="5" s="1"/>
  <c r="G86" i="7" s="1"/>
  <c r="P86" i="7" s="1"/>
  <c r="AA237" i="5"/>
  <c r="AB237" i="5" s="1"/>
  <c r="AX237" i="5" s="1"/>
  <c r="G237" i="7" s="1"/>
  <c r="P237" i="7" s="1"/>
  <c r="AC45" i="5"/>
  <c r="AY45" i="5" s="1"/>
  <c r="AZ45" i="5" s="1"/>
  <c r="F45" i="7" s="1"/>
  <c r="AC45" i="7" s="1"/>
  <c r="AA296" i="5"/>
  <c r="AB296" i="5" s="1"/>
  <c r="AX296" i="5" s="1"/>
  <c r="G296" i="7" s="1"/>
  <c r="AA71" i="5"/>
  <c r="AB71" i="5" s="1"/>
  <c r="AX71" i="5" s="1"/>
  <c r="G71" i="7" s="1"/>
  <c r="AC110" i="5"/>
  <c r="AY110" i="5" s="1"/>
  <c r="AZ110" i="5" s="1"/>
  <c r="F110" i="7" s="1"/>
  <c r="AC110" i="7" s="1"/>
  <c r="AA29" i="5"/>
  <c r="AB29" i="5" s="1"/>
  <c r="AX29" i="5" s="1"/>
  <c r="G29" i="7" s="1"/>
  <c r="AD29" i="7" s="1"/>
  <c r="AA80" i="5"/>
  <c r="AB80" i="5" s="1"/>
  <c r="AX80" i="5" s="1"/>
  <c r="G80" i="7" s="1"/>
  <c r="AA184" i="5"/>
  <c r="AB184" i="5" s="1"/>
  <c r="AX184" i="5" s="1"/>
  <c r="G184" i="7" s="1"/>
  <c r="AA94" i="5"/>
  <c r="AB94" i="5" s="1"/>
  <c r="AX94" i="5" s="1"/>
  <c r="G94" i="7" s="1"/>
  <c r="AA176" i="5"/>
  <c r="AB176" i="5" s="1"/>
  <c r="AX176" i="5" s="1"/>
  <c r="G176" i="7" s="1"/>
  <c r="AA136" i="5"/>
  <c r="AB136" i="5" s="1"/>
  <c r="AX136" i="5" s="1"/>
  <c r="G136" i="7" s="1"/>
  <c r="AD136" i="7" s="1"/>
  <c r="AA293" i="5"/>
  <c r="AB293" i="5" s="1"/>
  <c r="AX293" i="5" s="1"/>
  <c r="G293" i="7" s="1"/>
  <c r="AA253" i="5"/>
  <c r="AB253" i="5" s="1"/>
  <c r="AX253" i="5" s="1"/>
  <c r="G253" i="7" s="1"/>
  <c r="AD253" i="7" s="1"/>
  <c r="AC228" i="5"/>
  <c r="AY228" i="5" s="1"/>
  <c r="AZ228" i="5" s="1"/>
  <c r="F228" i="7" s="1"/>
  <c r="AC228" i="7" s="1"/>
  <c r="AA34" i="5"/>
  <c r="AB34" i="5" s="1"/>
  <c r="AX34" i="5" s="1"/>
  <c r="G34" i="7" s="1"/>
  <c r="AD34" i="7" s="1"/>
  <c r="AA137" i="5"/>
  <c r="AB137" i="5" s="1"/>
  <c r="AX137" i="5" s="1"/>
  <c r="G137" i="7" s="1"/>
  <c r="AC24" i="5"/>
  <c r="AY24" i="5" s="1"/>
  <c r="AZ24" i="5" s="1"/>
  <c r="F24" i="7" s="1"/>
  <c r="AC24" i="7" s="1"/>
  <c r="AA138" i="5"/>
  <c r="AB138" i="5" s="1"/>
  <c r="AX138" i="5" s="1"/>
  <c r="G138" i="7" s="1"/>
  <c r="AC84" i="5"/>
  <c r="AY84" i="5" s="1"/>
  <c r="AZ84" i="5" s="1"/>
  <c r="F84" i="7" s="1"/>
  <c r="AC84" i="7" s="1"/>
  <c r="AC104" i="5"/>
  <c r="AY104" i="5" s="1"/>
  <c r="AZ104" i="5" s="1"/>
  <c r="F104" i="7" s="1"/>
  <c r="O104" i="7" s="1"/>
  <c r="AA263" i="5"/>
  <c r="AB263" i="5" s="1"/>
  <c r="AX263" i="5" s="1"/>
  <c r="G263" i="7" s="1"/>
  <c r="AA284" i="5"/>
  <c r="AB284" i="5" s="1"/>
  <c r="AX284" i="5" s="1"/>
  <c r="G284" i="7" s="1"/>
  <c r="AA286" i="5"/>
  <c r="AB286" i="5" s="1"/>
  <c r="AX286" i="5" s="1"/>
  <c r="G286" i="7" s="1"/>
  <c r="AA225" i="5"/>
  <c r="AB225" i="5" s="1"/>
  <c r="AX225" i="5" s="1"/>
  <c r="G225" i="7" s="1"/>
  <c r="AA154" i="5"/>
  <c r="AB154" i="5" s="1"/>
  <c r="AX154" i="5" s="1"/>
  <c r="G154" i="7" s="1"/>
  <c r="AA62" i="5"/>
  <c r="AB62" i="5" s="1"/>
  <c r="AX62" i="5" s="1"/>
  <c r="G62" i="7" s="1"/>
  <c r="AD62" i="7" s="1"/>
  <c r="AA279" i="5"/>
  <c r="AB279" i="5" s="1"/>
  <c r="AX279" i="5" s="1"/>
  <c r="G279" i="7" s="1"/>
  <c r="AD279" i="7" s="1"/>
  <c r="AA115" i="5"/>
  <c r="AB115" i="5" s="1"/>
  <c r="AX115" i="5" s="1"/>
  <c r="G115" i="7" s="1"/>
  <c r="P115" i="7" s="1"/>
  <c r="AX264" i="5"/>
  <c r="G264" i="7" s="1"/>
  <c r="P264" i="7" s="1"/>
  <c r="AX228" i="5"/>
  <c r="G228" i="7" s="1"/>
  <c r="AD228" i="7" s="1"/>
  <c r="AX87" i="5"/>
  <c r="G87" i="7" s="1"/>
  <c r="AD87" i="7" s="1"/>
  <c r="AX111" i="5"/>
  <c r="G111" i="7" s="1"/>
  <c r="AX241" i="5"/>
  <c r="G241" i="7" s="1"/>
  <c r="P241" i="7" s="1"/>
  <c r="AX90" i="5"/>
  <c r="G90" i="7" s="1"/>
  <c r="AD90" i="7" s="1"/>
  <c r="AX230" i="5"/>
  <c r="G230" i="7" s="1"/>
  <c r="AD230" i="7" s="1"/>
  <c r="AX101" i="5"/>
  <c r="G101" i="7" s="1"/>
  <c r="AX213" i="5"/>
  <c r="G213" i="7" s="1"/>
  <c r="P213" i="7" s="1"/>
  <c r="AX102" i="5"/>
  <c r="G102" i="7" s="1"/>
  <c r="AD102" i="7" s="1"/>
  <c r="AX109" i="5"/>
  <c r="G109" i="7" s="1"/>
  <c r="AD109" i="7" s="1"/>
  <c r="AX42" i="5"/>
  <c r="G42" i="7" s="1"/>
  <c r="AX221" i="5"/>
  <c r="G221" i="7" s="1"/>
  <c r="AD221" i="7" s="1"/>
  <c r="AX58" i="5"/>
  <c r="G58" i="7" s="1"/>
  <c r="AX79" i="5"/>
  <c r="G79" i="7" s="1"/>
  <c r="P79" i="7" s="1"/>
  <c r="AX202" i="5"/>
  <c r="G202" i="7" s="1"/>
  <c r="AD202" i="7" s="1"/>
  <c r="AX238" i="5"/>
  <c r="G238" i="7" s="1"/>
  <c r="AX231" i="5"/>
  <c r="G231" i="7" s="1"/>
  <c r="AX56" i="5"/>
  <c r="G56" i="7" s="1"/>
  <c r="AD56" i="7" s="1"/>
  <c r="AX38" i="5"/>
  <c r="G38" i="7" s="1"/>
  <c r="P38" i="7" s="1"/>
  <c r="AX75" i="5"/>
  <c r="G75" i="7" s="1"/>
  <c r="P75" i="7" s="1"/>
  <c r="AX172" i="5"/>
  <c r="G172" i="7" s="1"/>
  <c r="AD172" i="7" s="1"/>
  <c r="AX28" i="5"/>
  <c r="G28" i="7" s="1"/>
  <c r="AD28" i="7" s="1"/>
  <c r="AX40" i="5"/>
  <c r="G40" i="7" s="1"/>
  <c r="AX125" i="5"/>
  <c r="G125" i="7" s="1"/>
  <c r="AD125" i="7" s="1"/>
  <c r="AX60" i="5"/>
  <c r="G60" i="7" s="1"/>
  <c r="P60" i="7" s="1"/>
  <c r="AX292" i="5"/>
  <c r="G292" i="7" s="1"/>
  <c r="AD292" i="7" s="1"/>
  <c r="AX187" i="5"/>
  <c r="G187" i="7" s="1"/>
  <c r="AX173" i="5"/>
  <c r="G173" i="7" s="1"/>
  <c r="AX243" i="5"/>
  <c r="G243" i="7" s="1"/>
  <c r="AD243" i="7" s="1"/>
  <c r="AX8" i="5"/>
  <c r="G8" i="7" s="1"/>
  <c r="AX282" i="5"/>
  <c r="G282" i="7" s="1"/>
  <c r="AD282" i="7" s="1"/>
  <c r="AX252" i="5"/>
  <c r="G252" i="7" s="1"/>
  <c r="P252" i="7" s="1"/>
  <c r="AX18" i="5"/>
  <c r="G18" i="7" s="1"/>
  <c r="AX67" i="5"/>
  <c r="G67" i="7" s="1"/>
  <c r="AD67" i="7" s="1"/>
  <c r="AX180" i="5"/>
  <c r="G180" i="7" s="1"/>
  <c r="AD180" i="7" s="1"/>
  <c r="AX140" i="5"/>
  <c r="G140" i="7" s="1"/>
  <c r="AD140" i="7" s="1"/>
  <c r="AX193" i="5"/>
  <c r="G193" i="7" s="1"/>
  <c r="AX287" i="5"/>
  <c r="G287" i="7" s="1"/>
  <c r="AD287" i="7" s="1"/>
  <c r="AX27" i="5"/>
  <c r="G27" i="7" s="1"/>
  <c r="AX273" i="5"/>
  <c r="G273" i="7" s="1"/>
  <c r="P273" i="7" s="1"/>
  <c r="AX120" i="5"/>
  <c r="G120" i="7" s="1"/>
  <c r="AX31" i="5"/>
  <c r="G31" i="7" s="1"/>
  <c r="AD31" i="7" s="1"/>
  <c r="AX166" i="5"/>
  <c r="G166" i="7" s="1"/>
  <c r="AD166" i="7" s="1"/>
  <c r="AX268" i="5"/>
  <c r="G268" i="7" s="1"/>
  <c r="AD268" i="7" s="1"/>
  <c r="AX133" i="5"/>
  <c r="G133" i="7" s="1"/>
  <c r="P133" i="7" s="1"/>
  <c r="AX118" i="5"/>
  <c r="G118" i="7" s="1"/>
  <c r="P118" i="7" s="1"/>
  <c r="AX294" i="5"/>
  <c r="G294" i="7" s="1"/>
  <c r="AX291" i="5"/>
  <c r="G291" i="7" s="1"/>
  <c r="AD291" i="7" s="1"/>
  <c r="AX175" i="5"/>
  <c r="G175" i="7" s="1"/>
  <c r="AD175" i="7" s="1"/>
  <c r="AX212" i="5"/>
  <c r="G212" i="7" s="1"/>
  <c r="AX84" i="5"/>
  <c r="G84" i="7" s="1"/>
  <c r="AX17" i="5"/>
  <c r="G17" i="7" s="1"/>
  <c r="AD17" i="7" s="1"/>
  <c r="AX128" i="5"/>
  <c r="G128" i="7" s="1"/>
  <c r="AD128" i="7" s="1"/>
  <c r="AX224" i="5"/>
  <c r="G224" i="7" s="1"/>
  <c r="P224" i="7" s="1"/>
  <c r="AX194" i="5"/>
  <c r="G194" i="7" s="1"/>
  <c r="AX85" i="5"/>
  <c r="G85" i="7" s="1"/>
  <c r="AD85" i="7" s="1"/>
  <c r="AX12" i="5"/>
  <c r="G12" i="7" s="1"/>
  <c r="AX207" i="5"/>
  <c r="G207" i="7" s="1"/>
  <c r="AD207" i="7" s="1"/>
  <c r="AX214" i="5"/>
  <c r="G214" i="7" s="1"/>
  <c r="AD214" i="7" s="1"/>
  <c r="AX69" i="5"/>
  <c r="G69" i="7" s="1"/>
  <c r="AX3" i="5"/>
  <c r="G3" i="7" s="1"/>
  <c r="P3" i="7" s="1"/>
  <c r="AX215" i="5"/>
  <c r="G215" i="7" s="1"/>
  <c r="P215" i="7" s="1"/>
  <c r="AX61" i="5"/>
  <c r="G61" i="7" s="1"/>
  <c r="AD61" i="7" s="1"/>
  <c r="AX272" i="5"/>
  <c r="G272" i="7" s="1"/>
  <c r="AX206" i="5"/>
  <c r="G206" i="7" s="1"/>
  <c r="P206" i="7" s="1"/>
  <c r="AX163" i="5"/>
  <c r="G163" i="7" s="1"/>
  <c r="AD163" i="7" s="1"/>
  <c r="AX205" i="5"/>
  <c r="G205" i="7" s="1"/>
  <c r="AD205" i="7" s="1"/>
  <c r="AX229" i="5"/>
  <c r="G229" i="7" s="1"/>
  <c r="AX217" i="5"/>
  <c r="G217" i="7" s="1"/>
  <c r="P217" i="7" s="1"/>
  <c r="AX167" i="5"/>
  <c r="G167" i="7" s="1"/>
  <c r="P167" i="7" s="1"/>
  <c r="AX277" i="5"/>
  <c r="G277" i="7" s="1"/>
  <c r="AD277" i="7" s="1"/>
  <c r="AX72" i="5"/>
  <c r="G72" i="7" s="1"/>
  <c r="AX50" i="5"/>
  <c r="G50" i="7" s="1"/>
  <c r="P50" i="7" s="1"/>
  <c r="AX218" i="5"/>
  <c r="G218" i="7" s="1"/>
  <c r="P218" i="7" s="1"/>
  <c r="AX39" i="5"/>
  <c r="G39" i="7" s="1"/>
  <c r="AX119" i="5"/>
  <c r="G119" i="7" s="1"/>
  <c r="P119" i="7" s="1"/>
  <c r="AX170" i="5"/>
  <c r="G170" i="7" s="1"/>
  <c r="AD170" i="7" s="1"/>
  <c r="AX57" i="5"/>
  <c r="G57" i="7" s="1"/>
  <c r="P57" i="7" s="1"/>
  <c r="AX116" i="5"/>
  <c r="G116" i="7" s="1"/>
  <c r="AX186" i="5"/>
  <c r="G186" i="7" s="1"/>
  <c r="P186" i="7" s="1"/>
  <c r="AX117" i="5"/>
  <c r="G117" i="7" s="1"/>
  <c r="AD117" i="7" s="1"/>
  <c r="AX259" i="5"/>
  <c r="G259" i="7" s="1"/>
  <c r="P259" i="7" s="1"/>
  <c r="AX131" i="5"/>
  <c r="G131" i="7" s="1"/>
  <c r="AX114" i="5"/>
  <c r="G114" i="7" s="1"/>
  <c r="P114" i="7" s="1"/>
  <c r="AX100" i="5"/>
  <c r="G100" i="7" s="1"/>
  <c r="AD100" i="7" s="1"/>
  <c r="AX139" i="5"/>
  <c r="G139" i="7" s="1"/>
  <c r="P139" i="7" s="1"/>
  <c r="AX188" i="5"/>
  <c r="G188" i="7" s="1"/>
  <c r="AX93" i="5"/>
  <c r="G93" i="7" s="1"/>
  <c r="P93" i="7" s="1"/>
  <c r="AX181" i="5"/>
  <c r="G181" i="7" s="1"/>
  <c r="AD181" i="7" s="1"/>
  <c r="AX260" i="5"/>
  <c r="G260" i="7" s="1"/>
  <c r="AD260" i="7" s="1"/>
  <c r="AX169" i="5"/>
  <c r="G169" i="7" s="1"/>
  <c r="AX174" i="5"/>
  <c r="G174" i="7" s="1"/>
  <c r="AD174" i="7" s="1"/>
  <c r="AX55" i="5"/>
  <c r="G55" i="7" s="1"/>
  <c r="P55" i="7" s="1"/>
  <c r="AX196" i="5"/>
  <c r="G196" i="7" s="1"/>
  <c r="AD196" i="7" s="1"/>
  <c r="AX7" i="5"/>
  <c r="G7" i="7" s="1"/>
  <c r="AX234" i="5"/>
  <c r="G234" i="7" s="1"/>
  <c r="AD234" i="7" s="1"/>
  <c r="AX13" i="5"/>
  <c r="G13" i="7" s="1"/>
  <c r="AD13" i="7" s="1"/>
  <c r="AX185" i="5"/>
  <c r="G185" i="7" s="1"/>
  <c r="AD185" i="7" s="1"/>
  <c r="AX44" i="5"/>
  <c r="G44" i="7" s="1"/>
  <c r="AX190" i="5"/>
  <c r="G190" i="7" s="1"/>
  <c r="AD190" i="7" s="1"/>
  <c r="AX281" i="5"/>
  <c r="G281" i="7" s="1"/>
  <c r="AD281" i="7" s="1"/>
  <c r="AX32" i="5"/>
  <c r="G32" i="7" s="1"/>
  <c r="AD32" i="7" s="1"/>
  <c r="AX95" i="5"/>
  <c r="G95" i="7" s="1"/>
  <c r="P95" i="7" s="1"/>
  <c r="AX247" i="5"/>
  <c r="G247" i="7" s="1"/>
  <c r="AD247" i="7" s="1"/>
  <c r="AX250" i="5"/>
  <c r="G250" i="7" s="1"/>
  <c r="P250" i="7" s="1"/>
  <c r="AX105" i="5"/>
  <c r="G105" i="7" s="1"/>
  <c r="AX242" i="5"/>
  <c r="G242" i="7" s="1"/>
  <c r="AD242" i="7" s="1"/>
  <c r="AX148" i="5"/>
  <c r="G148" i="7" s="1"/>
  <c r="AD148" i="7" s="1"/>
  <c r="AX19" i="5"/>
  <c r="G19" i="7" s="1"/>
  <c r="AD19" i="7" s="1"/>
  <c r="AX48" i="5"/>
  <c r="G48" i="7" s="1"/>
  <c r="AX267" i="5"/>
  <c r="G267" i="7" s="1"/>
  <c r="P267" i="7" s="1"/>
  <c r="AX177" i="5"/>
  <c r="G177" i="7" s="1"/>
  <c r="P177" i="7" s="1"/>
  <c r="AX161" i="5"/>
  <c r="G161" i="7" s="1"/>
  <c r="AX65" i="5"/>
  <c r="G65" i="7" s="1"/>
  <c r="AD65" i="7" s="1"/>
  <c r="AX99" i="5"/>
  <c r="G99" i="7" s="1"/>
  <c r="P99" i="7" s="1"/>
  <c r="AX73" i="5"/>
  <c r="G73" i="7" s="1"/>
  <c r="AD73" i="7" s="1"/>
  <c r="AX299" i="5"/>
  <c r="G299" i="7" s="1"/>
  <c r="AX78" i="5"/>
  <c r="G78" i="7" s="1"/>
  <c r="P78" i="7" s="1"/>
  <c r="AX168" i="5"/>
  <c r="G168" i="7" s="1"/>
  <c r="AD168" i="7" s="1"/>
  <c r="AX97" i="5"/>
  <c r="G97" i="7" s="1"/>
  <c r="P97" i="7" s="1"/>
  <c r="AX51" i="5"/>
  <c r="G51" i="7" s="1"/>
  <c r="AD51" i="7" s="1"/>
  <c r="AX160" i="5"/>
  <c r="G160" i="7" s="1"/>
  <c r="AD160" i="7" s="1"/>
  <c r="AX144" i="5"/>
  <c r="G144" i="7" s="1"/>
  <c r="AX53" i="5"/>
  <c r="G53" i="7" s="1"/>
  <c r="AD53" i="7" s="1"/>
  <c r="AX164" i="5"/>
  <c r="G164" i="7" s="1"/>
  <c r="P164" i="7" s="1"/>
  <c r="AX92" i="5"/>
  <c r="G92" i="7" s="1"/>
  <c r="AD92" i="7" s="1"/>
  <c r="AX127" i="5"/>
  <c r="G127" i="7" s="1"/>
  <c r="AX288" i="5"/>
  <c r="G288" i="7" s="1"/>
  <c r="AD288" i="7" s="1"/>
  <c r="AX23" i="5"/>
  <c r="G23" i="7" s="1"/>
  <c r="AD23" i="7" s="1"/>
  <c r="AX182" i="5"/>
  <c r="G182" i="7" s="1"/>
  <c r="AD182" i="7" s="1"/>
  <c r="AX104" i="5"/>
  <c r="G104" i="7" s="1"/>
  <c r="AX45" i="5"/>
  <c r="G45" i="7" s="1"/>
  <c r="AD45" i="7" s="1"/>
  <c r="AX30" i="5"/>
  <c r="G30" i="7" s="1"/>
  <c r="AX197" i="5"/>
  <c r="G197" i="7" s="1"/>
  <c r="AX220" i="5"/>
  <c r="G220" i="7" s="1"/>
  <c r="AD220" i="7" s="1"/>
  <c r="AX257" i="5"/>
  <c r="G257" i="7" s="1"/>
  <c r="AD257" i="7" s="1"/>
  <c r="AX223" i="5"/>
  <c r="G223" i="7" s="1"/>
  <c r="AD223" i="7" s="1"/>
  <c r="AX145" i="5"/>
  <c r="G145" i="7" s="1"/>
  <c r="AX274" i="5"/>
  <c r="G274" i="7" s="1"/>
  <c r="P274" i="7" s="1"/>
  <c r="AX192" i="5"/>
  <c r="G192" i="7" s="1"/>
  <c r="AD192" i="7" s="1"/>
  <c r="AX156" i="5"/>
  <c r="G156" i="7" s="1"/>
  <c r="P156" i="7" s="1"/>
  <c r="AX227" i="5"/>
  <c r="G227" i="7" s="1"/>
  <c r="AX96" i="5"/>
  <c r="G96" i="7" s="1"/>
  <c r="AD96" i="7" s="1"/>
  <c r="AX232" i="5"/>
  <c r="G232" i="7" s="1"/>
  <c r="AD232" i="7" s="1"/>
  <c r="AX244" i="5"/>
  <c r="G244" i="7" s="1"/>
  <c r="AX246" i="5"/>
  <c r="G246" i="7" s="1"/>
  <c r="AD246" i="7" s="1"/>
  <c r="AX14" i="5"/>
  <c r="G14" i="7" s="1"/>
  <c r="AD14" i="7" s="1"/>
  <c r="AX266" i="5"/>
  <c r="G266" i="7" s="1"/>
  <c r="AD266" i="7" s="1"/>
  <c r="AX249" i="5"/>
  <c r="G249" i="7" s="1"/>
  <c r="AX258" i="5"/>
  <c r="G258" i="7" s="1"/>
  <c r="AX132" i="5"/>
  <c r="G132" i="7" s="1"/>
  <c r="AD132" i="7" s="1"/>
  <c r="AX123" i="5"/>
  <c r="G123" i="7" s="1"/>
  <c r="AD123" i="7" s="1"/>
  <c r="AX77" i="5"/>
  <c r="G77" i="7" s="1"/>
  <c r="AX153" i="5"/>
  <c r="G153" i="7" s="1"/>
  <c r="AD153" i="7" s="1"/>
  <c r="AX141" i="5"/>
  <c r="G141" i="7" s="1"/>
  <c r="AD141" i="7" s="1"/>
  <c r="AX195" i="5"/>
  <c r="G195" i="7" s="1"/>
  <c r="AX179" i="5"/>
  <c r="G179" i="7" s="1"/>
  <c r="AD179" i="7" s="1"/>
  <c r="AX297" i="5"/>
  <c r="G297" i="7" s="1"/>
  <c r="AD297" i="7" s="1"/>
  <c r="AX46" i="5"/>
  <c r="G46" i="7" s="1"/>
  <c r="AD46" i="7" s="1"/>
  <c r="AX91" i="5"/>
  <c r="G91" i="7" s="1"/>
  <c r="AX226" i="5"/>
  <c r="G226" i="7" s="1"/>
  <c r="AD226" i="7" s="1"/>
  <c r="AX63" i="5"/>
  <c r="G63" i="7" s="1"/>
  <c r="AD63" i="7" s="1"/>
  <c r="AX83" i="5"/>
  <c r="G83" i="7" s="1"/>
  <c r="AD83" i="7" s="1"/>
  <c r="AX276" i="5"/>
  <c r="G276" i="7" s="1"/>
  <c r="AX271" i="5"/>
  <c r="G271" i="7" s="1"/>
  <c r="P271" i="7" s="1"/>
  <c r="AX130" i="5"/>
  <c r="G130" i="7" s="1"/>
  <c r="AD130" i="7" s="1"/>
  <c r="AX10" i="5"/>
  <c r="G10" i="7" s="1"/>
  <c r="AD10" i="7" s="1"/>
  <c r="AX122" i="5"/>
  <c r="G122" i="7" s="1"/>
  <c r="AD122" i="7" s="1"/>
  <c r="AX235" i="5"/>
  <c r="G235" i="7" s="1"/>
  <c r="AD235" i="7" s="1"/>
  <c r="AX285" i="5"/>
  <c r="G285" i="7" s="1"/>
  <c r="AX275" i="5"/>
  <c r="G275" i="7" s="1"/>
  <c r="AD275" i="7" s="1"/>
  <c r="AX162" i="5"/>
  <c r="G162" i="7" s="1"/>
  <c r="AD162" i="7" s="1"/>
  <c r="AX68" i="5"/>
  <c r="G68" i="7" s="1"/>
  <c r="AD68" i="7" s="1"/>
  <c r="AX233" i="5"/>
  <c r="G233" i="7" s="1"/>
  <c r="AX2" i="5"/>
  <c r="G2" i="7" s="1"/>
  <c r="AD2" i="7" s="1"/>
  <c r="AX108" i="5"/>
  <c r="G108" i="7" s="1"/>
  <c r="AD108" i="7" s="1"/>
  <c r="AX33" i="5"/>
  <c r="G33" i="7" s="1"/>
  <c r="AD33" i="7" s="1"/>
  <c r="AX198" i="5"/>
  <c r="G198" i="7" s="1"/>
  <c r="AX43" i="5"/>
  <c r="G43" i="7" s="1"/>
  <c r="P43" i="7" s="1"/>
  <c r="AX157" i="5"/>
  <c r="G157" i="7" s="1"/>
  <c r="AD157" i="7" s="1"/>
  <c r="AX26" i="5"/>
  <c r="G26" i="7" s="1"/>
  <c r="P26" i="7" s="1"/>
  <c r="AX165" i="5"/>
  <c r="G165" i="7" s="1"/>
  <c r="P165" i="7" s="1"/>
  <c r="AX25" i="5"/>
  <c r="G25" i="7" s="1"/>
  <c r="AD25" i="7" s="1"/>
  <c r="AX209" i="5"/>
  <c r="G209" i="7" s="1"/>
  <c r="AX152" i="5"/>
  <c r="G152" i="7" s="1"/>
  <c r="AD152" i="7" s="1"/>
  <c r="AX82" i="5"/>
  <c r="G82" i="7" s="1"/>
  <c r="AD82" i="7" s="1"/>
  <c r="AX98" i="5"/>
  <c r="G98" i="7" s="1"/>
  <c r="AD98" i="7" s="1"/>
  <c r="AX171" i="5"/>
  <c r="G171" i="7" s="1"/>
  <c r="AX81" i="5"/>
  <c r="G81" i="7" s="1"/>
  <c r="AD81" i="7" s="1"/>
  <c r="AX70" i="5"/>
  <c r="G70" i="7" s="1"/>
  <c r="AD70" i="7" s="1"/>
  <c r="AX201" i="5"/>
  <c r="G201" i="7" s="1"/>
  <c r="AX107" i="5"/>
  <c r="G107" i="7" s="1"/>
  <c r="P107" i="7" s="1"/>
  <c r="AX290" i="5"/>
  <c r="G290" i="7" s="1"/>
  <c r="AD290" i="7" s="1"/>
  <c r="AX270" i="5"/>
  <c r="G270" i="7" s="1"/>
  <c r="AD270" i="7" s="1"/>
  <c r="AX146" i="5"/>
  <c r="G146" i="7" s="1"/>
  <c r="AX265" i="5"/>
  <c r="G265" i="7" s="1"/>
  <c r="AD265" i="7" s="1"/>
  <c r="AX150" i="5"/>
  <c r="G150" i="7" s="1"/>
  <c r="AD150" i="7" s="1"/>
  <c r="AX74" i="5"/>
  <c r="G74" i="7" s="1"/>
  <c r="AD74" i="7" s="1"/>
  <c r="AX110" i="5"/>
  <c r="G110" i="7" s="1"/>
  <c r="AX16" i="5"/>
  <c r="G16" i="7" s="1"/>
  <c r="P16" i="7" s="1"/>
  <c r="AX35" i="5"/>
  <c r="G35" i="7" s="1"/>
  <c r="AD35" i="7" s="1"/>
  <c r="AX203" i="5"/>
  <c r="G203" i="7" s="1"/>
  <c r="AX251" i="5"/>
  <c r="G251" i="7" s="1"/>
  <c r="AD251" i="7" s="1"/>
  <c r="AX37" i="5"/>
  <c r="G37" i="7" s="1"/>
  <c r="AD37" i="7" s="1"/>
  <c r="AX262" i="5"/>
  <c r="G262" i="7" s="1"/>
  <c r="AX255" i="5"/>
  <c r="G255" i="7" s="1"/>
  <c r="AD255" i="7" s="1"/>
  <c r="AX106" i="5"/>
  <c r="G106" i="7" s="1"/>
  <c r="AD106" i="7" s="1"/>
  <c r="AX151" i="5"/>
  <c r="G151" i="7" s="1"/>
  <c r="AD151" i="7" s="1"/>
  <c r="AX219" i="5"/>
  <c r="G219" i="7" s="1"/>
  <c r="AD219" i="7" s="1"/>
  <c r="AX103" i="5"/>
  <c r="G103" i="7" s="1"/>
  <c r="AD103" i="7" s="1"/>
  <c r="AX4" i="5"/>
  <c r="G4" i="7" s="1"/>
  <c r="AD4" i="7" s="1"/>
  <c r="AX15" i="5"/>
  <c r="G15" i="7" s="1"/>
  <c r="AX5" i="5"/>
  <c r="G5" i="7" s="1"/>
  <c r="AD5" i="7" s="1"/>
  <c r="AX158" i="5"/>
  <c r="G158" i="7" s="1"/>
  <c r="AD158" i="7" s="1"/>
  <c r="AX89" i="5"/>
  <c r="G89" i="7" s="1"/>
  <c r="AD89" i="7" s="1"/>
  <c r="AX204" i="5"/>
  <c r="G204" i="7" s="1"/>
  <c r="AX11" i="5"/>
  <c r="G11" i="7" s="1"/>
  <c r="AD11" i="7" s="1"/>
  <c r="AX36" i="5"/>
  <c r="G36" i="7" s="1"/>
  <c r="AX76" i="5"/>
  <c r="G76" i="7" s="1"/>
  <c r="AD76" i="7" s="1"/>
  <c r="AX147" i="5"/>
  <c r="G147" i="7" s="1"/>
  <c r="AD147" i="7" s="1"/>
  <c r="AX159" i="5"/>
  <c r="G159" i="7" s="1"/>
  <c r="AD159" i="7" s="1"/>
  <c r="AX21" i="5"/>
  <c r="G21" i="7" s="1"/>
  <c r="AX283" i="5"/>
  <c r="G283" i="7" s="1"/>
  <c r="AD283" i="7" s="1"/>
  <c r="AX59" i="5"/>
  <c r="G59" i="7" s="1"/>
  <c r="AD59" i="7" s="1"/>
  <c r="AX134" i="5"/>
  <c r="G134" i="7" s="1"/>
  <c r="AD134" i="7" s="1"/>
  <c r="AX210" i="5"/>
  <c r="G210" i="7" s="1"/>
  <c r="AX24" i="5"/>
  <c r="G24" i="7" s="1"/>
  <c r="AD24" i="7" s="1"/>
  <c r="AX88" i="5"/>
  <c r="G88" i="7" s="1"/>
  <c r="AD88" i="7" s="1"/>
  <c r="AX239" i="5"/>
  <c r="G239" i="7" s="1"/>
  <c r="AX52" i="5"/>
  <c r="G52" i="7" s="1"/>
  <c r="P52" i="7" s="1"/>
  <c r="AX295" i="5"/>
  <c r="G295" i="7" s="1"/>
  <c r="AD295" i="7" s="1"/>
  <c r="AX208" i="5"/>
  <c r="G208" i="7" s="1"/>
  <c r="P208" i="7" s="1"/>
  <c r="AX278" i="5"/>
  <c r="G278" i="7" s="1"/>
  <c r="AX22" i="5"/>
  <c r="G22" i="7" s="1"/>
  <c r="AD22" i="7" s="1"/>
  <c r="AX269" i="5"/>
  <c r="G269" i="7" s="1"/>
  <c r="P269" i="7" s="1"/>
  <c r="AX189" i="5"/>
  <c r="G189" i="7" s="1"/>
  <c r="AD189" i="7" s="1"/>
  <c r="AX261" i="5"/>
  <c r="G261" i="7" s="1"/>
  <c r="AX66" i="5"/>
  <c r="G66" i="7" s="1"/>
  <c r="AD66" i="7" s="1"/>
  <c r="AX245" i="5"/>
  <c r="G245" i="7" s="1"/>
  <c r="AD245" i="7" s="1"/>
  <c r="AX211" i="5"/>
  <c r="G211" i="7" s="1"/>
  <c r="AD211" i="7" s="1"/>
  <c r="AX143" i="5"/>
  <c r="G143" i="7" s="1"/>
  <c r="AX254" i="5"/>
  <c r="G254" i="7" s="1"/>
  <c r="P254" i="7" s="1"/>
  <c r="AX126" i="5"/>
  <c r="G126" i="7" s="1"/>
  <c r="AD126" i="7" s="1"/>
  <c r="AX289" i="5"/>
  <c r="G289" i="7" s="1"/>
  <c r="AD289" i="7" s="1"/>
  <c r="AX298" i="5"/>
  <c r="G298" i="7" s="1"/>
  <c r="AX54" i="5"/>
  <c r="G54" i="7" s="1"/>
  <c r="P54" i="7" s="1"/>
  <c r="AX256" i="5"/>
  <c r="G256" i="7" s="1"/>
  <c r="P256" i="7" s="1"/>
  <c r="AX124" i="5"/>
  <c r="G124" i="7" s="1"/>
  <c r="AD124" i="7" s="1"/>
  <c r="AX191" i="5"/>
  <c r="G191" i="7" s="1"/>
  <c r="AX135" i="5"/>
  <c r="G135" i="7" s="1"/>
  <c r="P135" i="7" s="1"/>
  <c r="AX112" i="5"/>
  <c r="G112" i="7" s="1"/>
  <c r="AD112" i="7" s="1"/>
  <c r="AX64" i="5"/>
  <c r="G64" i="7" s="1"/>
  <c r="AD64" i="7" s="1"/>
  <c r="AX149" i="5"/>
  <c r="G149" i="7" s="1"/>
  <c r="AX178" i="5"/>
  <c r="G178" i="7" s="1"/>
  <c r="AD178" i="7" s="1"/>
  <c r="AX199" i="5"/>
  <c r="G199" i="7" s="1"/>
  <c r="P199" i="7" s="1"/>
  <c r="AX6" i="5"/>
  <c r="G6" i="7" s="1"/>
  <c r="AD6" i="7" s="1"/>
  <c r="AX240" i="5"/>
  <c r="G240" i="7" s="1"/>
  <c r="AD240" i="7" s="1"/>
  <c r="AX216" i="5"/>
  <c r="G216" i="7" s="1"/>
  <c r="AD216" i="7" s="1"/>
  <c r="AX41" i="5"/>
  <c r="G41" i="7" s="1"/>
  <c r="AD41" i="7" s="1"/>
  <c r="AX47" i="5"/>
  <c r="G47" i="7" s="1"/>
  <c r="AD47" i="7" s="1"/>
  <c r="AX183" i="5"/>
  <c r="G183" i="7" s="1"/>
  <c r="AX280" i="5"/>
  <c r="G280" i="7" s="1"/>
  <c r="AD280" i="7" s="1"/>
  <c r="AX121" i="5"/>
  <c r="G121" i="7" s="1"/>
  <c r="AD121" i="7" s="1"/>
  <c r="AZ3" i="5"/>
  <c r="F3" i="7" s="1"/>
  <c r="AC264" i="7"/>
  <c r="O264" i="7"/>
  <c r="AC87" i="7"/>
  <c r="O87" i="7"/>
  <c r="AC111" i="7"/>
  <c r="O111" i="7"/>
  <c r="AC241" i="7"/>
  <c r="O241" i="7"/>
  <c r="AC90" i="7"/>
  <c r="O90" i="7"/>
  <c r="AC230" i="7"/>
  <c r="O230" i="7"/>
  <c r="AC101" i="7"/>
  <c r="O101" i="7"/>
  <c r="AC213" i="7"/>
  <c r="O213" i="7"/>
  <c r="AC102" i="7"/>
  <c r="O102" i="7"/>
  <c r="AC109" i="7"/>
  <c r="O109" i="7"/>
  <c r="AC42" i="7"/>
  <c r="O42" i="7"/>
  <c r="AC115" i="7"/>
  <c r="O115" i="7"/>
  <c r="AC222" i="7"/>
  <c r="O222" i="7"/>
  <c r="AC221" i="7"/>
  <c r="O221" i="7"/>
  <c r="AC58" i="7"/>
  <c r="O58" i="7"/>
  <c r="AC79" i="7"/>
  <c r="O79" i="7"/>
  <c r="AC202" i="7"/>
  <c r="O202" i="7"/>
  <c r="AC238" i="7"/>
  <c r="O238" i="7"/>
  <c r="AC231" i="7"/>
  <c r="O231" i="7"/>
  <c r="AC56" i="7"/>
  <c r="O56" i="7"/>
  <c r="AC38" i="7"/>
  <c r="O38" i="7"/>
  <c r="O75" i="7"/>
  <c r="AC236" i="7"/>
  <c r="O236" i="7"/>
  <c r="AC172" i="7"/>
  <c r="O172" i="7"/>
  <c r="AC34" i="7"/>
  <c r="O34" i="7"/>
  <c r="AC28" i="7"/>
  <c r="O28" i="7"/>
  <c r="AC40" i="7"/>
  <c r="O40" i="7"/>
  <c r="AC125" i="7"/>
  <c r="O125" i="7"/>
  <c r="AC60" i="7"/>
  <c r="O60" i="7"/>
  <c r="AC292" i="7"/>
  <c r="O292" i="7"/>
  <c r="AC187" i="7"/>
  <c r="O187" i="7"/>
  <c r="AC173" i="7"/>
  <c r="O173" i="7"/>
  <c r="AC243" i="7"/>
  <c r="O243" i="7"/>
  <c r="AC237" i="7"/>
  <c r="O237" i="7"/>
  <c r="AC8" i="7"/>
  <c r="O8" i="7"/>
  <c r="AC282" i="7"/>
  <c r="O282" i="7"/>
  <c r="AC252" i="7"/>
  <c r="O252" i="7"/>
  <c r="AC62" i="7"/>
  <c r="O62" i="7"/>
  <c r="AC18" i="7"/>
  <c r="O18" i="7"/>
  <c r="AC67" i="7"/>
  <c r="O67" i="7"/>
  <c r="AC180" i="7"/>
  <c r="O180" i="7"/>
  <c r="AC140" i="7"/>
  <c r="O140" i="7"/>
  <c r="AC193" i="7"/>
  <c r="O193" i="7"/>
  <c r="AC287" i="7"/>
  <c r="O287" i="7"/>
  <c r="AC27" i="7"/>
  <c r="O27" i="7"/>
  <c r="AC273" i="7"/>
  <c r="O273" i="7"/>
  <c r="AC120" i="7"/>
  <c r="O120" i="7"/>
  <c r="AC31" i="7"/>
  <c r="O31" i="7"/>
  <c r="AC29" i="7"/>
  <c r="O29" i="7"/>
  <c r="AC166" i="7"/>
  <c r="O166" i="7"/>
  <c r="AC296" i="7"/>
  <c r="O296" i="7"/>
  <c r="AC268" i="7"/>
  <c r="O268" i="7"/>
  <c r="AC133" i="7"/>
  <c r="O133" i="7"/>
  <c r="AC118" i="7"/>
  <c r="O118" i="7"/>
  <c r="AC294" i="7"/>
  <c r="O294" i="7"/>
  <c r="AC291" i="7"/>
  <c r="O291" i="7"/>
  <c r="AC175" i="7"/>
  <c r="O175" i="7"/>
  <c r="AC212" i="7"/>
  <c r="O212" i="7"/>
  <c r="AC17" i="7"/>
  <c r="O17" i="7"/>
  <c r="AC248" i="7"/>
  <c r="O248" i="7"/>
  <c r="AC128" i="7"/>
  <c r="O128" i="7"/>
  <c r="AC137" i="7"/>
  <c r="O137" i="7"/>
  <c r="AC224" i="7"/>
  <c r="O224" i="7"/>
  <c r="AC194" i="7"/>
  <c r="O194" i="7"/>
  <c r="AC85" i="7"/>
  <c r="O85" i="7"/>
  <c r="AC12" i="7"/>
  <c r="O12" i="7"/>
  <c r="AC207" i="7"/>
  <c r="O207" i="7"/>
  <c r="AC142" i="7"/>
  <c r="O142" i="7"/>
  <c r="AC214" i="7"/>
  <c r="O214" i="7"/>
  <c r="AC69" i="7"/>
  <c r="O69" i="7"/>
  <c r="AD55" i="7"/>
  <c r="AD95" i="7"/>
  <c r="AD78" i="7"/>
  <c r="AD97" i="7"/>
  <c r="P92" i="7"/>
  <c r="AC272" i="7"/>
  <c r="O272" i="7"/>
  <c r="AC206" i="7"/>
  <c r="O206" i="7"/>
  <c r="AC163" i="7"/>
  <c r="O163" i="7"/>
  <c r="AC205" i="7"/>
  <c r="O205" i="7"/>
  <c r="AC229" i="7"/>
  <c r="O229" i="7"/>
  <c r="AC217" i="7"/>
  <c r="O217" i="7"/>
  <c r="AC167" i="7"/>
  <c r="O167" i="7"/>
  <c r="AC277" i="7"/>
  <c r="O277" i="7"/>
  <c r="AC72" i="7"/>
  <c r="O72" i="7"/>
  <c r="AC50" i="7"/>
  <c r="O50" i="7"/>
  <c r="AC136" i="7"/>
  <c r="O136" i="7"/>
  <c r="AC218" i="7"/>
  <c r="O218" i="7"/>
  <c r="AC39" i="7"/>
  <c r="O39" i="7"/>
  <c r="AC119" i="7"/>
  <c r="O119" i="7"/>
  <c r="AC170" i="7"/>
  <c r="O170" i="7"/>
  <c r="AC57" i="7"/>
  <c r="O57" i="7"/>
  <c r="AC116" i="7"/>
  <c r="O116" i="7"/>
  <c r="AC186" i="7"/>
  <c r="O186" i="7"/>
  <c r="AC117" i="7"/>
  <c r="O117" i="7"/>
  <c r="AC259" i="7"/>
  <c r="O259" i="7"/>
  <c r="AC131" i="7"/>
  <c r="O131" i="7"/>
  <c r="AC114" i="7"/>
  <c r="O114" i="7"/>
  <c r="AC100" i="7"/>
  <c r="O100" i="7"/>
  <c r="AC139" i="7"/>
  <c r="O139" i="7"/>
  <c r="AC93" i="7"/>
  <c r="O93" i="7"/>
  <c r="AC181" i="7"/>
  <c r="O181" i="7"/>
  <c r="AC260" i="7"/>
  <c r="O260" i="7"/>
  <c r="AC169" i="7"/>
  <c r="O169" i="7"/>
  <c r="AC174" i="7"/>
  <c r="O174" i="7"/>
  <c r="AC55" i="7"/>
  <c r="O55" i="7"/>
  <c r="AC196" i="7"/>
  <c r="O196" i="7"/>
  <c r="AC7" i="7"/>
  <c r="O7" i="7"/>
  <c r="AC234" i="7"/>
  <c r="O234" i="7"/>
  <c r="AC13" i="7"/>
  <c r="O13" i="7"/>
  <c r="AC185" i="7"/>
  <c r="O185" i="7"/>
  <c r="AC44" i="7"/>
  <c r="O44" i="7"/>
  <c r="AC154" i="7"/>
  <c r="O154" i="7"/>
  <c r="AC190" i="7"/>
  <c r="O190" i="7"/>
  <c r="AC281" i="7"/>
  <c r="O281" i="7"/>
  <c r="AC32" i="7"/>
  <c r="O32" i="7"/>
  <c r="AC95" i="7"/>
  <c r="O95" i="7"/>
  <c r="AC247" i="7"/>
  <c r="O247" i="7"/>
  <c r="AC250" i="7"/>
  <c r="O250" i="7"/>
  <c r="AC105" i="7"/>
  <c r="O105" i="7"/>
  <c r="AC242" i="7"/>
  <c r="O242" i="7"/>
  <c r="AC148" i="7"/>
  <c r="O148" i="7"/>
  <c r="AC19" i="7"/>
  <c r="O19" i="7"/>
  <c r="AC48" i="7"/>
  <c r="O48" i="7"/>
  <c r="AC267" i="7"/>
  <c r="O267" i="7"/>
  <c r="AC155" i="7"/>
  <c r="O155" i="7"/>
  <c r="AC177" i="7"/>
  <c r="O177" i="7"/>
  <c r="AC161" i="7"/>
  <c r="O161" i="7"/>
  <c r="AC65" i="7"/>
  <c r="O65" i="7"/>
  <c r="AC99" i="7"/>
  <c r="O99" i="7"/>
  <c r="AC73" i="7"/>
  <c r="O73" i="7"/>
  <c r="AC299" i="7"/>
  <c r="O299" i="7"/>
  <c r="AC78" i="7"/>
  <c r="O78" i="7"/>
  <c r="AC168" i="7"/>
  <c r="AC97" i="7"/>
  <c r="O97" i="7"/>
  <c r="AC113" i="7"/>
  <c r="O113" i="7"/>
  <c r="AC51" i="7"/>
  <c r="O51" i="7"/>
  <c r="AC176" i="7"/>
  <c r="O176" i="7"/>
  <c r="AC160" i="7"/>
  <c r="O160" i="7"/>
  <c r="AC144" i="7"/>
  <c r="O144" i="7"/>
  <c r="AC53" i="7"/>
  <c r="O53" i="7"/>
  <c r="AC164" i="7"/>
  <c r="O164" i="7"/>
  <c r="AC92" i="7"/>
  <c r="O92" i="7"/>
  <c r="AC127" i="7"/>
  <c r="O127" i="7"/>
  <c r="AC288" i="7"/>
  <c r="O288" i="7"/>
  <c r="AC23" i="7"/>
  <c r="O23" i="7"/>
  <c r="AC182" i="7"/>
  <c r="O182" i="7"/>
  <c r="AD38" i="7"/>
  <c r="AD30" i="7"/>
  <c r="P30" i="7"/>
  <c r="AD156" i="7"/>
  <c r="AD258" i="7"/>
  <c r="P258" i="7"/>
  <c r="AD26" i="7"/>
  <c r="P150" i="7"/>
  <c r="AC215" i="7"/>
  <c r="O215" i="7"/>
  <c r="AC284" i="7"/>
  <c r="O284" i="7"/>
  <c r="AC197" i="7"/>
  <c r="O197" i="7"/>
  <c r="AC220" i="7"/>
  <c r="O220" i="7"/>
  <c r="AC257" i="7"/>
  <c r="O257" i="7"/>
  <c r="AC223" i="7"/>
  <c r="O223" i="7"/>
  <c r="AC145" i="7"/>
  <c r="O145" i="7"/>
  <c r="AC274" i="7"/>
  <c r="O274" i="7"/>
  <c r="AC192" i="7"/>
  <c r="O192" i="7"/>
  <c r="AC156" i="7"/>
  <c r="O156" i="7"/>
  <c r="AC227" i="7"/>
  <c r="O227" i="7"/>
  <c r="AC138" i="7"/>
  <c r="O138" i="7"/>
  <c r="AC96" i="7"/>
  <c r="O96" i="7"/>
  <c r="AC232" i="7"/>
  <c r="O232" i="7"/>
  <c r="AC244" i="7"/>
  <c r="O244" i="7"/>
  <c r="AC246" i="7"/>
  <c r="O246" i="7"/>
  <c r="AC14" i="7"/>
  <c r="O14" i="7"/>
  <c r="AC266" i="7"/>
  <c r="O266" i="7"/>
  <c r="AC249" i="7"/>
  <c r="O249" i="7"/>
  <c r="AC258" i="7"/>
  <c r="O258" i="7"/>
  <c r="AC132" i="7"/>
  <c r="O132" i="7"/>
  <c r="AC123" i="7"/>
  <c r="O123" i="7"/>
  <c r="AC77" i="7"/>
  <c r="O77" i="7"/>
  <c r="AC153" i="7"/>
  <c r="O153" i="7"/>
  <c r="AC141" i="7"/>
  <c r="O141" i="7"/>
  <c r="AC263" i="7"/>
  <c r="O263" i="7"/>
  <c r="AC195" i="7"/>
  <c r="O195" i="7"/>
  <c r="AC179" i="7"/>
  <c r="O179" i="7"/>
  <c r="AC297" i="7"/>
  <c r="O297" i="7"/>
  <c r="AC46" i="7"/>
  <c r="O46" i="7"/>
  <c r="AC91" i="7"/>
  <c r="O91" i="7"/>
  <c r="AC226" i="7"/>
  <c r="O226" i="7"/>
  <c r="AC63" i="7"/>
  <c r="O63" i="7"/>
  <c r="AC83" i="7"/>
  <c r="O83" i="7"/>
  <c r="AC276" i="7"/>
  <c r="O276" i="7"/>
  <c r="AC271" i="7"/>
  <c r="O271" i="7"/>
  <c r="AC130" i="7"/>
  <c r="O130" i="7"/>
  <c r="AC10" i="7"/>
  <c r="O10" i="7"/>
  <c r="AC94" i="7"/>
  <c r="O94" i="7"/>
  <c r="AC253" i="7"/>
  <c r="O253" i="7"/>
  <c r="AC235" i="7"/>
  <c r="O235" i="7"/>
  <c r="AC285" i="7"/>
  <c r="O285" i="7"/>
  <c r="AC275" i="7"/>
  <c r="O275" i="7"/>
  <c r="AC162" i="7"/>
  <c r="O162" i="7"/>
  <c r="AC68" i="7"/>
  <c r="O68" i="7"/>
  <c r="AC233" i="7"/>
  <c r="O233" i="7"/>
  <c r="AC2" i="7"/>
  <c r="O2" i="7"/>
  <c r="AC108" i="7"/>
  <c r="O108" i="7"/>
  <c r="AC33" i="7"/>
  <c r="O33" i="7"/>
  <c r="AC198" i="7"/>
  <c r="O198" i="7"/>
  <c r="AC286" i="7"/>
  <c r="O286" i="7"/>
  <c r="AC80" i="7"/>
  <c r="O80" i="7"/>
  <c r="AC43" i="7"/>
  <c r="O43" i="7"/>
  <c r="AC157" i="7"/>
  <c r="O157" i="7"/>
  <c r="AC26" i="7"/>
  <c r="O26" i="7"/>
  <c r="AC165" i="7"/>
  <c r="O165" i="7"/>
  <c r="AC25" i="7"/>
  <c r="O25" i="7"/>
  <c r="AC209" i="7"/>
  <c r="O209" i="7"/>
  <c r="AC152" i="7"/>
  <c r="O152" i="7"/>
  <c r="AC82" i="7"/>
  <c r="O82" i="7"/>
  <c r="AC98" i="7"/>
  <c r="O98" i="7"/>
  <c r="AC171" i="7"/>
  <c r="O171" i="7"/>
  <c r="AC81" i="7"/>
  <c r="O81" i="7"/>
  <c r="AC71" i="7"/>
  <c r="O71" i="7"/>
  <c r="AC70" i="7"/>
  <c r="O70" i="7"/>
  <c r="AC201" i="7"/>
  <c r="O201" i="7"/>
  <c r="AC107" i="7"/>
  <c r="O107" i="7"/>
  <c r="AC290" i="7"/>
  <c r="O290" i="7"/>
  <c r="AC270" i="7"/>
  <c r="O270" i="7"/>
  <c r="AC146" i="7"/>
  <c r="O146" i="7"/>
  <c r="AC265" i="7"/>
  <c r="O265" i="7"/>
  <c r="AC150" i="7"/>
  <c r="O150" i="7"/>
  <c r="AC74" i="7"/>
  <c r="O74" i="7"/>
  <c r="AC293" i="7"/>
  <c r="O293" i="7"/>
  <c r="AC16" i="7"/>
  <c r="O16" i="7"/>
  <c r="AC35" i="7"/>
  <c r="O35" i="7"/>
  <c r="AC203" i="7"/>
  <c r="O203" i="7"/>
  <c r="O251" i="7"/>
  <c r="AC251" i="7"/>
  <c r="AC37" i="7"/>
  <c r="O37" i="7"/>
  <c r="AC200" i="7"/>
  <c r="O200" i="7"/>
  <c r="AC262" i="7"/>
  <c r="O262" i="7"/>
  <c r="AC20" i="7"/>
  <c r="O20" i="7"/>
  <c r="AC255" i="7"/>
  <c r="O255" i="7"/>
  <c r="AC86" i="7"/>
  <c r="O86" i="7"/>
  <c r="AC184" i="7"/>
  <c r="O184" i="7"/>
  <c r="AC9" i="7"/>
  <c r="O9" i="7"/>
  <c r="AC106" i="7"/>
  <c r="O106" i="7"/>
  <c r="AC151" i="7"/>
  <c r="O151" i="7"/>
  <c r="AC49" i="7"/>
  <c r="O49" i="7"/>
  <c r="AC219" i="7"/>
  <c r="O219" i="7"/>
  <c r="AC103" i="7"/>
  <c r="O103" i="7"/>
  <c r="AC4" i="7"/>
  <c r="O4" i="7"/>
  <c r="AC15" i="7"/>
  <c r="O15" i="7"/>
  <c r="AC5" i="7"/>
  <c r="O5" i="7"/>
  <c r="AC158" i="7"/>
  <c r="O158" i="7"/>
  <c r="AC89" i="7"/>
  <c r="O89" i="7"/>
  <c r="AC204" i="7"/>
  <c r="O204" i="7"/>
  <c r="AC225" i="7"/>
  <c r="O225" i="7"/>
  <c r="AC129" i="7"/>
  <c r="O129" i="7"/>
  <c r="AC11" i="7"/>
  <c r="O11" i="7"/>
  <c r="AC36" i="7"/>
  <c r="O36" i="7"/>
  <c r="AC76" i="7"/>
  <c r="O76" i="7"/>
  <c r="AC147" i="7"/>
  <c r="O147" i="7"/>
  <c r="AC159" i="7"/>
  <c r="O159" i="7"/>
  <c r="AC21" i="7"/>
  <c r="O21" i="7"/>
  <c r="AC283" i="7"/>
  <c r="O283" i="7"/>
  <c r="AC59" i="7"/>
  <c r="O59" i="7"/>
  <c r="AC134" i="7"/>
  <c r="O134" i="7"/>
  <c r="AC210" i="7"/>
  <c r="O210" i="7"/>
  <c r="AC88" i="7"/>
  <c r="O88" i="7"/>
  <c r="AC279" i="7"/>
  <c r="O279" i="7"/>
  <c r="AC239" i="7"/>
  <c r="O239" i="7"/>
  <c r="AC52" i="7"/>
  <c r="O52" i="7"/>
  <c r="AC295" i="7"/>
  <c r="O295" i="7"/>
  <c r="AC208" i="7"/>
  <c r="O208" i="7"/>
  <c r="AC278" i="7"/>
  <c r="O278" i="7"/>
  <c r="AC22" i="7"/>
  <c r="O22" i="7"/>
  <c r="AC269" i="7"/>
  <c r="O269" i="7"/>
  <c r="AC189" i="7"/>
  <c r="O189" i="7"/>
  <c r="AC261" i="7"/>
  <c r="O261" i="7"/>
  <c r="AC66" i="7"/>
  <c r="O66" i="7"/>
  <c r="AC245" i="7"/>
  <c r="O245" i="7"/>
  <c r="AC211" i="7"/>
  <c r="O211" i="7"/>
  <c r="AC143" i="7"/>
  <c r="O143" i="7"/>
  <c r="AC254" i="7"/>
  <c r="O254" i="7"/>
  <c r="AC126" i="7"/>
  <c r="O126" i="7"/>
  <c r="O289" i="7"/>
  <c r="AC289" i="7"/>
  <c r="AC298" i="7"/>
  <c r="O298" i="7"/>
  <c r="AC54" i="7"/>
  <c r="O54" i="7"/>
  <c r="AC256" i="7"/>
  <c r="O256" i="7"/>
  <c r="AC124" i="7"/>
  <c r="O124" i="7"/>
  <c r="AC191" i="7"/>
  <c r="O191" i="7"/>
  <c r="AC135" i="7"/>
  <c r="O135" i="7"/>
  <c r="AC112" i="7"/>
  <c r="O112" i="7"/>
  <c r="AC64" i="7"/>
  <c r="O64" i="7"/>
  <c r="AC149" i="7"/>
  <c r="O149" i="7"/>
  <c r="AC178" i="7"/>
  <c r="O178" i="7"/>
  <c r="AC199" i="7"/>
  <c r="O199" i="7"/>
  <c r="AC6" i="7"/>
  <c r="O6" i="7"/>
  <c r="AC240" i="7"/>
  <c r="O240" i="7"/>
  <c r="AC216" i="7"/>
  <c r="O216" i="7"/>
  <c r="AC41" i="7"/>
  <c r="O41" i="7"/>
  <c r="AC47" i="7"/>
  <c r="O47" i="7"/>
  <c r="AC183" i="7"/>
  <c r="O183" i="7"/>
  <c r="AC280" i="7"/>
  <c r="O280" i="7"/>
  <c r="AC121" i="7"/>
  <c r="O121" i="7"/>
  <c r="O24" i="7" l="1"/>
  <c r="AC61" i="7"/>
  <c r="AD75" i="7"/>
  <c r="O30" i="7"/>
  <c r="O122" i="7"/>
  <c r="P181" i="7"/>
  <c r="O45" i="7"/>
  <c r="AA45" i="7" s="1"/>
  <c r="P90" i="7"/>
  <c r="AB90" i="7" s="1"/>
  <c r="AD271" i="7"/>
  <c r="AD267" i="7"/>
  <c r="AD274" i="7"/>
  <c r="P275" i="7"/>
  <c r="AB275" i="7" s="1"/>
  <c r="P179" i="7"/>
  <c r="AB179" i="7" s="1"/>
  <c r="P220" i="7"/>
  <c r="AB220" i="7" s="1"/>
  <c r="AD177" i="7"/>
  <c r="O188" i="7"/>
  <c r="AA188" i="7" s="1"/>
  <c r="AD250" i="7"/>
  <c r="AD54" i="7"/>
  <c r="AD256" i="7"/>
  <c r="P222" i="7"/>
  <c r="AB222" i="7" s="1"/>
  <c r="AD222" i="7"/>
  <c r="O110" i="7"/>
  <c r="Q110" i="7" s="1"/>
  <c r="P202" i="7"/>
  <c r="AB202" i="7" s="1"/>
  <c r="AD213" i="7"/>
  <c r="AD133" i="7"/>
  <c r="AD107" i="7"/>
  <c r="P248" i="7"/>
  <c r="R248" i="7" s="1"/>
  <c r="P82" i="7"/>
  <c r="AD60" i="7"/>
  <c r="AD71" i="7"/>
  <c r="P71" i="7"/>
  <c r="R71" i="7" s="1"/>
  <c r="P243" i="7"/>
  <c r="R243" i="7" s="1"/>
  <c r="P266" i="7"/>
  <c r="R266" i="7" s="1"/>
  <c r="P80" i="7"/>
  <c r="AD80" i="7"/>
  <c r="AD118" i="7"/>
  <c r="P129" i="7"/>
  <c r="AB129" i="7" s="1"/>
  <c r="P62" i="7"/>
  <c r="R62" i="7" s="1"/>
  <c r="P214" i="7"/>
  <c r="AB214" i="7" s="1"/>
  <c r="P219" i="7"/>
  <c r="R219" i="7" s="1"/>
  <c r="P226" i="7"/>
  <c r="AB226" i="7" s="1"/>
  <c r="P242" i="7"/>
  <c r="AB242" i="7" s="1"/>
  <c r="AD208" i="7"/>
  <c r="P23" i="7"/>
  <c r="R23" i="7" s="1"/>
  <c r="P255" i="7"/>
  <c r="AB255" i="7" s="1"/>
  <c r="AD79" i="7"/>
  <c r="P172" i="7"/>
  <c r="AB172" i="7" s="1"/>
  <c r="AD99" i="7"/>
  <c r="AD119" i="7"/>
  <c r="P291" i="7"/>
  <c r="R291" i="7" s="1"/>
  <c r="P152" i="7"/>
  <c r="R152" i="7" s="1"/>
  <c r="AD3" i="7"/>
  <c r="P103" i="7"/>
  <c r="AB103" i="7" s="1"/>
  <c r="AD217" i="7"/>
  <c r="P33" i="7"/>
  <c r="AB33" i="7" s="1"/>
  <c r="P83" i="7"/>
  <c r="AB83" i="7" s="1"/>
  <c r="P5" i="7"/>
  <c r="R5" i="7" s="1"/>
  <c r="P13" i="7"/>
  <c r="P235" i="7"/>
  <c r="AB235" i="7" s="1"/>
  <c r="P59" i="7"/>
  <c r="R59" i="7" s="1"/>
  <c r="P170" i="7"/>
  <c r="AB170" i="7" s="1"/>
  <c r="P9" i="7"/>
  <c r="R9" i="7" s="1"/>
  <c r="AD263" i="7"/>
  <c r="P263" i="7"/>
  <c r="AB263" i="7" s="1"/>
  <c r="P138" i="7"/>
  <c r="R138" i="7" s="1"/>
  <c r="AD138" i="7"/>
  <c r="P126" i="7"/>
  <c r="AB126" i="7" s="1"/>
  <c r="P283" i="7"/>
  <c r="R283" i="7" s="1"/>
  <c r="P34" i="7"/>
  <c r="R34" i="7" s="1"/>
  <c r="P175" i="7"/>
  <c r="R175" i="7" s="1"/>
  <c r="P246" i="7"/>
  <c r="R246" i="7" s="1"/>
  <c r="P221" i="7"/>
  <c r="AB221" i="7" s="1"/>
  <c r="P260" i="7"/>
  <c r="AB260" i="7" s="1"/>
  <c r="AD215" i="7"/>
  <c r="P121" i="7"/>
  <c r="R121" i="7" s="1"/>
  <c r="P245" i="7"/>
  <c r="R245" i="7" s="1"/>
  <c r="AD167" i="7"/>
  <c r="AD199" i="7"/>
  <c r="P153" i="7"/>
  <c r="AB153" i="7" s="1"/>
  <c r="AD264" i="7"/>
  <c r="P185" i="7"/>
  <c r="AB185" i="7" s="1"/>
  <c r="P100" i="7"/>
  <c r="AB100" i="7" s="1"/>
  <c r="AD273" i="7"/>
  <c r="P128" i="7"/>
  <c r="R128" i="7" s="1"/>
  <c r="P295" i="7"/>
  <c r="R295" i="7" s="1"/>
  <c r="P205" i="7"/>
  <c r="R205" i="7" s="1"/>
  <c r="P2" i="7"/>
  <c r="AB2" i="7" s="1"/>
  <c r="P292" i="7"/>
  <c r="R292" i="7" s="1"/>
  <c r="AD259" i="7"/>
  <c r="AD293" i="7"/>
  <c r="P293" i="7"/>
  <c r="R293" i="7" s="1"/>
  <c r="P289" i="7"/>
  <c r="R289" i="7" s="1"/>
  <c r="P81" i="7"/>
  <c r="R81" i="7" s="1"/>
  <c r="P31" i="7"/>
  <c r="R31" i="7" s="1"/>
  <c r="P64" i="7"/>
  <c r="R64" i="7" s="1"/>
  <c r="P251" i="7"/>
  <c r="AB251" i="7" s="1"/>
  <c r="O228" i="7"/>
  <c r="Q228" i="7" s="1"/>
  <c r="P190" i="7"/>
  <c r="AB190" i="7" s="1"/>
  <c r="AD114" i="7"/>
  <c r="P67" i="7"/>
  <c r="AB67" i="7" s="1"/>
  <c r="P280" i="7"/>
  <c r="AB280" i="7" s="1"/>
  <c r="P66" i="7"/>
  <c r="AB66" i="7" s="1"/>
  <c r="P53" i="7"/>
  <c r="R53" i="7" s="1"/>
  <c r="P174" i="7"/>
  <c r="R174" i="7" s="1"/>
  <c r="P178" i="7"/>
  <c r="R178" i="7" s="1"/>
  <c r="AD52" i="7"/>
  <c r="P265" i="7"/>
  <c r="AB265" i="7" s="1"/>
  <c r="P148" i="7"/>
  <c r="AB148" i="7" s="1"/>
  <c r="AC104" i="7"/>
  <c r="P47" i="7"/>
  <c r="AB47" i="7" s="1"/>
  <c r="AD176" i="7"/>
  <c r="P176" i="7"/>
  <c r="R176" i="7" s="1"/>
  <c r="AD254" i="7"/>
  <c r="P96" i="7"/>
  <c r="AB96" i="7" s="1"/>
  <c r="P257" i="7"/>
  <c r="R257" i="7" s="1"/>
  <c r="P65" i="7"/>
  <c r="AB65" i="7" s="1"/>
  <c r="P216" i="7"/>
  <c r="AB216" i="7" s="1"/>
  <c r="AD135" i="7"/>
  <c r="P76" i="7"/>
  <c r="R76" i="7" s="1"/>
  <c r="P297" i="7"/>
  <c r="AB297" i="7" s="1"/>
  <c r="P132" i="7"/>
  <c r="R132" i="7" s="1"/>
  <c r="P51" i="7"/>
  <c r="AB51" i="7" s="1"/>
  <c r="O84" i="7"/>
  <c r="AA84" i="7" s="1"/>
  <c r="P130" i="7"/>
  <c r="R130" i="7" s="1"/>
  <c r="P24" i="7"/>
  <c r="AB24" i="7" s="1"/>
  <c r="P162" i="7"/>
  <c r="AB162" i="7" s="1"/>
  <c r="P230" i="7"/>
  <c r="AB230" i="7" s="1"/>
  <c r="P22" i="7"/>
  <c r="AB22" i="7" s="1"/>
  <c r="AD284" i="7"/>
  <c r="P284" i="7"/>
  <c r="AB284" i="7" s="1"/>
  <c r="P125" i="7"/>
  <c r="R125" i="7" s="1"/>
  <c r="AD225" i="7"/>
  <c r="P225" i="7"/>
  <c r="R225" i="7" s="1"/>
  <c r="P189" i="7"/>
  <c r="R189" i="7" s="1"/>
  <c r="P279" i="7"/>
  <c r="AB279" i="7" s="1"/>
  <c r="P159" i="7"/>
  <c r="R159" i="7" s="1"/>
  <c r="P192" i="7"/>
  <c r="AB192" i="7" s="1"/>
  <c r="P282" i="7"/>
  <c r="AB282" i="7" s="1"/>
  <c r="P234" i="7"/>
  <c r="AB234" i="7" s="1"/>
  <c r="P56" i="7"/>
  <c r="R56" i="7" s="1"/>
  <c r="P45" i="7"/>
  <c r="R45" i="7" s="1"/>
  <c r="AD93" i="7"/>
  <c r="AD50" i="7"/>
  <c r="P200" i="7"/>
  <c r="R200" i="7" s="1"/>
  <c r="P268" i="7"/>
  <c r="AB268" i="7" s="1"/>
  <c r="P70" i="7"/>
  <c r="AB70" i="7" s="1"/>
  <c r="P74" i="7"/>
  <c r="R74" i="7" s="1"/>
  <c r="P25" i="7"/>
  <c r="AB25" i="7" s="1"/>
  <c r="P207" i="7"/>
  <c r="R207" i="7" s="1"/>
  <c r="P17" i="7"/>
  <c r="R17" i="7" s="1"/>
  <c r="AD206" i="7"/>
  <c r="P287" i="7"/>
  <c r="R287" i="7" s="1"/>
  <c r="AD164" i="7"/>
  <c r="P168" i="7"/>
  <c r="R168" i="7" s="1"/>
  <c r="P151" i="7"/>
  <c r="R151" i="7" s="1"/>
  <c r="P155" i="7"/>
  <c r="AB155" i="7" s="1"/>
  <c r="AD186" i="7"/>
  <c r="P154" i="7"/>
  <c r="AB154" i="7" s="1"/>
  <c r="AD154" i="7"/>
  <c r="P286" i="7"/>
  <c r="AB286" i="7" s="1"/>
  <c r="AD286" i="7"/>
  <c r="P117" i="7"/>
  <c r="R117" i="7" s="1"/>
  <c r="AD241" i="7"/>
  <c r="AD269" i="7"/>
  <c r="P147" i="7"/>
  <c r="R147" i="7" s="1"/>
  <c r="P158" i="7"/>
  <c r="AB158" i="7" s="1"/>
  <c r="AD165" i="7"/>
  <c r="P142" i="7"/>
  <c r="AB142" i="7" s="1"/>
  <c r="P41" i="7"/>
  <c r="AB41" i="7" s="1"/>
  <c r="P108" i="7"/>
  <c r="R108" i="7" s="1"/>
  <c r="P247" i="7"/>
  <c r="R247" i="7" s="1"/>
  <c r="P106" i="7"/>
  <c r="AB106" i="7" s="1"/>
  <c r="P37" i="7"/>
  <c r="AB37" i="7" s="1"/>
  <c r="AD252" i="7"/>
  <c r="P112" i="7"/>
  <c r="R112" i="7" s="1"/>
  <c r="P122" i="7"/>
  <c r="R122" i="7" s="1"/>
  <c r="P63" i="7"/>
  <c r="R63" i="7" s="1"/>
  <c r="P14" i="7"/>
  <c r="AB14" i="7" s="1"/>
  <c r="P163" i="7"/>
  <c r="AB163" i="7" s="1"/>
  <c r="P136" i="7"/>
  <c r="R136" i="7" s="1"/>
  <c r="AD43" i="7"/>
  <c r="P102" i="7"/>
  <c r="AB102" i="7" s="1"/>
  <c r="P124" i="7"/>
  <c r="R124" i="7" s="1"/>
  <c r="P46" i="7"/>
  <c r="R46" i="7" s="1"/>
  <c r="P228" i="7"/>
  <c r="AB228" i="7" s="1"/>
  <c r="P134" i="7"/>
  <c r="AB134" i="7" s="1"/>
  <c r="P223" i="7"/>
  <c r="AB223" i="7" s="1"/>
  <c r="P19" i="7"/>
  <c r="R19" i="7" s="1"/>
  <c r="P109" i="7"/>
  <c r="R109" i="7" s="1"/>
  <c r="P123" i="7"/>
  <c r="R123" i="7" s="1"/>
  <c r="P182" i="7"/>
  <c r="AB182" i="7" s="1"/>
  <c r="P196" i="7"/>
  <c r="AB196" i="7" s="1"/>
  <c r="AD86" i="7"/>
  <c r="P270" i="7"/>
  <c r="AB270" i="7" s="1"/>
  <c r="P68" i="7"/>
  <c r="R68" i="7" s="1"/>
  <c r="P6" i="7"/>
  <c r="AB6" i="7" s="1"/>
  <c r="P211" i="7"/>
  <c r="AB211" i="7" s="1"/>
  <c r="P11" i="7"/>
  <c r="AB11" i="7" s="1"/>
  <c r="P35" i="7"/>
  <c r="R35" i="7" s="1"/>
  <c r="P160" i="7"/>
  <c r="R160" i="7" s="1"/>
  <c r="P281" i="7"/>
  <c r="AB281" i="7" s="1"/>
  <c r="AD57" i="7"/>
  <c r="P10" i="7"/>
  <c r="AB10" i="7" s="1"/>
  <c r="P232" i="7"/>
  <c r="AB232" i="7" s="1"/>
  <c r="P277" i="7"/>
  <c r="R277" i="7" s="1"/>
  <c r="AD139" i="7"/>
  <c r="P85" i="7"/>
  <c r="R85" i="7" s="1"/>
  <c r="P4" i="7"/>
  <c r="AB4" i="7" s="1"/>
  <c r="P166" i="7"/>
  <c r="AB166" i="7" s="1"/>
  <c r="P61" i="7"/>
  <c r="AB61" i="7" s="1"/>
  <c r="P140" i="7"/>
  <c r="R140" i="7" s="1"/>
  <c r="P87" i="7"/>
  <c r="AB87" i="7" s="1"/>
  <c r="AD210" i="7"/>
  <c r="P210" i="7"/>
  <c r="AB210" i="7" s="1"/>
  <c r="AD12" i="7"/>
  <c r="P12" i="7"/>
  <c r="AB12" i="7" s="1"/>
  <c r="AD184" i="7"/>
  <c r="P184" i="7"/>
  <c r="AB184" i="7" s="1"/>
  <c r="AD77" i="7"/>
  <c r="P77" i="7"/>
  <c r="AB77" i="7" s="1"/>
  <c r="AD104" i="7"/>
  <c r="P104" i="7"/>
  <c r="R104" i="7" s="1"/>
  <c r="AD116" i="7"/>
  <c r="P116" i="7"/>
  <c r="R116" i="7" s="1"/>
  <c r="AD231" i="7"/>
  <c r="P231" i="7"/>
  <c r="R231" i="7" s="1"/>
  <c r="AD58" i="7"/>
  <c r="P58" i="7"/>
  <c r="R58" i="7" s="1"/>
  <c r="AD15" i="7"/>
  <c r="P15" i="7"/>
  <c r="AB15" i="7" s="1"/>
  <c r="AD296" i="7"/>
  <c r="P296" i="7"/>
  <c r="AB296" i="7" s="1"/>
  <c r="AD203" i="7"/>
  <c r="P203" i="7"/>
  <c r="AB203" i="7" s="1"/>
  <c r="AD171" i="7"/>
  <c r="P171" i="7"/>
  <c r="R171" i="7" s="1"/>
  <c r="AD42" i="7"/>
  <c r="P42" i="7"/>
  <c r="AB42" i="7" s="1"/>
  <c r="P233" i="7"/>
  <c r="AB233" i="7" s="1"/>
  <c r="AD233" i="7"/>
  <c r="AD91" i="7"/>
  <c r="P91" i="7"/>
  <c r="AB91" i="7" s="1"/>
  <c r="P143" i="7"/>
  <c r="AB143" i="7" s="1"/>
  <c r="AD143" i="7"/>
  <c r="AD244" i="7"/>
  <c r="P244" i="7"/>
  <c r="AB244" i="7" s="1"/>
  <c r="P18" i="7"/>
  <c r="AB18" i="7" s="1"/>
  <c r="AD18" i="7"/>
  <c r="AD144" i="7"/>
  <c r="P144" i="7"/>
  <c r="R144" i="7" s="1"/>
  <c r="AD299" i="7"/>
  <c r="P299" i="7"/>
  <c r="R299" i="7" s="1"/>
  <c r="AD7" i="7"/>
  <c r="P7" i="7"/>
  <c r="R7" i="7" s="1"/>
  <c r="AD188" i="7"/>
  <c r="P188" i="7"/>
  <c r="R188" i="7" s="1"/>
  <c r="AD278" i="7"/>
  <c r="P278" i="7"/>
  <c r="R278" i="7" s="1"/>
  <c r="AD72" i="7"/>
  <c r="P72" i="7"/>
  <c r="R72" i="7" s="1"/>
  <c r="AD218" i="7"/>
  <c r="AD224" i="7"/>
  <c r="P240" i="7"/>
  <c r="AB240" i="7" s="1"/>
  <c r="AD16" i="7"/>
  <c r="P290" i="7"/>
  <c r="R290" i="7" s="1"/>
  <c r="P157" i="7"/>
  <c r="AB157" i="7" s="1"/>
  <c r="P88" i="7"/>
  <c r="AB88" i="7" s="1"/>
  <c r="P89" i="7"/>
  <c r="R89" i="7" s="1"/>
  <c r="P29" i="7"/>
  <c r="R29" i="7" s="1"/>
  <c r="P253" i="7"/>
  <c r="R253" i="7" s="1"/>
  <c r="P141" i="7"/>
  <c r="AB141" i="7" s="1"/>
  <c r="P288" i="7"/>
  <c r="R288" i="7" s="1"/>
  <c r="P73" i="7"/>
  <c r="R73" i="7" s="1"/>
  <c r="P32" i="7"/>
  <c r="AB32" i="7" s="1"/>
  <c r="P28" i="7"/>
  <c r="R28" i="7" s="1"/>
  <c r="AD237" i="7"/>
  <c r="P20" i="7"/>
  <c r="R20" i="7" s="1"/>
  <c r="P180" i="7"/>
  <c r="AB180" i="7" s="1"/>
  <c r="P98" i="7"/>
  <c r="R98" i="7" s="1"/>
  <c r="AD115" i="7"/>
  <c r="AD239" i="7"/>
  <c r="P239" i="7"/>
  <c r="R239" i="7" s="1"/>
  <c r="AD146" i="7"/>
  <c r="P146" i="7"/>
  <c r="R146" i="7" s="1"/>
  <c r="AD195" i="7"/>
  <c r="P195" i="7"/>
  <c r="R195" i="7" s="1"/>
  <c r="AD131" i="7"/>
  <c r="P131" i="7"/>
  <c r="R131" i="7" s="1"/>
  <c r="AD193" i="7"/>
  <c r="P193" i="7"/>
  <c r="AB193" i="7" s="1"/>
  <c r="P101" i="7"/>
  <c r="AB101" i="7" s="1"/>
  <c r="AD101" i="7"/>
  <c r="AD21" i="7"/>
  <c r="P21" i="7"/>
  <c r="R21" i="7" s="1"/>
  <c r="AD204" i="7"/>
  <c r="P204" i="7"/>
  <c r="AB204" i="7" s="1"/>
  <c r="AD249" i="7"/>
  <c r="P249" i="7"/>
  <c r="R249" i="7" s="1"/>
  <c r="AD48" i="7"/>
  <c r="P48" i="7"/>
  <c r="AB48" i="7" s="1"/>
  <c r="P39" i="7"/>
  <c r="R39" i="7" s="1"/>
  <c r="AD39" i="7"/>
  <c r="AD8" i="7"/>
  <c r="P8" i="7"/>
  <c r="R8" i="7" s="1"/>
  <c r="AD40" i="7"/>
  <c r="P40" i="7"/>
  <c r="R40" i="7" s="1"/>
  <c r="AD191" i="7"/>
  <c r="P191" i="7"/>
  <c r="R191" i="7" s="1"/>
  <c r="AD49" i="7"/>
  <c r="P49" i="7"/>
  <c r="AB49" i="7" s="1"/>
  <c r="AD227" i="7"/>
  <c r="P227" i="7"/>
  <c r="R227" i="7" s="1"/>
  <c r="AD197" i="7"/>
  <c r="P197" i="7"/>
  <c r="AB197" i="7" s="1"/>
  <c r="AD229" i="7"/>
  <c r="P229" i="7"/>
  <c r="AB229" i="7" s="1"/>
  <c r="AD69" i="7"/>
  <c r="P69" i="7"/>
  <c r="R69" i="7" s="1"/>
  <c r="AD262" i="7"/>
  <c r="P262" i="7"/>
  <c r="R262" i="7" s="1"/>
  <c r="AD94" i="7"/>
  <c r="P94" i="7"/>
  <c r="R94" i="7" s="1"/>
  <c r="AD127" i="7"/>
  <c r="P127" i="7"/>
  <c r="AB127" i="7" s="1"/>
  <c r="AD137" i="7"/>
  <c r="P137" i="7"/>
  <c r="AB137" i="7" s="1"/>
  <c r="AD294" i="7"/>
  <c r="P294" i="7"/>
  <c r="R294" i="7" s="1"/>
  <c r="AD110" i="7"/>
  <c r="P110" i="7"/>
  <c r="R110" i="7" s="1"/>
  <c r="AD201" i="7"/>
  <c r="P201" i="7"/>
  <c r="R201" i="7" s="1"/>
  <c r="AD113" i="7"/>
  <c r="P113" i="7"/>
  <c r="R113" i="7" s="1"/>
  <c r="AD120" i="7"/>
  <c r="P120" i="7"/>
  <c r="AB120" i="7" s="1"/>
  <c r="AD111" i="7"/>
  <c r="P111" i="7"/>
  <c r="AB111" i="7" s="1"/>
  <c r="AD183" i="7"/>
  <c r="P183" i="7"/>
  <c r="AB183" i="7" s="1"/>
  <c r="AD36" i="7"/>
  <c r="P36" i="7"/>
  <c r="AB36" i="7" s="1"/>
  <c r="AD209" i="7"/>
  <c r="P209" i="7"/>
  <c r="R209" i="7" s="1"/>
  <c r="AD161" i="7"/>
  <c r="P161" i="7"/>
  <c r="R161" i="7" s="1"/>
  <c r="AD105" i="7"/>
  <c r="P105" i="7"/>
  <c r="R105" i="7" s="1"/>
  <c r="AD187" i="7"/>
  <c r="P187" i="7"/>
  <c r="R187" i="7" s="1"/>
  <c r="AD236" i="7"/>
  <c r="P236" i="7"/>
  <c r="AB236" i="7" s="1"/>
  <c r="AD149" i="7"/>
  <c r="P149" i="7"/>
  <c r="R149" i="7" s="1"/>
  <c r="AD298" i="7"/>
  <c r="P298" i="7"/>
  <c r="R298" i="7" s="1"/>
  <c r="AD198" i="7"/>
  <c r="P198" i="7"/>
  <c r="AB198" i="7" s="1"/>
  <c r="AD145" i="7"/>
  <c r="P145" i="7"/>
  <c r="AB145" i="7" s="1"/>
  <c r="AD44" i="7"/>
  <c r="P44" i="7"/>
  <c r="R44" i="7" s="1"/>
  <c r="AD272" i="7"/>
  <c r="P272" i="7"/>
  <c r="AB272" i="7" s="1"/>
  <c r="AD261" i="7"/>
  <c r="P261" i="7"/>
  <c r="AB261" i="7" s="1"/>
  <c r="AD285" i="7"/>
  <c r="P285" i="7"/>
  <c r="R285" i="7" s="1"/>
  <c r="AD276" i="7"/>
  <c r="P276" i="7"/>
  <c r="AB276" i="7" s="1"/>
  <c r="AD169" i="7"/>
  <c r="P169" i="7"/>
  <c r="AB169" i="7" s="1"/>
  <c r="AD84" i="7"/>
  <c r="P84" i="7"/>
  <c r="R84" i="7" s="1"/>
  <c r="AD238" i="7"/>
  <c r="P238" i="7"/>
  <c r="R238" i="7" s="1"/>
  <c r="AD194" i="7"/>
  <c r="P194" i="7"/>
  <c r="AB194" i="7" s="1"/>
  <c r="P212" i="7"/>
  <c r="R212" i="7" s="1"/>
  <c r="AD212" i="7"/>
  <c r="AD27" i="7"/>
  <c r="P27" i="7"/>
  <c r="R27" i="7" s="1"/>
  <c r="P173" i="7"/>
  <c r="R173" i="7" s="1"/>
  <c r="AD173" i="7"/>
  <c r="AC3" i="7"/>
  <c r="O3" i="7"/>
  <c r="AA3" i="7" s="1"/>
  <c r="R199" i="7"/>
  <c r="AB199" i="7"/>
  <c r="Q289" i="7"/>
  <c r="AA289" i="7"/>
  <c r="Q121" i="7"/>
  <c r="AA121" i="7"/>
  <c r="AA41" i="7"/>
  <c r="Q41" i="7"/>
  <c r="Q199" i="7"/>
  <c r="AA199" i="7"/>
  <c r="Q112" i="7"/>
  <c r="AA112" i="7"/>
  <c r="Q256" i="7"/>
  <c r="AA256" i="7"/>
  <c r="Q126" i="7"/>
  <c r="AA126" i="7"/>
  <c r="AA245" i="7"/>
  <c r="Q245" i="7"/>
  <c r="Q269" i="7"/>
  <c r="AA269" i="7"/>
  <c r="AA295" i="7"/>
  <c r="Q295" i="7"/>
  <c r="Q88" i="7"/>
  <c r="AA88" i="7"/>
  <c r="AA59" i="7"/>
  <c r="Q59" i="7"/>
  <c r="Q147" i="7"/>
  <c r="AA147" i="7"/>
  <c r="AA129" i="7"/>
  <c r="Q129" i="7"/>
  <c r="Q158" i="7"/>
  <c r="AA158" i="7"/>
  <c r="AA103" i="7"/>
  <c r="Q103" i="7"/>
  <c r="Q106" i="7"/>
  <c r="AA106" i="7"/>
  <c r="AA255" i="7"/>
  <c r="Q255" i="7"/>
  <c r="AA37" i="7"/>
  <c r="Q37" i="7"/>
  <c r="AA16" i="7"/>
  <c r="Q16" i="7"/>
  <c r="AB75" i="7"/>
  <c r="R75" i="7"/>
  <c r="R256" i="7"/>
  <c r="AB256" i="7"/>
  <c r="AB269" i="7"/>
  <c r="R269" i="7"/>
  <c r="AA150" i="7"/>
  <c r="Q150" i="7"/>
  <c r="AA290" i="7"/>
  <c r="Q290" i="7"/>
  <c r="AA71" i="7"/>
  <c r="Q71" i="7"/>
  <c r="Q82" i="7"/>
  <c r="AA82" i="7"/>
  <c r="AA165" i="7"/>
  <c r="Q165" i="7"/>
  <c r="AA80" i="7"/>
  <c r="Q80" i="7"/>
  <c r="Q108" i="7"/>
  <c r="AA108" i="7"/>
  <c r="AA162" i="7"/>
  <c r="Q162" i="7"/>
  <c r="Q122" i="7"/>
  <c r="AA122" i="7"/>
  <c r="Q130" i="7"/>
  <c r="AA130" i="7"/>
  <c r="AA63" i="7"/>
  <c r="Q63" i="7"/>
  <c r="AA297" i="7"/>
  <c r="Q297" i="7"/>
  <c r="Q141" i="7"/>
  <c r="AA141" i="7"/>
  <c r="Q132" i="7"/>
  <c r="AA132" i="7"/>
  <c r="AA14" i="7"/>
  <c r="Q14" i="7"/>
  <c r="AA96" i="7"/>
  <c r="Q96" i="7"/>
  <c r="AA192" i="7"/>
  <c r="Q192" i="7"/>
  <c r="AA257" i="7"/>
  <c r="Q257" i="7"/>
  <c r="Q45" i="7"/>
  <c r="R107" i="7"/>
  <c r="AB107" i="7"/>
  <c r="R26" i="7"/>
  <c r="AB26" i="7"/>
  <c r="R275" i="7"/>
  <c r="AB271" i="7"/>
  <c r="R271" i="7"/>
  <c r="R258" i="7"/>
  <c r="AB258" i="7"/>
  <c r="AB274" i="7"/>
  <c r="R274" i="7"/>
  <c r="AA127" i="7"/>
  <c r="Q127" i="7"/>
  <c r="AA144" i="7"/>
  <c r="Q144" i="7"/>
  <c r="Q113" i="7"/>
  <c r="AA113" i="7"/>
  <c r="Q299" i="7"/>
  <c r="AA299" i="7"/>
  <c r="Q161" i="7"/>
  <c r="AA161" i="7"/>
  <c r="AA48" i="7"/>
  <c r="Q48" i="7"/>
  <c r="Q105" i="7"/>
  <c r="AA105" i="7"/>
  <c r="Q32" i="7"/>
  <c r="AA32" i="7"/>
  <c r="Q234" i="7"/>
  <c r="AA234" i="7"/>
  <c r="AA174" i="7"/>
  <c r="Q174" i="7"/>
  <c r="Q93" i="7"/>
  <c r="AA93" i="7"/>
  <c r="Q114" i="7"/>
  <c r="AA114" i="7"/>
  <c r="Q186" i="7"/>
  <c r="AA186" i="7"/>
  <c r="AA119" i="7"/>
  <c r="Q119" i="7"/>
  <c r="AA50" i="7"/>
  <c r="Q50" i="7"/>
  <c r="Q217" i="7"/>
  <c r="AA217" i="7"/>
  <c r="AA206" i="7"/>
  <c r="Q206" i="7"/>
  <c r="R92" i="7"/>
  <c r="AB92" i="7"/>
  <c r="R97" i="7"/>
  <c r="AB97" i="7"/>
  <c r="R177" i="7"/>
  <c r="AB177" i="7"/>
  <c r="AB250" i="7"/>
  <c r="R250" i="7"/>
  <c r="R167" i="7"/>
  <c r="AB167" i="7"/>
  <c r="AB118" i="7"/>
  <c r="R118" i="7"/>
  <c r="Q214" i="7"/>
  <c r="AA214" i="7"/>
  <c r="Q85" i="7"/>
  <c r="AA85" i="7"/>
  <c r="Q137" i="7"/>
  <c r="AA137" i="7"/>
  <c r="AA294" i="7"/>
  <c r="Q294" i="7"/>
  <c r="AA296" i="7"/>
  <c r="Q296" i="7"/>
  <c r="AA120" i="7"/>
  <c r="Q120" i="7"/>
  <c r="Q193" i="7"/>
  <c r="AA193" i="7"/>
  <c r="Q18" i="7"/>
  <c r="AA18" i="7"/>
  <c r="AA8" i="7"/>
  <c r="Q8" i="7"/>
  <c r="AA187" i="7"/>
  <c r="Q187" i="7"/>
  <c r="AA40" i="7"/>
  <c r="Q40" i="7"/>
  <c r="Q172" i="7"/>
  <c r="AA172" i="7"/>
  <c r="Q56" i="7"/>
  <c r="AA56" i="7"/>
  <c r="Q79" i="7"/>
  <c r="AA79" i="7"/>
  <c r="AA115" i="7"/>
  <c r="Q115" i="7"/>
  <c r="AA213" i="7"/>
  <c r="Q213" i="7"/>
  <c r="Q241" i="7"/>
  <c r="AA241" i="7"/>
  <c r="R16" i="7"/>
  <c r="AB16" i="7"/>
  <c r="AA280" i="7"/>
  <c r="Q280" i="7"/>
  <c r="Q216" i="7"/>
  <c r="AA216" i="7"/>
  <c r="AA178" i="7"/>
  <c r="Q178" i="7"/>
  <c r="AA135" i="7"/>
  <c r="Q135" i="7"/>
  <c r="Q54" i="7"/>
  <c r="AA54" i="7"/>
  <c r="AA254" i="7"/>
  <c r="Q254" i="7"/>
  <c r="Q66" i="7"/>
  <c r="AA66" i="7"/>
  <c r="AA22" i="7"/>
  <c r="Q22" i="7"/>
  <c r="AA52" i="7"/>
  <c r="Q52" i="7"/>
  <c r="Q24" i="7"/>
  <c r="AA24" i="7"/>
  <c r="Q283" i="7"/>
  <c r="AA283" i="7"/>
  <c r="AA76" i="7"/>
  <c r="Q76" i="7"/>
  <c r="AA225" i="7"/>
  <c r="Q225" i="7"/>
  <c r="Q5" i="7"/>
  <c r="AA5" i="7"/>
  <c r="AA219" i="7"/>
  <c r="Q219" i="7"/>
  <c r="AA9" i="7"/>
  <c r="Q9" i="7"/>
  <c r="AA20" i="7"/>
  <c r="Q20" i="7"/>
  <c r="AA293" i="7"/>
  <c r="Q293" i="7"/>
  <c r="R79" i="7"/>
  <c r="AB79" i="7"/>
  <c r="AB135" i="7"/>
  <c r="R135" i="7"/>
  <c r="AB54" i="7"/>
  <c r="R54" i="7"/>
  <c r="R254" i="7"/>
  <c r="AB254" i="7"/>
  <c r="R52" i="7"/>
  <c r="AB52" i="7"/>
  <c r="AB5" i="7"/>
  <c r="Q265" i="7"/>
  <c r="AA265" i="7"/>
  <c r="Q107" i="7"/>
  <c r="AA107" i="7"/>
  <c r="Q81" i="7"/>
  <c r="AA81" i="7"/>
  <c r="AA152" i="7"/>
  <c r="Q152" i="7"/>
  <c r="AA26" i="7"/>
  <c r="Q26" i="7"/>
  <c r="Q286" i="7"/>
  <c r="AA286" i="7"/>
  <c r="AA2" i="7"/>
  <c r="Q2" i="7"/>
  <c r="Q275" i="7"/>
  <c r="AA275" i="7"/>
  <c r="AA253" i="7"/>
  <c r="Q253" i="7"/>
  <c r="Q271" i="7"/>
  <c r="AA271" i="7"/>
  <c r="AA226" i="7"/>
  <c r="Q226" i="7"/>
  <c r="Q179" i="7"/>
  <c r="AA179" i="7"/>
  <c r="Q153" i="7"/>
  <c r="AA153" i="7"/>
  <c r="Q258" i="7"/>
  <c r="AA258" i="7"/>
  <c r="AA246" i="7"/>
  <c r="Q246" i="7"/>
  <c r="AA138" i="7"/>
  <c r="Q138" i="7"/>
  <c r="Q274" i="7"/>
  <c r="AA274" i="7"/>
  <c r="Q220" i="7"/>
  <c r="AA220" i="7"/>
  <c r="Q284" i="7"/>
  <c r="AA284" i="7"/>
  <c r="AB94" i="7"/>
  <c r="R91" i="7"/>
  <c r="AB60" i="7"/>
  <c r="R60" i="7"/>
  <c r="AA182" i="7"/>
  <c r="Q182" i="7"/>
  <c r="Q92" i="7"/>
  <c r="AA92" i="7"/>
  <c r="Q160" i="7"/>
  <c r="AA160" i="7"/>
  <c r="Q97" i="7"/>
  <c r="AA97" i="7"/>
  <c r="AA73" i="7"/>
  <c r="Q73" i="7"/>
  <c r="Q177" i="7"/>
  <c r="AA177" i="7"/>
  <c r="AA19" i="7"/>
  <c r="Q19" i="7"/>
  <c r="AA250" i="7"/>
  <c r="Q250" i="7"/>
  <c r="AA281" i="7"/>
  <c r="Q281" i="7"/>
  <c r="Q44" i="7"/>
  <c r="AA44" i="7"/>
  <c r="AA7" i="7"/>
  <c r="Q7" i="7"/>
  <c r="Q169" i="7"/>
  <c r="AA169" i="7"/>
  <c r="AA131" i="7"/>
  <c r="Q131" i="7"/>
  <c r="AA116" i="7"/>
  <c r="Q116" i="7"/>
  <c r="Q39" i="7"/>
  <c r="AA39" i="7"/>
  <c r="AA72" i="7"/>
  <c r="Q72" i="7"/>
  <c r="AA229" i="7"/>
  <c r="Q229" i="7"/>
  <c r="AA272" i="7"/>
  <c r="Q272" i="7"/>
  <c r="AB23" i="7"/>
  <c r="R164" i="7"/>
  <c r="AB164" i="7"/>
  <c r="AB99" i="7"/>
  <c r="R99" i="7"/>
  <c r="R139" i="7"/>
  <c r="AB139" i="7"/>
  <c r="AB259" i="7"/>
  <c r="R259" i="7"/>
  <c r="R57" i="7"/>
  <c r="AB57" i="7"/>
  <c r="AB218" i="7"/>
  <c r="R218" i="7"/>
  <c r="AB206" i="7"/>
  <c r="R206" i="7"/>
  <c r="R273" i="7"/>
  <c r="AB273" i="7"/>
  <c r="Q142" i="7"/>
  <c r="AA142" i="7"/>
  <c r="Q194" i="7"/>
  <c r="AA194" i="7"/>
  <c r="Q128" i="7"/>
  <c r="AA128" i="7"/>
  <c r="Q212" i="7"/>
  <c r="AA212" i="7"/>
  <c r="AA118" i="7"/>
  <c r="Q118" i="7"/>
  <c r="Q166" i="7"/>
  <c r="AA166" i="7"/>
  <c r="AA273" i="7"/>
  <c r="Q273" i="7"/>
  <c r="AA140" i="7"/>
  <c r="Q140" i="7"/>
  <c r="Q62" i="7"/>
  <c r="AA62" i="7"/>
  <c r="AA237" i="7"/>
  <c r="Q237" i="7"/>
  <c r="Q292" i="7"/>
  <c r="AA292" i="7"/>
  <c r="AB215" i="7"/>
  <c r="R215" i="7"/>
  <c r="AA236" i="7"/>
  <c r="Q236" i="7"/>
  <c r="Q231" i="7"/>
  <c r="AA231" i="7"/>
  <c r="AA58" i="7"/>
  <c r="Q58" i="7"/>
  <c r="AA42" i="7"/>
  <c r="Q42" i="7"/>
  <c r="AA101" i="7"/>
  <c r="Q101" i="7"/>
  <c r="Q111" i="7"/>
  <c r="AA111" i="7"/>
  <c r="AB224" i="7"/>
  <c r="R224" i="7"/>
  <c r="R115" i="7"/>
  <c r="AB115" i="7"/>
  <c r="Q251" i="7"/>
  <c r="AA251" i="7"/>
  <c r="AA183" i="7"/>
  <c r="Q183" i="7"/>
  <c r="Q240" i="7"/>
  <c r="AA240" i="7"/>
  <c r="Q149" i="7"/>
  <c r="AA149" i="7"/>
  <c r="Q191" i="7"/>
  <c r="AA191" i="7"/>
  <c r="AA298" i="7"/>
  <c r="Q298" i="7"/>
  <c r="AA143" i="7"/>
  <c r="Q143" i="7"/>
  <c r="Q261" i="7"/>
  <c r="AA261" i="7"/>
  <c r="Q278" i="7"/>
  <c r="AA278" i="7"/>
  <c r="Q239" i="7"/>
  <c r="AA239" i="7"/>
  <c r="Q210" i="7"/>
  <c r="AA210" i="7"/>
  <c r="AA21" i="7"/>
  <c r="Q21" i="7"/>
  <c r="AA36" i="7"/>
  <c r="Q36" i="7"/>
  <c r="Q204" i="7"/>
  <c r="AA204" i="7"/>
  <c r="AA15" i="7"/>
  <c r="Q15" i="7"/>
  <c r="AA49" i="7"/>
  <c r="Q49" i="7"/>
  <c r="AA184" i="7"/>
  <c r="Q184" i="7"/>
  <c r="Q262" i="7"/>
  <c r="AA262" i="7"/>
  <c r="AA203" i="7"/>
  <c r="Q203" i="7"/>
  <c r="AA110" i="7"/>
  <c r="AB110" i="7"/>
  <c r="Q146" i="7"/>
  <c r="AA146" i="7"/>
  <c r="AA201" i="7"/>
  <c r="Q201" i="7"/>
  <c r="Q171" i="7"/>
  <c r="AA171" i="7"/>
  <c r="Q209" i="7"/>
  <c r="AA209" i="7"/>
  <c r="Q157" i="7"/>
  <c r="AA157" i="7"/>
  <c r="Q198" i="7"/>
  <c r="AA198" i="7"/>
  <c r="AA233" i="7"/>
  <c r="Q233" i="7"/>
  <c r="AA285" i="7"/>
  <c r="Q285" i="7"/>
  <c r="Q94" i="7"/>
  <c r="AA94" i="7"/>
  <c r="Q276" i="7"/>
  <c r="AA276" i="7"/>
  <c r="AA91" i="7"/>
  <c r="Q91" i="7"/>
  <c r="AA195" i="7"/>
  <c r="Q195" i="7"/>
  <c r="AA77" i="7"/>
  <c r="Q77" i="7"/>
  <c r="Q249" i="7"/>
  <c r="AA249" i="7"/>
  <c r="AA244" i="7"/>
  <c r="Q244" i="7"/>
  <c r="AA227" i="7"/>
  <c r="Q227" i="7"/>
  <c r="AA145" i="7"/>
  <c r="Q145" i="7"/>
  <c r="AA197" i="7"/>
  <c r="Q197" i="7"/>
  <c r="AA215" i="7"/>
  <c r="Q215" i="7"/>
  <c r="R43" i="7"/>
  <c r="AB43" i="7"/>
  <c r="AB156" i="7"/>
  <c r="R156" i="7"/>
  <c r="AB30" i="7"/>
  <c r="R30" i="7"/>
  <c r="R38" i="7"/>
  <c r="AB38" i="7"/>
  <c r="AA23" i="7"/>
  <c r="Q23" i="7"/>
  <c r="AA164" i="7"/>
  <c r="Q164" i="7"/>
  <c r="Q176" i="7"/>
  <c r="AA176" i="7"/>
  <c r="Q168" i="7"/>
  <c r="AA168" i="7"/>
  <c r="AA99" i="7"/>
  <c r="Q99" i="7"/>
  <c r="AA155" i="7"/>
  <c r="Q155" i="7"/>
  <c r="AA148" i="7"/>
  <c r="Q148" i="7"/>
  <c r="Q247" i="7"/>
  <c r="AA247" i="7"/>
  <c r="AA190" i="7"/>
  <c r="Q190" i="7"/>
  <c r="Q185" i="7"/>
  <c r="AA185" i="7"/>
  <c r="Q196" i="7"/>
  <c r="AA196" i="7"/>
  <c r="AA260" i="7"/>
  <c r="Q260" i="7"/>
  <c r="AA139" i="7"/>
  <c r="Q139" i="7"/>
  <c r="AA259" i="7"/>
  <c r="Q259" i="7"/>
  <c r="AA57" i="7"/>
  <c r="Q57" i="7"/>
  <c r="Q218" i="7"/>
  <c r="AA218" i="7"/>
  <c r="AA277" i="7"/>
  <c r="Q277" i="7"/>
  <c r="AA205" i="7"/>
  <c r="Q205" i="7"/>
  <c r="Q61" i="7"/>
  <c r="AA61" i="7"/>
  <c r="AB213" i="7"/>
  <c r="R213" i="7"/>
  <c r="AB78" i="7"/>
  <c r="R78" i="7"/>
  <c r="AB267" i="7"/>
  <c r="R267" i="7"/>
  <c r="R95" i="7"/>
  <c r="AB95" i="7"/>
  <c r="AB13" i="7"/>
  <c r="R13" i="7"/>
  <c r="AB55" i="7"/>
  <c r="R55" i="7"/>
  <c r="R181" i="7"/>
  <c r="AB181" i="7"/>
  <c r="AB252" i="7"/>
  <c r="R252" i="7"/>
  <c r="R241" i="7"/>
  <c r="AB241" i="7"/>
  <c r="Q207" i="7"/>
  <c r="AA207" i="7"/>
  <c r="AA224" i="7"/>
  <c r="Q224" i="7"/>
  <c r="Q248" i="7"/>
  <c r="AA248" i="7"/>
  <c r="Q175" i="7"/>
  <c r="AA175" i="7"/>
  <c r="Q133" i="7"/>
  <c r="AA133" i="7"/>
  <c r="AA29" i="7"/>
  <c r="Q29" i="7"/>
  <c r="AA27" i="7"/>
  <c r="Q27" i="7"/>
  <c r="AA180" i="7"/>
  <c r="Q180" i="7"/>
  <c r="Q252" i="7"/>
  <c r="AA252" i="7"/>
  <c r="AA243" i="7"/>
  <c r="Q243" i="7"/>
  <c r="AA60" i="7"/>
  <c r="Q60" i="7"/>
  <c r="AA28" i="7"/>
  <c r="Q28" i="7"/>
  <c r="AA75" i="7"/>
  <c r="Q75" i="7"/>
  <c r="AA238" i="7"/>
  <c r="Q238" i="7"/>
  <c r="Q221" i="7"/>
  <c r="AA221" i="7"/>
  <c r="AA109" i="7"/>
  <c r="Q109" i="7"/>
  <c r="AA230" i="7"/>
  <c r="Q230" i="7"/>
  <c r="AA87" i="7"/>
  <c r="Q87" i="7"/>
  <c r="AB237" i="7"/>
  <c r="R237" i="7"/>
  <c r="AA47" i="7"/>
  <c r="Q47" i="7"/>
  <c r="Q6" i="7"/>
  <c r="AA6" i="7"/>
  <c r="Q64" i="7"/>
  <c r="AA64" i="7"/>
  <c r="AA124" i="7"/>
  <c r="Q124" i="7"/>
  <c r="Q211" i="7"/>
  <c r="AA211" i="7"/>
  <c r="AA189" i="7"/>
  <c r="Q189" i="7"/>
  <c r="AA208" i="7"/>
  <c r="Q208" i="7"/>
  <c r="Q279" i="7"/>
  <c r="AA279" i="7"/>
  <c r="AA134" i="7"/>
  <c r="Q134" i="7"/>
  <c r="Q159" i="7"/>
  <c r="AA159" i="7"/>
  <c r="Q11" i="7"/>
  <c r="AA11" i="7"/>
  <c r="Q89" i="7"/>
  <c r="AA89" i="7"/>
  <c r="Q4" i="7"/>
  <c r="AA4" i="7"/>
  <c r="Q151" i="7"/>
  <c r="AA151" i="7"/>
  <c r="AA86" i="7"/>
  <c r="Q86" i="7"/>
  <c r="Q200" i="7"/>
  <c r="AA200" i="7"/>
  <c r="AA35" i="7"/>
  <c r="Q35" i="7"/>
  <c r="AB40" i="7"/>
  <c r="R208" i="7"/>
  <c r="AB208" i="7"/>
  <c r="R86" i="7"/>
  <c r="AB86" i="7"/>
  <c r="Q74" i="7"/>
  <c r="AA74" i="7"/>
  <c r="Q270" i="7"/>
  <c r="AA270" i="7"/>
  <c r="Q70" i="7"/>
  <c r="AA70" i="7"/>
  <c r="Q98" i="7"/>
  <c r="AA98" i="7"/>
  <c r="AA25" i="7"/>
  <c r="Q25" i="7"/>
  <c r="AA43" i="7"/>
  <c r="Q43" i="7"/>
  <c r="AA33" i="7"/>
  <c r="Q33" i="7"/>
  <c r="AA68" i="7"/>
  <c r="Q68" i="7"/>
  <c r="AA235" i="7"/>
  <c r="Q235" i="7"/>
  <c r="AA10" i="7"/>
  <c r="Q10" i="7"/>
  <c r="AA83" i="7"/>
  <c r="Q83" i="7"/>
  <c r="Q46" i="7"/>
  <c r="AA46" i="7"/>
  <c r="Q263" i="7"/>
  <c r="AA263" i="7"/>
  <c r="AA123" i="7"/>
  <c r="Q123" i="7"/>
  <c r="AA266" i="7"/>
  <c r="Q266" i="7"/>
  <c r="Q232" i="7"/>
  <c r="AA232" i="7"/>
  <c r="AA156" i="7"/>
  <c r="Q156" i="7"/>
  <c r="Q223" i="7"/>
  <c r="AA223" i="7"/>
  <c r="Q30" i="7"/>
  <c r="AA30" i="7"/>
  <c r="R150" i="7"/>
  <c r="AB150" i="7"/>
  <c r="R82" i="7"/>
  <c r="AB82" i="7"/>
  <c r="AB165" i="7"/>
  <c r="R165" i="7"/>
  <c r="AB80" i="7"/>
  <c r="R80" i="7"/>
  <c r="R96" i="7"/>
  <c r="Q288" i="7"/>
  <c r="AA288" i="7"/>
  <c r="AA53" i="7"/>
  <c r="Q53" i="7"/>
  <c r="Q51" i="7"/>
  <c r="AA51" i="7"/>
  <c r="Q78" i="7"/>
  <c r="AA78" i="7"/>
  <c r="Q65" i="7"/>
  <c r="AA65" i="7"/>
  <c r="AA267" i="7"/>
  <c r="Q267" i="7"/>
  <c r="AA242" i="7"/>
  <c r="Q242" i="7"/>
  <c r="AA95" i="7"/>
  <c r="Q95" i="7"/>
  <c r="Q154" i="7"/>
  <c r="AA154" i="7"/>
  <c r="AA13" i="7"/>
  <c r="Q13" i="7"/>
  <c r="AA55" i="7"/>
  <c r="Q55" i="7"/>
  <c r="Q181" i="7"/>
  <c r="AA181" i="7"/>
  <c r="Q100" i="7"/>
  <c r="AA100" i="7"/>
  <c r="Q117" i="7"/>
  <c r="AA117" i="7"/>
  <c r="AA170" i="7"/>
  <c r="Q170" i="7"/>
  <c r="AA136" i="7"/>
  <c r="Q136" i="7"/>
  <c r="AA167" i="7"/>
  <c r="Q167" i="7"/>
  <c r="Q163" i="7"/>
  <c r="AA163" i="7"/>
  <c r="R217" i="7"/>
  <c r="AB217" i="7"/>
  <c r="AB133" i="7"/>
  <c r="R133" i="7"/>
  <c r="R32" i="7"/>
  <c r="R93" i="7"/>
  <c r="AB93" i="7"/>
  <c r="R114" i="7"/>
  <c r="AB114" i="7"/>
  <c r="AB186" i="7"/>
  <c r="R186" i="7"/>
  <c r="R119" i="7"/>
  <c r="AB119" i="7"/>
  <c r="AB50" i="7"/>
  <c r="R50" i="7"/>
  <c r="Q69" i="7"/>
  <c r="AA69" i="7"/>
  <c r="AA12" i="7"/>
  <c r="Q12" i="7"/>
  <c r="AB3" i="7"/>
  <c r="R3" i="7"/>
  <c r="Q17" i="7"/>
  <c r="AA17" i="7"/>
  <c r="Q291" i="7"/>
  <c r="AA291" i="7"/>
  <c r="Q268" i="7"/>
  <c r="AA268" i="7"/>
  <c r="AA31" i="7"/>
  <c r="Q31" i="7"/>
  <c r="AA287" i="7"/>
  <c r="Q287" i="7"/>
  <c r="AA67" i="7"/>
  <c r="Q67" i="7"/>
  <c r="Q282" i="7"/>
  <c r="AA282" i="7"/>
  <c r="Q173" i="7"/>
  <c r="AA173" i="7"/>
  <c r="Q125" i="7"/>
  <c r="AA125" i="7"/>
  <c r="Q34" i="7"/>
  <c r="AA34" i="7"/>
  <c r="Q38" i="7"/>
  <c r="AA38" i="7"/>
  <c r="AA202" i="7"/>
  <c r="Q202" i="7"/>
  <c r="Q222" i="7"/>
  <c r="AA222" i="7"/>
  <c r="Q102" i="7"/>
  <c r="AA102" i="7"/>
  <c r="Q90" i="7"/>
  <c r="AA90" i="7"/>
  <c r="AA264" i="7"/>
  <c r="Q264" i="7"/>
  <c r="R264" i="7"/>
  <c r="AB264" i="7"/>
  <c r="AA104" i="7"/>
  <c r="Q104" i="7"/>
  <c r="R202" i="7" l="1"/>
  <c r="R172" i="7"/>
  <c r="AB71" i="7"/>
  <c r="R214" i="7"/>
  <c r="R90" i="7"/>
  <c r="R179" i="7"/>
  <c r="Q188" i="7"/>
  <c r="R251" i="7"/>
  <c r="AB243" i="7"/>
  <c r="AB248" i="7"/>
  <c r="R220" i="7"/>
  <c r="R242" i="7"/>
  <c r="AB168" i="7"/>
  <c r="AB149" i="7"/>
  <c r="AB161" i="7"/>
  <c r="R193" i="7"/>
  <c r="R284" i="7"/>
  <c r="R157" i="7"/>
  <c r="AB231" i="7"/>
  <c r="R190" i="7"/>
  <c r="R134" i="7"/>
  <c r="AB117" i="7"/>
  <c r="R270" i="7"/>
  <c r="R184" i="7"/>
  <c r="AB291" i="7"/>
  <c r="AB239" i="7"/>
  <c r="R197" i="7"/>
  <c r="R222" i="7"/>
  <c r="R111" i="7"/>
  <c r="R282" i="7"/>
  <c r="AB266" i="7"/>
  <c r="AB44" i="7"/>
  <c r="AB174" i="7"/>
  <c r="AB9" i="7"/>
  <c r="R221" i="7"/>
  <c r="AB219" i="7"/>
  <c r="AB62" i="7"/>
  <c r="AB292" i="7"/>
  <c r="AB262" i="7"/>
  <c r="R101" i="7"/>
  <c r="R10" i="7"/>
  <c r="R126" i="7"/>
  <c r="AB257" i="7"/>
  <c r="Q84" i="7"/>
  <c r="R234" i="7"/>
  <c r="R265" i="7"/>
  <c r="AB212" i="7"/>
  <c r="R255" i="7"/>
  <c r="R235" i="7"/>
  <c r="R24" i="7"/>
  <c r="AB293" i="7"/>
  <c r="AB152" i="7"/>
  <c r="R129" i="7"/>
  <c r="AB121" i="7"/>
  <c r="AB125" i="7"/>
  <c r="R226" i="7"/>
  <c r="AB178" i="7"/>
  <c r="R260" i="7"/>
  <c r="AB138" i="7"/>
  <c r="R268" i="7"/>
  <c r="R185" i="7"/>
  <c r="AA228" i="7"/>
  <c r="R281" i="7"/>
  <c r="R263" i="7"/>
  <c r="R33" i="7"/>
  <c r="AB160" i="7"/>
  <c r="R2" i="7"/>
  <c r="AB176" i="7"/>
  <c r="R83" i="7"/>
  <c r="R240" i="7"/>
  <c r="AB76" i="7"/>
  <c r="AB246" i="7"/>
  <c r="AB85" i="7"/>
  <c r="R153" i="7"/>
  <c r="AB122" i="7"/>
  <c r="AB53" i="7"/>
  <c r="R230" i="7"/>
  <c r="AB289" i="7"/>
  <c r="R148" i="7"/>
  <c r="R67" i="7"/>
  <c r="AB56" i="7"/>
  <c r="AB136" i="7"/>
  <c r="R65" i="7"/>
  <c r="R25" i="7"/>
  <c r="R77" i="7"/>
  <c r="R155" i="7"/>
  <c r="AB283" i="7"/>
  <c r="AB59" i="7"/>
  <c r="AB128" i="7"/>
  <c r="AB130" i="7"/>
  <c r="AB245" i="7"/>
  <c r="R106" i="7"/>
  <c r="AB45" i="7"/>
  <c r="R280" i="7"/>
  <c r="AB147" i="7"/>
  <c r="AB295" i="7"/>
  <c r="AB34" i="7"/>
  <c r="AB81" i="7"/>
  <c r="R103" i="7"/>
  <c r="Q3" i="7"/>
  <c r="AB108" i="7"/>
  <c r="R47" i="7"/>
  <c r="R100" i="7"/>
  <c r="R154" i="7"/>
  <c r="R276" i="7"/>
  <c r="AB31" i="7"/>
  <c r="R11" i="7"/>
  <c r="AB109" i="7"/>
  <c r="AB144" i="7"/>
  <c r="AB207" i="7"/>
  <c r="R14" i="7"/>
  <c r="R51" i="7"/>
  <c r="R70" i="7"/>
  <c r="AB278" i="7"/>
  <c r="AB249" i="7"/>
  <c r="R170" i="7"/>
  <c r="R203" i="7"/>
  <c r="R198" i="7"/>
  <c r="AB225" i="7"/>
  <c r="R216" i="7"/>
  <c r="R194" i="7"/>
  <c r="R61" i="7"/>
  <c r="R261" i="7"/>
  <c r="AB175" i="7"/>
  <c r="AB195" i="7"/>
  <c r="AB21" i="7"/>
  <c r="R66" i="7"/>
  <c r="AB205" i="7"/>
  <c r="R137" i="7"/>
  <c r="AB187" i="7"/>
  <c r="R180" i="7"/>
  <c r="R228" i="7"/>
  <c r="AB132" i="7"/>
  <c r="R192" i="7"/>
  <c r="R141" i="7"/>
  <c r="AB64" i="7"/>
  <c r="R18" i="7"/>
  <c r="R41" i="7"/>
  <c r="AB35" i="7"/>
  <c r="AB98" i="7"/>
  <c r="R162" i="7"/>
  <c r="AB17" i="7"/>
  <c r="AB123" i="7"/>
  <c r="R158" i="7"/>
  <c r="R49" i="7"/>
  <c r="R210" i="7"/>
  <c r="R244" i="7"/>
  <c r="AB84" i="7"/>
  <c r="AB27" i="7"/>
  <c r="AB104" i="7"/>
  <c r="AB69" i="7"/>
  <c r="R15" i="7"/>
  <c r="AB113" i="7"/>
  <c r="R102" i="7"/>
  <c r="R36" i="7"/>
  <c r="AB7" i="7"/>
  <c r="AB253" i="7"/>
  <c r="R42" i="7"/>
  <c r="AB189" i="7"/>
  <c r="R22" i="7"/>
  <c r="R12" i="7"/>
  <c r="R196" i="7"/>
  <c r="AB116" i="7"/>
  <c r="R286" i="7"/>
  <c r="R297" i="7"/>
  <c r="R120" i="7"/>
  <c r="AB288" i="7"/>
  <c r="R204" i="7"/>
  <c r="AB238" i="7"/>
  <c r="AB200" i="7"/>
  <c r="AB159" i="7"/>
  <c r="AB46" i="7"/>
  <c r="R236" i="7"/>
  <c r="AB131" i="7"/>
  <c r="AB112" i="7"/>
  <c r="AB287" i="7"/>
  <c r="R145" i="7"/>
  <c r="AB188" i="7"/>
  <c r="R296" i="7"/>
  <c r="AB8" i="7"/>
  <c r="AB285" i="7"/>
  <c r="AB209" i="7"/>
  <c r="R182" i="7"/>
  <c r="R4" i="7"/>
  <c r="R279" i="7"/>
  <c r="AB124" i="7"/>
  <c r="AB173" i="7"/>
  <c r="R142" i="7"/>
  <c r="AB227" i="7"/>
  <c r="AB294" i="7"/>
  <c r="R233" i="7"/>
  <c r="AB28" i="7"/>
  <c r="R88" i="7"/>
  <c r="R143" i="7"/>
  <c r="AB74" i="7"/>
  <c r="AB151" i="7"/>
  <c r="R223" i="7"/>
  <c r="AB247" i="7"/>
  <c r="AB68" i="7"/>
  <c r="R211" i="7"/>
  <c r="R37" i="7"/>
  <c r="AB277" i="7"/>
  <c r="AB29" i="7"/>
  <c r="AB39" i="7"/>
  <c r="AB63" i="7"/>
  <c r="R163" i="7"/>
  <c r="AB140" i="7"/>
  <c r="R87" i="7"/>
  <c r="R48" i="7"/>
  <c r="R232" i="7"/>
  <c r="AB298" i="7"/>
  <c r="R6" i="7"/>
  <c r="AB201" i="7"/>
  <c r="AB58" i="7"/>
  <c r="R169" i="7"/>
  <c r="AB19" i="7"/>
  <c r="R183" i="7"/>
  <c r="AB290" i="7"/>
  <c r="R166" i="7"/>
  <c r="AB73" i="7"/>
  <c r="AB20" i="7"/>
  <c r="R127" i="7"/>
  <c r="AB72" i="7"/>
  <c r="AB191" i="7"/>
  <c r="AB146" i="7"/>
  <c r="AB299" i="7"/>
  <c r="AB105" i="7"/>
  <c r="AB89" i="7"/>
  <c r="R229" i="7"/>
  <c r="AB171" i="7"/>
  <c r="R272" i="7"/>
  <c r="Z5" i="7" l="1"/>
  <c r="Z6" i="7" s="1"/>
  <c r="Z10" i="7"/>
  <c r="Z11" i="7" s="1"/>
  <c r="Z7" i="7"/>
  <c r="Z8" i="7"/>
  <c r="Z12" i="7"/>
  <c r="B73" i="1" l="1"/>
  <c r="E72" i="1"/>
  <c r="B7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46" authorId="0" shapeId="0" xr:uid="{B8ECE67D-65DD-483F-803A-0BDACEBC551A}">
      <text>
        <r>
          <rPr>
            <sz val="9"/>
            <color indexed="81"/>
            <rFont val="Calibri"/>
            <family val="2"/>
            <scheme val="minor"/>
          </rPr>
          <t xml:space="preserve">The core loss of inductor and PCB loss are no calculated.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" authorId="0" shapeId="0" xr:uid="{576A0DC7-7E01-4DED-B7A2-A347C2350A9B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GAIN(DB)
</t>
        </r>
      </text>
    </comment>
    <comment ref="P1" authorId="0" shapeId="0" xr:uid="{8FAB368A-0F07-4C5B-9B77-E79A3B4C9F2C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Phase Margin
</t>
        </r>
      </text>
    </comment>
    <comment ref="AC1" authorId="0" shapeId="0" xr:uid="{FD22E8C3-E47A-43C1-8A85-D8402012C3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DB of power stage</t>
        </r>
      </text>
    </comment>
    <comment ref="AD1" authorId="0" shapeId="0" xr:uid="{046A440B-7747-4449-974A-EF005EEA2CC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DEG of power stage</t>
        </r>
      </text>
    </comment>
    <comment ref="AE1" authorId="0" shapeId="0" xr:uid="{B96AE710-C120-42A2-B473-41FB80CD5786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DB of COMP</t>
        </r>
      </text>
    </comment>
    <comment ref="AF1" authorId="0" shapeId="0" xr:uid="{C1A9509D-47A9-4400-AB9F-1AB6DF5FDF4D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DB of COMP</t>
        </r>
      </text>
    </comment>
  </commentList>
</comments>
</file>

<file path=xl/sharedStrings.xml><?xml version="1.0" encoding="utf-8"?>
<sst xmlns="http://schemas.openxmlformats.org/spreadsheetml/2006/main" count="417" uniqueCount="325">
  <si>
    <t>Vin_min</t>
  </si>
  <si>
    <t>Vo</t>
  </si>
  <si>
    <t>Io_max</t>
  </si>
  <si>
    <t>L</t>
  </si>
  <si>
    <t>Ipk</t>
  </si>
  <si>
    <t>Rfb1</t>
  </si>
  <si>
    <t>Rfb2</t>
  </si>
  <si>
    <t xml:space="preserve">CFB_min_1     </t>
  </si>
  <si>
    <t xml:space="preserve">CFB_min_2     </t>
  </si>
  <si>
    <t>Tmax</t>
  </si>
  <si>
    <t>kcf</t>
  </si>
  <si>
    <t>R2</t>
  </si>
  <si>
    <t>R2t</t>
  </si>
  <si>
    <t>Cout</t>
  </si>
  <si>
    <t>L_min</t>
  </si>
  <si>
    <t>L_r</t>
  </si>
  <si>
    <t>CFB_r</t>
  </si>
  <si>
    <t>Cfb</t>
  </si>
  <si>
    <t>Vin</t>
  </si>
  <si>
    <t>Vin_max</t>
  </si>
  <si>
    <t>R2_r</t>
  </si>
  <si>
    <t>Ton_min</t>
  </si>
  <si>
    <t>Iq</t>
  </si>
  <si>
    <t>io</t>
  </si>
  <si>
    <t>PFM_judge</t>
  </si>
  <si>
    <t>Toff_min</t>
  </si>
  <si>
    <t>Input</t>
  </si>
  <si>
    <t>Internal</t>
  </si>
  <si>
    <t>Calculation internal</t>
  </si>
  <si>
    <t>Ipk_DCM</t>
  </si>
  <si>
    <t>Ipk_CCM</t>
  </si>
  <si>
    <t>CCM_juge</t>
  </si>
  <si>
    <t>Ton</t>
  </si>
  <si>
    <t>Ton_dcm</t>
  </si>
  <si>
    <t>Ton_ccm</t>
  </si>
  <si>
    <t>Duty_CCM</t>
  </si>
  <si>
    <t>IL_CCM</t>
  </si>
  <si>
    <t>ΔI_CCM</t>
  </si>
  <si>
    <t>t</t>
  </si>
  <si>
    <t>TCCM</t>
  </si>
  <si>
    <t>IL_CCM_ON</t>
  </si>
  <si>
    <t>IL_CCM_OFF</t>
  </si>
  <si>
    <t>off judge</t>
  </si>
  <si>
    <t>On judge</t>
  </si>
  <si>
    <t>TDCM</t>
  </si>
  <si>
    <t>Toff1_DCM</t>
  </si>
  <si>
    <t>CCM judge</t>
  </si>
  <si>
    <t>DCM judge</t>
  </si>
  <si>
    <t>IL_DEM_ON</t>
  </si>
  <si>
    <t>IL_DCM_OFF</t>
  </si>
  <si>
    <t>IL_DCM</t>
  </si>
  <si>
    <t>t_total</t>
  </si>
  <si>
    <t>IL</t>
  </si>
  <si>
    <t>V</t>
  </si>
  <si>
    <t>A</t>
  </si>
  <si>
    <t>Output Voltage</t>
  </si>
  <si>
    <t>Min. Input Voltage</t>
  </si>
  <si>
    <t>Max. Load Current</t>
  </si>
  <si>
    <t>Nom. Input Voltage</t>
  </si>
  <si>
    <t>Max. Input Votlage</t>
  </si>
  <si>
    <t>Power Stage Components</t>
  </si>
  <si>
    <t>Basic Converter spec</t>
  </si>
  <si>
    <t>uH</t>
  </si>
  <si>
    <t>mΩ</t>
  </si>
  <si>
    <t>(Inductor. DC degrading not integrated. Please enter corresponding value.)</t>
  </si>
  <si>
    <t>Inductor</t>
  </si>
  <si>
    <t>Recommended Inductance</t>
  </si>
  <si>
    <t xml:space="preserve">Recommended Saturation Current </t>
  </si>
  <si>
    <t xml:space="preserve">Recommended Heat Rating Current </t>
  </si>
  <si>
    <t>(Ceramic Cap. DC degrading not integrated. Please enter corresponding value.)</t>
  </si>
  <si>
    <t>Co_b</t>
  </si>
  <si>
    <t>uF</t>
  </si>
  <si>
    <t>ESR of Co_b</t>
  </si>
  <si>
    <t>Cin_b</t>
  </si>
  <si>
    <t>Ω</t>
  </si>
  <si>
    <t>%</t>
  </si>
  <si>
    <t>nC</t>
  </si>
  <si>
    <t>Output Capcitor</t>
  </si>
  <si>
    <t>Input Capcitor</t>
  </si>
  <si>
    <t>Efficiency</t>
  </si>
  <si>
    <t>RFB1</t>
  </si>
  <si>
    <t>RFB2</t>
  </si>
  <si>
    <t xml:space="preserve"> Recommended RFB2</t>
  </si>
  <si>
    <t>Recommended REB1</t>
  </si>
  <si>
    <t>Recommended CFB1</t>
  </si>
  <si>
    <t>CFB1</t>
  </si>
  <si>
    <t>Recommended R2</t>
  </si>
  <si>
    <t>Others</t>
  </si>
  <si>
    <t>kΩ</t>
  </si>
  <si>
    <t>nF</t>
  </si>
  <si>
    <t>DCM_judge</t>
    <phoneticPr fontId="15" type="noConversion"/>
  </si>
  <si>
    <t>Io</t>
    <phoneticPr fontId="15" type="noConversion"/>
  </si>
  <si>
    <t>Ipk_min</t>
    <phoneticPr fontId="15" type="noConversion"/>
  </si>
  <si>
    <t>Ton_DCM</t>
    <phoneticPr fontId="15" type="noConversion"/>
  </si>
  <si>
    <t>PFM_judge_N</t>
    <phoneticPr fontId="15" type="noConversion"/>
  </si>
  <si>
    <t>Toff1_DCM</t>
    <phoneticPr fontId="15" type="noConversion"/>
  </si>
  <si>
    <t>Ts_DCM</t>
    <phoneticPr fontId="15" type="noConversion"/>
  </si>
  <si>
    <t>Ts_CCM</t>
    <phoneticPr fontId="15" type="noConversion"/>
  </si>
  <si>
    <t>Ts</t>
    <phoneticPr fontId="15" type="noConversion"/>
  </si>
  <si>
    <t>Duty</t>
  </si>
  <si>
    <t>Irms_DCM</t>
  </si>
  <si>
    <t>Irms_DCM_UP</t>
  </si>
  <si>
    <t>Irms_CCM</t>
  </si>
  <si>
    <t>Vo_Ipk_clamp</t>
  </si>
  <si>
    <t>Vo_FB</t>
  </si>
  <si>
    <t>Vo_C</t>
  </si>
  <si>
    <t>Ipk_judge</t>
  </si>
  <si>
    <t>Irms_CCM_UP</t>
  </si>
  <si>
    <t>Irms</t>
  </si>
  <si>
    <t>Irms_up</t>
  </si>
  <si>
    <t>RL_DCR</t>
  </si>
  <si>
    <t>R_MOS</t>
  </si>
  <si>
    <t>Pcon_mos</t>
  </si>
  <si>
    <t>Pcon_inductor</t>
  </si>
  <si>
    <t>Pswitch</t>
  </si>
  <si>
    <t>ton_s</t>
  </si>
  <si>
    <t>toff_s</t>
  </si>
  <si>
    <t>I_vally</t>
  </si>
  <si>
    <t>Ipkmin_dcm</t>
  </si>
  <si>
    <t>Vdiode</t>
  </si>
  <si>
    <t>Qrr</t>
  </si>
  <si>
    <t>Pcon_diode</t>
  </si>
  <si>
    <t>Toff_diode</t>
  </si>
  <si>
    <t>PQrr</t>
  </si>
  <si>
    <t>Qrr_c</t>
  </si>
  <si>
    <t>Qrr_input</t>
  </si>
  <si>
    <t>Slew_rate</t>
  </si>
  <si>
    <t>A/us</t>
  </si>
  <si>
    <t>Factor a</t>
  </si>
  <si>
    <t>Factor b</t>
  </si>
  <si>
    <t>Slew_rate_c</t>
  </si>
  <si>
    <t>DCR</t>
  </si>
  <si>
    <t>Pinductor</t>
  </si>
  <si>
    <t>Pmosfet</t>
  </si>
  <si>
    <t>Pdiode</t>
  </si>
  <si>
    <t>Ipk_s</t>
  </si>
  <si>
    <t>Ipk_h</t>
  </si>
  <si>
    <t>Diode</t>
  </si>
  <si>
    <t>Vf</t>
  </si>
  <si>
    <t>Input Voltage</t>
  </si>
  <si>
    <t>Output current</t>
  </si>
  <si>
    <t>Rfb1_r</t>
  </si>
  <si>
    <t>Rfb2_r</t>
  </si>
  <si>
    <t>Ton_CCM</t>
  </si>
  <si>
    <t>Toff_DCM</t>
  </si>
  <si>
    <t>CFB_max</t>
  </si>
  <si>
    <t>Cout_r</t>
  </si>
  <si>
    <t>Ts</t>
  </si>
  <si>
    <t>Recommended min Capacitance</t>
  </si>
  <si>
    <t>Vo_PFM</t>
  </si>
  <si>
    <t>Vo_show</t>
  </si>
  <si>
    <t>Vo_c1</t>
  </si>
  <si>
    <t xml:space="preserve">Recommended Current </t>
  </si>
  <si>
    <t>Vr</t>
  </si>
  <si>
    <t>If</t>
  </si>
  <si>
    <t>ΔI_CCM_type</t>
  </si>
  <si>
    <t>ΔI_CCM_shwo</t>
  </si>
  <si>
    <t>Ipk_DCM_type</t>
  </si>
  <si>
    <t>Ipk_DCM_type_c</t>
  </si>
  <si>
    <t>Vin_normal</t>
  </si>
  <si>
    <t>Typical Ripple current</t>
  </si>
  <si>
    <t>Basic Value</t>
  </si>
  <si>
    <t>Parameters</t>
  </si>
  <si>
    <t>Calculated Parameters</t>
  </si>
  <si>
    <t>Hz</t>
  </si>
  <si>
    <t>f(KHz)</t>
  </si>
  <si>
    <t>f</t>
  </si>
  <si>
    <t>ω</t>
  </si>
  <si>
    <t>ωn_R</t>
  </si>
  <si>
    <t>ωn_I</t>
  </si>
  <si>
    <t>ARC</t>
  </si>
  <si>
    <t>Deg</t>
  </si>
  <si>
    <t>Gain</t>
  </si>
  <si>
    <t>ωp_R</t>
  </si>
  <si>
    <t>ωp_I</t>
  </si>
  <si>
    <t>ωpesr_R</t>
  </si>
  <si>
    <t>ωpesr_I</t>
  </si>
  <si>
    <t>ωR_R</t>
  </si>
  <si>
    <t>ωR_I</t>
  </si>
  <si>
    <t>ωze_R</t>
  </si>
  <si>
    <t>ωze_I</t>
  </si>
  <si>
    <t>ωzc_R</t>
  </si>
  <si>
    <t>ωzc_I</t>
  </si>
  <si>
    <t>Converter Deg</t>
  </si>
  <si>
    <t>Converter Gain</t>
  </si>
  <si>
    <t>Converter Gain(DB)</t>
  </si>
  <si>
    <t>T</t>
  </si>
  <si>
    <t>Ri</t>
  </si>
  <si>
    <t>1/ωn</t>
  </si>
  <si>
    <t>fn</t>
  </si>
  <si>
    <t>D'</t>
  </si>
  <si>
    <t>K</t>
  </si>
  <si>
    <t>1/ωR</t>
  </si>
  <si>
    <t>fR</t>
  </si>
  <si>
    <t>D</t>
  </si>
  <si>
    <t>Se</t>
  </si>
  <si>
    <t>1/ωp</t>
  </si>
  <si>
    <t>fp</t>
  </si>
  <si>
    <t>Rs</t>
  </si>
  <si>
    <t>Vap</t>
  </si>
  <si>
    <t>(Resr_E+Resr)*(Co_E*Co_C)/(Co_E+Co_C)</t>
  </si>
  <si>
    <t>1/ωp_esr</t>
  </si>
  <si>
    <t>fp_esr</t>
  </si>
  <si>
    <t>Ro</t>
  </si>
  <si>
    <t>Sn</t>
  </si>
  <si>
    <t>(Resr_E*Co_E)</t>
  </si>
  <si>
    <t>1/ωz_esr_E</t>
  </si>
  <si>
    <t>fz_e</t>
  </si>
  <si>
    <t>mc</t>
  </si>
  <si>
    <t>(Resr_C*Co_C)</t>
  </si>
  <si>
    <t>1/ωz_esr_C</t>
  </si>
  <si>
    <t>fz_c</t>
  </si>
  <si>
    <t>Gi</t>
  </si>
  <si>
    <t>Q</t>
  </si>
  <si>
    <t>1/ωl</t>
  </si>
  <si>
    <t>Vsl</t>
  </si>
  <si>
    <t>Km</t>
  </si>
  <si>
    <t>R</t>
  </si>
  <si>
    <t>KD</t>
  </si>
  <si>
    <t>Co_E</t>
  </si>
  <si>
    <t>Gdc</t>
  </si>
  <si>
    <t>Co_C</t>
  </si>
  <si>
    <t>Resr_E</t>
  </si>
  <si>
    <t>Resr_C</t>
  </si>
  <si>
    <t>Co</t>
  </si>
  <si>
    <t>R1</t>
  </si>
  <si>
    <t>R3</t>
  </si>
  <si>
    <t>Ts_loop</t>
  </si>
  <si>
    <t>Duty_loop</t>
  </si>
  <si>
    <t>original circuit</t>
  </si>
  <si>
    <t>this page circuit</t>
  </si>
  <si>
    <t>Calculated Value</t>
  </si>
  <si>
    <r>
      <rPr>
        <sz val="11"/>
        <color rgb="FF9C0006"/>
        <rFont val="Calibri"/>
        <family val="2"/>
      </rPr>
      <t>ω</t>
    </r>
    <r>
      <rPr>
        <sz val="11"/>
        <color rgb="FF9C0006"/>
        <rFont val="Calibri"/>
        <family val="2"/>
        <charset val="134"/>
        <scheme val="minor"/>
      </rPr>
      <t>n_R</t>
    </r>
  </si>
  <si>
    <t>/ωn/</t>
  </si>
  <si>
    <t>DEG</t>
  </si>
  <si>
    <t>Total Gain</t>
  </si>
  <si>
    <t>DB</t>
  </si>
  <si>
    <t>Rf1</t>
  </si>
  <si>
    <t>Rf2</t>
  </si>
  <si>
    <t>NULL</t>
  </si>
  <si>
    <t>R4</t>
  </si>
  <si>
    <t>C1</t>
  </si>
  <si>
    <t>C3</t>
  </si>
  <si>
    <t>C2</t>
  </si>
  <si>
    <t>Gea</t>
  </si>
  <si>
    <t>CFB2</t>
  </si>
  <si>
    <t>pF</t>
  </si>
  <si>
    <t>DB of BOOST</t>
  </si>
  <si>
    <t>DEG of BOOST</t>
  </si>
  <si>
    <t>DB of BUCK</t>
  </si>
  <si>
    <t>DEG of BUCK</t>
  </si>
  <si>
    <t>DB of AMP</t>
  </si>
  <si>
    <t>DEG of AMP</t>
  </si>
  <si>
    <t>Total PM</t>
  </si>
  <si>
    <t>ABS of GAIN</t>
  </si>
  <si>
    <t>ABS of PM</t>
  </si>
  <si>
    <t>PS Gain</t>
  </si>
  <si>
    <t>PS PM</t>
  </si>
  <si>
    <t>COMP Gain</t>
  </si>
  <si>
    <t>COMP PM</t>
  </si>
  <si>
    <t>0 dB</t>
  </si>
  <si>
    <t>look up 0db value</t>
  </si>
  <si>
    <t>row of 0db</t>
  </si>
  <si>
    <t>0 db frequency</t>
  </si>
  <si>
    <t>PM</t>
  </si>
  <si>
    <t>look up 0deg value</t>
  </si>
  <si>
    <t>row of 0deg</t>
  </si>
  <si>
    <t>GM</t>
  </si>
  <si>
    <t>Gain/n</t>
  </si>
  <si>
    <t>Deg/n</t>
  </si>
  <si>
    <t>Loop Result</t>
  </si>
  <si>
    <t>Phase</t>
  </si>
  <si>
    <t>Cross over Frequency</t>
  </si>
  <si>
    <t>dB</t>
  </si>
  <si>
    <t>kHz</t>
  </si>
  <si>
    <t>Cin</t>
  </si>
  <si>
    <t>(Suggest to use fast recovery diode .)</t>
  </si>
  <si>
    <t>Recommended Vr</t>
  </si>
  <si>
    <t>(0-22)</t>
  </si>
  <si>
    <t>(23-33)</t>
  </si>
  <si>
    <t>(34-47)</t>
  </si>
  <si>
    <t>(48-56)</t>
  </si>
  <si>
    <t>(57-68)</t>
  </si>
  <si>
    <t>ESR</t>
  </si>
  <si>
    <t>ESR_R</t>
  </si>
  <si>
    <t>Vripple</t>
  </si>
  <si>
    <t>(68-100)</t>
  </si>
  <si>
    <t>(101-220)</t>
  </si>
  <si>
    <t>(221-330)</t>
  </si>
  <si>
    <t>331-470</t>
  </si>
  <si>
    <t>471-560</t>
  </si>
  <si>
    <t>561-680</t>
  </si>
  <si>
    <t>Recommended max ESR</t>
  </si>
  <si>
    <t>Capacitance</t>
  </si>
  <si>
    <t>(0-100)</t>
  </si>
  <si>
    <t>(101-150)</t>
  </si>
  <si>
    <t>(151-400)</t>
  </si>
  <si>
    <t>(401-600)</t>
  </si>
  <si>
    <t>Input cap</t>
  </si>
  <si>
    <t>Output cap</t>
  </si>
  <si>
    <t>Diode voltage</t>
  </si>
  <si>
    <t>Idiode</t>
  </si>
  <si>
    <t>(0-1)</t>
  </si>
  <si>
    <t>(1.1-2)</t>
  </si>
  <si>
    <t>(2.1-3)</t>
  </si>
  <si>
    <t>Recommended CFB2</t>
  </si>
  <si>
    <t>Indctor</t>
  </si>
  <si>
    <t>Recovery current Slew rate</t>
  </si>
  <si>
    <t>User can input in these colour table</t>
  </si>
  <si>
    <t>Calculated Value in these colour table</t>
  </si>
  <si>
    <t>Ouput setting Voltage</t>
  </si>
  <si>
    <t>R2/(R2+R1)</t>
  </si>
  <si>
    <r>
      <t>R2*R1*(C2+</t>
    </r>
    <r>
      <rPr>
        <sz val="11"/>
        <color rgb="FF006100"/>
        <rFont val="Calibri"/>
        <family val="2"/>
        <scheme val="minor"/>
      </rPr>
      <t>C3</t>
    </r>
    <r>
      <rPr>
        <sz val="11"/>
        <color rgb="FF006100"/>
        <rFont val="Calibri"/>
        <family val="2"/>
        <charset val="134"/>
        <scheme val="minor"/>
      </rPr>
      <t>)/(R2+R1)</t>
    </r>
  </si>
  <si>
    <t>R1*C3</t>
  </si>
  <si>
    <t>C1*D*(R1+R2)</t>
  </si>
  <si>
    <t>1-D</t>
  </si>
  <si>
    <t>/1+R2*R1*(C2+C3)/(R2+R1)S/</t>
  </si>
  <si>
    <t>/1+C1*D*(R1+R2)S/</t>
  </si>
  <si>
    <t>1+R1*C3*S</t>
  </si>
  <si>
    <t>(Inductor Core Loss is not considered.)</t>
  </si>
  <si>
    <t>Recommended CFB</t>
  </si>
  <si>
    <t>CFB</t>
  </si>
  <si>
    <t>Inductance</t>
  </si>
  <si>
    <t xml:space="preserve">Saturation Current </t>
  </si>
  <si>
    <t xml:space="preserve">Heat Rating Current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</si>
</sst>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990033"/>
      <name val="Arial"/>
      <family val="2"/>
    </font>
    <font>
      <b/>
      <sz val="12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sz val="9"/>
      <color indexed="81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sz val="11"/>
      <color rgb="FF0061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type="path" left="0.5" right="0.5" top="0.5" bottom="0.5">
        <stop position="0">
          <color theme="0"/>
        </stop>
        <stop position="1">
          <color rgb="FF66FFFF"/>
        </stop>
      </gradientFill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CFFFF"/>
        <bgColor rgb="FF66FFFF"/>
      </patternFill>
    </fill>
    <fill>
      <patternFill patternType="solid">
        <fgColor theme="8" tint="0.39994506668294322"/>
        <bgColor rgb="FF66FFFF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2B2B2"/>
      </right>
      <top style="thin">
        <color indexed="64"/>
      </top>
      <bottom style="thin">
        <color rgb="FFB2B2B2"/>
      </bottom>
      <diagonal/>
    </border>
    <border>
      <left style="thin">
        <color rgb="FFB2B2B2"/>
      </left>
      <right style="thin">
        <color indexed="64"/>
      </right>
      <top style="thin">
        <color indexed="64"/>
      </top>
      <bottom style="thin">
        <color rgb="FFB2B2B2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4" fillId="0" borderId="0" applyNumberFormat="0" applyFill="0" applyBorder="0" applyAlignment="0" applyProtection="0"/>
    <xf numFmtId="0" fontId="16" fillId="10" borderId="0" applyNumberFormat="0" applyAlignment="0" applyProtection="0"/>
    <xf numFmtId="0" fontId="18" fillId="11" borderId="1" applyNumberFormat="0" applyAlignment="0" applyProtection="0"/>
    <xf numFmtId="0" fontId="19" fillId="8" borderId="0" applyNumberFormat="0" applyBorder="0" applyAlignment="0" applyProtection="0"/>
    <xf numFmtId="0" fontId="20" fillId="7" borderId="0" applyNumberFormat="0" applyBorder="0" applyAlignment="0" applyProtection="0"/>
    <xf numFmtId="0" fontId="21" fillId="9" borderId="0" applyNumberFormat="0" applyBorder="0" applyAlignment="0" applyProtection="0"/>
  </cellStyleXfs>
  <cellXfs count="136">
    <xf numFmtId="0" fontId="0" fillId="0" borderId="0" xfId="0"/>
    <xf numFmtId="11" fontId="0" fillId="0" borderId="0" xfId="0" applyNumberFormat="1"/>
    <xf numFmtId="0" fontId="4" fillId="0" borderId="0" xfId="0" applyFont="1"/>
    <xf numFmtId="0" fontId="6" fillId="4" borderId="6" xfId="0" applyFont="1" applyFill="1" applyBorder="1" applyAlignment="1" applyProtection="1">
      <protection hidden="1"/>
    </xf>
    <xf numFmtId="0" fontId="0" fillId="4" borderId="10" xfId="0" applyFont="1" applyFill="1" applyBorder="1" applyAlignment="1" applyProtection="1">
      <alignment horizontal="right"/>
      <protection hidden="1"/>
    </xf>
    <xf numFmtId="0" fontId="7" fillId="5" borderId="11" xfId="1" applyNumberFormat="1" applyFont="1" applyFill="1" applyBorder="1" applyAlignment="1" applyProtection="1">
      <alignment horizontal="center" shrinkToFit="1"/>
      <protection locked="0" hidden="1"/>
    </xf>
    <xf numFmtId="0" fontId="0" fillId="4" borderId="11" xfId="0" applyFont="1" applyFill="1" applyBorder="1" applyAlignment="1" applyProtection="1">
      <alignment horizontal="right"/>
      <protection hidden="1"/>
    </xf>
    <xf numFmtId="0" fontId="8" fillId="5" borderId="11" xfId="0" applyNumberFormat="1" applyFont="1" applyFill="1" applyBorder="1" applyAlignment="1" applyProtection="1">
      <alignment horizontal="center"/>
      <protection locked="0" hidden="1"/>
    </xf>
    <xf numFmtId="0" fontId="0" fillId="4" borderId="13" xfId="0" applyFont="1" applyFill="1" applyBorder="1" applyProtection="1">
      <protection hidden="1"/>
    </xf>
    <xf numFmtId="0" fontId="9" fillId="4" borderId="10" xfId="0" applyFont="1" applyFill="1" applyBorder="1" applyAlignment="1" applyProtection="1">
      <alignment horizontal="right"/>
      <protection hidden="1"/>
    </xf>
    <xf numFmtId="0" fontId="7" fillId="5" borderId="11" xfId="1" applyFont="1" applyFill="1" applyBorder="1" applyAlignment="1" applyProtection="1">
      <alignment horizontal="center"/>
      <protection locked="0" hidden="1"/>
    </xf>
    <xf numFmtId="0" fontId="9" fillId="4" borderId="14" xfId="0" applyFont="1" applyFill="1" applyBorder="1" applyAlignment="1" applyProtection="1">
      <alignment horizontal="right"/>
      <protection hidden="1"/>
    </xf>
    <xf numFmtId="0" fontId="8" fillId="5" borderId="15" xfId="0" applyNumberFormat="1" applyFont="1" applyFill="1" applyBorder="1" applyAlignment="1" applyProtection="1">
      <alignment horizontal="center"/>
      <protection locked="0" hidden="1"/>
    </xf>
    <xf numFmtId="0" fontId="0" fillId="4" borderId="17" xfId="0" applyFont="1" applyFill="1" applyBorder="1" applyProtection="1">
      <protection hidden="1"/>
    </xf>
    <xf numFmtId="0" fontId="0" fillId="4" borderId="13" xfId="0" applyFont="1" applyFill="1" applyBorder="1" applyAlignment="1" applyProtection="1">
      <alignment horizontal="center"/>
      <protection hidden="1"/>
    </xf>
    <xf numFmtId="0" fontId="0" fillId="4" borderId="17" xfId="0" applyFont="1" applyFill="1" applyBorder="1" applyAlignment="1" applyProtection="1">
      <alignment horizontal="center"/>
      <protection hidden="1"/>
    </xf>
    <xf numFmtId="0" fontId="0" fillId="4" borderId="12" xfId="0" applyFont="1" applyFill="1" applyBorder="1" applyAlignment="1" applyProtection="1">
      <alignment horizontal="center"/>
      <protection hidden="1"/>
    </xf>
    <xf numFmtId="0" fontId="0" fillId="4" borderId="16" xfId="0" applyFont="1" applyFill="1" applyBorder="1" applyAlignment="1" applyProtection="1">
      <alignment horizontal="center"/>
      <protection hidden="1"/>
    </xf>
    <xf numFmtId="0" fontId="0" fillId="4" borderId="18" xfId="0" applyFont="1" applyFill="1" applyBorder="1" applyAlignment="1" applyProtection="1">
      <alignment horizontal="right"/>
      <protection hidden="1"/>
    </xf>
    <xf numFmtId="0" fontId="8" fillId="5" borderId="11" xfId="0" applyNumberFormat="1" applyFont="1" applyFill="1" applyBorder="1" applyAlignment="1" applyProtection="1">
      <alignment horizontal="center" shrinkToFit="1"/>
      <protection locked="0" hidden="1"/>
    </xf>
    <xf numFmtId="0" fontId="0" fillId="4" borderId="11" xfId="0" applyFont="1" applyFill="1" applyBorder="1" applyProtection="1">
      <protection hidden="1"/>
    </xf>
    <xf numFmtId="2" fontId="8" fillId="6" borderId="11" xfId="2" applyNumberFormat="1" applyFont="1" applyFill="1" applyBorder="1" applyAlignment="1" applyProtection="1">
      <alignment horizontal="center"/>
      <protection hidden="1"/>
    </xf>
    <xf numFmtId="0" fontId="9" fillId="4" borderId="11" xfId="0" applyFont="1" applyFill="1" applyBorder="1" applyProtection="1">
      <protection hidden="1"/>
    </xf>
    <xf numFmtId="0" fontId="6" fillId="4" borderId="6" xfId="0" applyFont="1" applyFill="1" applyBorder="1" applyAlignment="1" applyProtection="1">
      <alignment horizontal="left"/>
      <protection hidden="1"/>
    </xf>
    <xf numFmtId="0" fontId="0" fillId="4" borderId="19" xfId="0" applyFont="1" applyFill="1" applyBorder="1" applyAlignment="1" applyProtection="1">
      <alignment horizontal="right"/>
      <protection hidden="1"/>
    </xf>
    <xf numFmtId="0" fontId="8" fillId="5" borderId="15" xfId="0" applyNumberFormat="1" applyFont="1" applyFill="1" applyBorder="1" applyAlignment="1" applyProtection="1">
      <alignment horizontal="center" shrinkToFit="1"/>
      <protection locked="0" hidden="1"/>
    </xf>
    <xf numFmtId="0" fontId="0" fillId="4" borderId="15" xfId="0" applyFont="1" applyFill="1" applyBorder="1" applyProtection="1">
      <protection hidden="1"/>
    </xf>
    <xf numFmtId="0" fontId="0" fillId="4" borderId="15" xfId="0" applyFont="1" applyFill="1" applyBorder="1" applyAlignment="1" applyProtection="1">
      <alignment horizontal="right"/>
      <protection hidden="1"/>
    </xf>
    <xf numFmtId="0" fontId="8" fillId="5" borderId="11" xfId="1" applyNumberFormat="1" applyFont="1" applyFill="1" applyBorder="1" applyAlignment="1" applyProtection="1">
      <alignment horizontal="center"/>
      <protection locked="0" hidden="1"/>
    </xf>
    <xf numFmtId="0" fontId="7" fillId="5" borderId="11" xfId="1" applyNumberFormat="1" applyFont="1" applyFill="1" applyBorder="1" applyAlignment="1" applyProtection="1">
      <alignment horizontal="center"/>
      <protection locked="0" hidden="1"/>
    </xf>
    <xf numFmtId="0" fontId="8" fillId="5" borderId="15" xfId="1" applyNumberFormat="1" applyFont="1" applyFill="1" applyBorder="1" applyAlignment="1" applyProtection="1">
      <alignment horizontal="center" shrinkToFit="1"/>
      <protection locked="0" hidden="1"/>
    </xf>
    <xf numFmtId="0" fontId="13" fillId="4" borderId="6" xfId="0" applyFont="1" applyFill="1" applyBorder="1" applyProtection="1">
      <protection hidden="1"/>
    </xf>
    <xf numFmtId="0" fontId="0" fillId="4" borderId="20" xfId="0" applyFont="1" applyFill="1" applyBorder="1" applyAlignment="1" applyProtection="1">
      <alignment horizontal="right"/>
      <protection hidden="1"/>
    </xf>
    <xf numFmtId="0" fontId="0" fillId="4" borderId="21" xfId="0" applyFont="1" applyFill="1" applyBorder="1" applyAlignment="1" applyProtection="1">
      <alignment horizontal="right"/>
      <protection hidden="1"/>
    </xf>
    <xf numFmtId="0" fontId="8" fillId="5" borderId="11" xfId="1" applyFont="1" applyFill="1" applyBorder="1" applyAlignment="1" applyProtection="1">
      <alignment horizontal="center"/>
      <protection locked="0" hidden="1"/>
    </xf>
    <xf numFmtId="2" fontId="3" fillId="6" borderId="11" xfId="2" applyNumberFormat="1" applyFont="1" applyFill="1" applyBorder="1" applyAlignment="1" applyProtection="1">
      <alignment horizontal="center"/>
      <protection hidden="1"/>
    </xf>
    <xf numFmtId="0" fontId="0" fillId="4" borderId="22" xfId="0" applyFill="1" applyBorder="1" applyProtection="1">
      <protection hidden="1"/>
    </xf>
    <xf numFmtId="2" fontId="3" fillId="6" borderId="15" xfId="2" applyNumberFormat="1" applyFont="1" applyFill="1" applyBorder="1" applyAlignment="1" applyProtection="1">
      <alignment horizontal="center"/>
      <protection hidden="1"/>
    </xf>
    <xf numFmtId="0" fontId="8" fillId="5" borderId="11" xfId="0" applyFont="1" applyFill="1" applyBorder="1" applyAlignment="1" applyProtection="1">
      <alignment horizontal="center" shrinkToFit="1"/>
      <protection locked="0" hidden="1"/>
    </xf>
    <xf numFmtId="0" fontId="0" fillId="0" borderId="17" xfId="0" applyBorder="1"/>
    <xf numFmtId="0" fontId="9" fillId="4" borderId="15" xfId="0" applyFont="1" applyFill="1" applyBorder="1" applyProtection="1">
      <protection hidden="1"/>
    </xf>
    <xf numFmtId="0" fontId="0" fillId="4" borderId="6" xfId="0" applyFont="1" applyFill="1" applyBorder="1" applyAlignment="1" applyProtection="1">
      <alignment horizontal="right"/>
      <protection hidden="1"/>
    </xf>
    <xf numFmtId="0" fontId="7" fillId="5" borderId="24" xfId="1" applyNumberFormat="1" applyFont="1" applyFill="1" applyBorder="1" applyAlignment="1" applyProtection="1">
      <alignment horizontal="center"/>
      <protection locked="0" hidden="1"/>
    </xf>
    <xf numFmtId="0" fontId="0" fillId="4" borderId="24" xfId="0" applyFont="1" applyFill="1" applyBorder="1" applyProtection="1">
      <protection hidden="1"/>
    </xf>
    <xf numFmtId="0" fontId="0" fillId="4" borderId="24" xfId="0" applyFont="1" applyFill="1" applyBorder="1" applyAlignment="1" applyProtection="1">
      <alignment horizontal="right"/>
      <protection hidden="1"/>
    </xf>
    <xf numFmtId="2" fontId="3" fillId="6" borderId="24" xfId="2" applyNumberFormat="1" applyFont="1" applyFill="1" applyBorder="1" applyAlignment="1" applyProtection="1">
      <alignment horizontal="center"/>
      <protection hidden="1"/>
    </xf>
    <xf numFmtId="10" fontId="0" fillId="0" borderId="0" xfId="0" applyNumberFormat="1"/>
    <xf numFmtId="0" fontId="6" fillId="4" borderId="23" xfId="0" applyFont="1" applyFill="1" applyBorder="1" applyAlignment="1" applyProtection="1">
      <protection hidden="1"/>
    </xf>
    <xf numFmtId="164" fontId="16" fillId="10" borderId="26" xfId="4" applyNumberFormat="1" applyBorder="1"/>
    <xf numFmtId="164" fontId="16" fillId="10" borderId="27" xfId="4" applyNumberFormat="1" applyBorder="1"/>
    <xf numFmtId="164" fontId="16" fillId="10" borderId="28" xfId="4" applyNumberFormat="1" applyBorder="1"/>
    <xf numFmtId="164" fontId="17" fillId="3" borderId="29" xfId="2" applyNumberFormat="1" applyFont="1" applyBorder="1"/>
    <xf numFmtId="164" fontId="17" fillId="3" borderId="30" xfId="2" applyNumberFormat="1" applyFont="1" applyBorder="1"/>
    <xf numFmtId="164" fontId="18" fillId="11" borderId="31" xfId="5" applyNumberFormat="1" applyBorder="1"/>
    <xf numFmtId="164" fontId="18" fillId="11" borderId="32" xfId="5" applyNumberFormat="1" applyBorder="1"/>
    <xf numFmtId="164" fontId="18" fillId="11" borderId="33" xfId="5" applyNumberFormat="1" applyBorder="1"/>
    <xf numFmtId="164" fontId="0" fillId="0" borderId="0" xfId="0" applyNumberFormat="1"/>
    <xf numFmtId="0" fontId="0" fillId="0" borderId="0" xfId="0" applyNumberFormat="1"/>
    <xf numFmtId="164" fontId="4" fillId="0" borderId="0" xfId="0" applyNumberFormat="1" applyFont="1"/>
    <xf numFmtId="164" fontId="19" fillId="8" borderId="34" xfId="6" applyNumberFormat="1" applyBorder="1"/>
    <xf numFmtId="164" fontId="19" fillId="8" borderId="35" xfId="6" applyNumberFormat="1" applyBorder="1"/>
    <xf numFmtId="164" fontId="19" fillId="8" borderId="12" xfId="6" applyNumberFormat="1" applyBorder="1"/>
    <xf numFmtId="164" fontId="16" fillId="10" borderId="0" xfId="4" applyNumberFormat="1"/>
    <xf numFmtId="164" fontId="20" fillId="7" borderId="35" xfId="7" applyNumberFormat="1" applyBorder="1"/>
    <xf numFmtId="164" fontId="20" fillId="7" borderId="12" xfId="7" applyNumberFormat="1" applyBorder="1"/>
    <xf numFmtId="164" fontId="21" fillId="9" borderId="34" xfId="8" applyNumberFormat="1" applyBorder="1"/>
    <xf numFmtId="164" fontId="21" fillId="9" borderId="35" xfId="8" applyNumberFormat="1" applyBorder="1"/>
    <xf numFmtId="164" fontId="21" fillId="9" borderId="12" xfId="8" applyNumberFormat="1" applyBorder="1"/>
    <xf numFmtId="164" fontId="0" fillId="0" borderId="36" xfId="0" applyNumberFormat="1" applyBorder="1"/>
    <xf numFmtId="164" fontId="20" fillId="7" borderId="0" xfId="7" applyNumberFormat="1" applyBorder="1"/>
    <xf numFmtId="164" fontId="0" fillId="0" borderId="37" xfId="0" applyNumberFormat="1" applyBorder="1"/>
    <xf numFmtId="164" fontId="19" fillId="8" borderId="0" xfId="6" applyNumberFormat="1" applyBorder="1"/>
    <xf numFmtId="164" fontId="0" fillId="0" borderId="0" xfId="0" applyNumberFormat="1" applyBorder="1"/>
    <xf numFmtId="164" fontId="21" fillId="9" borderId="0" xfId="8" applyNumberFormat="1" applyBorder="1"/>
    <xf numFmtId="164" fontId="21" fillId="9" borderId="37" xfId="8" applyNumberFormat="1" applyBorder="1"/>
    <xf numFmtId="164" fontId="18" fillId="11" borderId="1" xfId="5" applyNumberFormat="1" applyBorder="1"/>
    <xf numFmtId="0" fontId="20" fillId="7" borderId="0" xfId="7" applyNumberFormat="1" applyBorder="1"/>
    <xf numFmtId="164" fontId="4" fillId="0" borderId="0" xfId="0" applyNumberFormat="1" applyFont="1" applyBorder="1"/>
    <xf numFmtId="164" fontId="0" fillId="0" borderId="38" xfId="0" applyNumberFormat="1" applyBorder="1"/>
    <xf numFmtId="164" fontId="21" fillId="9" borderId="39" xfId="8" applyNumberFormat="1" applyBorder="1"/>
    <xf numFmtId="164" fontId="0" fillId="0" borderId="21" xfId="0" applyNumberFormat="1" applyBorder="1"/>
    <xf numFmtId="164" fontId="0" fillId="0" borderId="39" xfId="0" applyNumberFormat="1" applyBorder="1"/>
    <xf numFmtId="0" fontId="16" fillId="10" borderId="0" xfId="4"/>
    <xf numFmtId="0" fontId="21" fillId="9" borderId="0" xfId="8"/>
    <xf numFmtId="0" fontId="20" fillId="7" borderId="0" xfId="7"/>
    <xf numFmtId="0" fontId="19" fillId="8" borderId="0" xfId="6"/>
    <xf numFmtId="0" fontId="24" fillId="8" borderId="40" xfId="6" applyFont="1" applyBorder="1"/>
    <xf numFmtId="0" fontId="19" fillId="8" borderId="0" xfId="6" applyBorder="1"/>
    <xf numFmtId="0" fontId="21" fillId="9" borderId="0" xfId="8" applyBorder="1"/>
    <xf numFmtId="11" fontId="20" fillId="7" borderId="0" xfId="7" applyNumberFormat="1"/>
    <xf numFmtId="0" fontId="18" fillId="11" borderId="1" xfId="5"/>
    <xf numFmtId="11" fontId="21" fillId="9" borderId="0" xfId="8" applyNumberFormat="1"/>
    <xf numFmtId="0" fontId="0" fillId="4" borderId="42" xfId="0" applyFont="1" applyFill="1" applyBorder="1" applyAlignment="1" applyProtection="1">
      <alignment horizontal="right"/>
      <protection hidden="1"/>
    </xf>
    <xf numFmtId="0" fontId="7" fillId="5" borderId="41" xfId="1" applyNumberFormat="1" applyFont="1" applyFill="1" applyBorder="1" applyAlignment="1" applyProtection="1">
      <alignment horizontal="center"/>
      <protection locked="0" hidden="1"/>
    </xf>
    <xf numFmtId="0" fontId="0" fillId="4" borderId="41" xfId="0" applyFont="1" applyFill="1" applyBorder="1" applyProtection="1">
      <protection hidden="1"/>
    </xf>
    <xf numFmtId="0" fontId="0" fillId="4" borderId="41" xfId="0" applyFont="1" applyFill="1" applyBorder="1" applyAlignment="1" applyProtection="1">
      <alignment horizontal="right"/>
      <protection hidden="1"/>
    </xf>
    <xf numFmtId="0" fontId="0" fillId="0" borderId="25" xfId="0" applyFill="1" applyBorder="1"/>
    <xf numFmtId="0" fontId="0" fillId="0" borderId="15" xfId="0" applyBorder="1"/>
    <xf numFmtId="0" fontId="9" fillId="4" borderId="11" xfId="0" applyFont="1" applyFill="1" applyBorder="1" applyAlignment="1" applyProtection="1">
      <alignment horizontal="right"/>
      <protection hidden="1"/>
    </xf>
    <xf numFmtId="0" fontId="9" fillId="4" borderId="11" xfId="3" applyFont="1" applyFill="1" applyBorder="1" applyAlignment="1" applyProtection="1">
      <alignment horizontal="right"/>
      <protection hidden="1"/>
    </xf>
    <xf numFmtId="0" fontId="0" fillId="4" borderId="9" xfId="0" applyFont="1" applyFill="1" applyBorder="1" applyProtection="1">
      <protection hidden="1"/>
    </xf>
    <xf numFmtId="0" fontId="0" fillId="4" borderId="46" xfId="0" applyFont="1" applyFill="1" applyBorder="1" applyProtection="1">
      <protection hidden="1"/>
    </xf>
    <xf numFmtId="0" fontId="0" fillId="0" borderId="46" xfId="0" applyBorder="1"/>
    <xf numFmtId="0" fontId="0" fillId="0" borderId="47" xfId="0" applyBorder="1"/>
    <xf numFmtId="0" fontId="0" fillId="0" borderId="12" xfId="0" applyBorder="1"/>
    <xf numFmtId="2" fontId="3" fillId="6" borderId="25" xfId="2" applyNumberFormat="1" applyFont="1" applyFill="1" applyBorder="1" applyAlignment="1" applyProtection="1">
      <alignment horizontal="center"/>
      <protection hidden="1"/>
    </xf>
    <xf numFmtId="2" fontId="3" fillId="6" borderId="13" xfId="2" applyNumberFormat="1" applyFont="1" applyFill="1" applyBorder="1" applyAlignment="1" applyProtection="1">
      <alignment horizontal="center"/>
      <protection hidden="1"/>
    </xf>
    <xf numFmtId="2" fontId="3" fillId="6" borderId="45" xfId="2" applyNumberFormat="1" applyFont="1" applyFill="1" applyBorder="1" applyAlignment="1" applyProtection="1">
      <alignment horizontal="center"/>
      <protection hidden="1"/>
    </xf>
    <xf numFmtId="2" fontId="3" fillId="6" borderId="17" xfId="2" applyNumberFormat="1" applyFont="1" applyFill="1" applyBorder="1" applyAlignment="1" applyProtection="1">
      <alignment horizontal="center"/>
      <protection hidden="1"/>
    </xf>
    <xf numFmtId="0" fontId="19" fillId="0" borderId="0" xfId="6" applyFill="1" applyBorder="1"/>
    <xf numFmtId="0" fontId="20" fillId="12" borderId="0" xfId="7" applyFill="1"/>
    <xf numFmtId="0" fontId="19" fillId="13" borderId="0" xfId="6" applyFill="1" applyBorder="1"/>
    <xf numFmtId="0" fontId="0" fillId="0" borderId="27" xfId="0" applyBorder="1"/>
    <xf numFmtId="0" fontId="8" fillId="5" borderId="36" xfId="0" applyNumberFormat="1" applyFont="1" applyFill="1" applyBorder="1" applyAlignment="1" applyProtection="1">
      <alignment horizontal="center"/>
      <protection locked="0" hidden="1"/>
    </xf>
    <xf numFmtId="0" fontId="8" fillId="5" borderId="0" xfId="0" applyNumberFormat="1" applyFont="1" applyFill="1" applyBorder="1" applyAlignment="1" applyProtection="1">
      <alignment horizontal="center"/>
      <protection locked="0" hidden="1"/>
    </xf>
    <xf numFmtId="2" fontId="8" fillId="6" borderId="36" xfId="2" applyNumberFormat="1" applyFont="1" applyFill="1" applyBorder="1" applyAlignment="1" applyProtection="1">
      <alignment horizontal="center"/>
      <protection hidden="1"/>
    </xf>
    <xf numFmtId="2" fontId="8" fillId="6" borderId="0" xfId="2" applyNumberFormat="1" applyFont="1" applyFill="1" applyBorder="1" applyAlignment="1" applyProtection="1">
      <alignment horizontal="center"/>
      <protection hidden="1"/>
    </xf>
    <xf numFmtId="0" fontId="5" fillId="4" borderId="43" xfId="0" applyFont="1" applyFill="1" applyBorder="1" applyAlignment="1" applyProtection="1">
      <alignment horizontal="left"/>
      <protection hidden="1"/>
    </xf>
    <xf numFmtId="0" fontId="5" fillId="4" borderId="0" xfId="0" applyFont="1" applyFill="1" applyBorder="1" applyAlignment="1" applyProtection="1">
      <alignment horizontal="left"/>
      <protection hidden="1"/>
    </xf>
    <xf numFmtId="0" fontId="5" fillId="4" borderId="44" xfId="0" applyFont="1" applyFill="1" applyBorder="1" applyAlignment="1" applyProtection="1">
      <alignment horizontal="left"/>
      <protection hidden="1"/>
    </xf>
    <xf numFmtId="0" fontId="5" fillId="4" borderId="3" xfId="0" applyFont="1" applyFill="1" applyBorder="1" applyAlignment="1" applyProtection="1">
      <alignment horizontal="left"/>
      <protection hidden="1"/>
    </xf>
    <xf numFmtId="0" fontId="5" fillId="4" borderId="4" xfId="0" applyFont="1" applyFill="1" applyBorder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left"/>
      <protection hidden="1"/>
    </xf>
    <xf numFmtId="0" fontId="6" fillId="4" borderId="7" xfId="0" applyFont="1" applyFill="1" applyBorder="1" applyAlignment="1" applyProtection="1">
      <alignment horizontal="center"/>
    </xf>
    <xf numFmtId="0" fontId="6" fillId="4" borderId="8" xfId="0" applyFont="1" applyFill="1" applyBorder="1" applyAlignment="1" applyProtection="1">
      <alignment horizontal="center"/>
    </xf>
    <xf numFmtId="0" fontId="6" fillId="4" borderId="9" xfId="0" applyFont="1" applyFill="1" applyBorder="1" applyAlignment="1" applyProtection="1">
      <alignment horizontal="center"/>
    </xf>
    <xf numFmtId="0" fontId="10" fillId="4" borderId="7" xfId="0" applyFont="1" applyFill="1" applyBorder="1" applyAlignment="1" applyProtection="1">
      <alignment horizontal="left"/>
      <protection hidden="1"/>
    </xf>
    <xf numFmtId="0" fontId="10" fillId="4" borderId="8" xfId="0" applyFont="1" applyFill="1" applyBorder="1" applyAlignment="1" applyProtection="1">
      <alignment horizontal="left"/>
      <protection hidden="1"/>
    </xf>
    <xf numFmtId="0" fontId="10" fillId="4" borderId="9" xfId="0" applyFont="1" applyFill="1" applyBorder="1" applyAlignment="1" applyProtection="1">
      <alignment horizontal="left"/>
      <protection hidden="1"/>
    </xf>
    <xf numFmtId="0" fontId="0" fillId="4" borderId="3" xfId="0" applyFont="1" applyFill="1" applyBorder="1" applyAlignment="1" applyProtection="1">
      <alignment horizontal="center"/>
      <protection hidden="1"/>
    </xf>
    <xf numFmtId="0" fontId="0" fillId="4" borderId="4" xfId="0" applyFont="1" applyFill="1" applyBorder="1" applyAlignment="1" applyProtection="1">
      <alignment horizontal="center"/>
      <protection hidden="1"/>
    </xf>
    <xf numFmtId="0" fontId="0" fillId="4" borderId="5" xfId="0" applyFont="1" applyFill="1" applyBorder="1" applyAlignment="1" applyProtection="1">
      <alignment horizontal="center"/>
      <protection hidden="1"/>
    </xf>
    <xf numFmtId="0" fontId="12" fillId="4" borderId="7" xfId="0" applyFont="1" applyFill="1" applyBorder="1" applyAlignment="1" applyProtection="1">
      <alignment horizontal="right"/>
      <protection hidden="1"/>
    </xf>
    <xf numFmtId="0" fontId="12" fillId="4" borderId="8" xfId="0" applyFont="1" applyFill="1" applyBorder="1" applyAlignment="1" applyProtection="1">
      <alignment horizontal="right"/>
      <protection hidden="1"/>
    </xf>
    <xf numFmtId="0" fontId="12" fillId="4" borderId="9" xfId="0" applyFont="1" applyFill="1" applyBorder="1" applyAlignment="1" applyProtection="1">
      <alignment horizontal="right"/>
      <protection hidden="1"/>
    </xf>
    <xf numFmtId="0" fontId="0" fillId="0" borderId="0" xfId="0" applyAlignment="1">
      <alignment horizontal="center"/>
    </xf>
  </cellXfs>
  <cellStyles count="9">
    <cellStyle name="Bad 2" xfId="6" xr:uid="{30BA0232-EC67-4989-BF38-522694A80C38}"/>
    <cellStyle name="Calculation 2" xfId="5" xr:uid="{973C42C0-77C1-4FF3-94BA-B3D7F962AF9C}"/>
    <cellStyle name="Good 2" xfId="7" xr:uid="{DCA2031B-4CAC-4B9B-BE98-E58AB0CB1981}"/>
    <cellStyle name="Hyperlink" xfId="3" builtinId="8"/>
    <cellStyle name="Input" xfId="1" builtinId="20"/>
    <cellStyle name="Input 2" xfId="4" xr:uid="{BA88FDF6-85F3-4552-85EE-1B6908A59ABB}"/>
    <cellStyle name="Neutral 2" xfId="8" xr:uid="{793D8D19-173E-4C3B-AF0B-B8A957EC510C}"/>
    <cellStyle name="Normal" xfId="0" builtinId="0"/>
    <cellStyle name="Note" xfId="2" builtinId="1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FF99FF"/>
      <color rgb="FFFF66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Power</a:t>
            </a:r>
            <a:r>
              <a:rPr lang="en-US" baseline="0"/>
              <a:t> loss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'Power parameter'!$A$40</c:f>
              <c:strCache>
                <c:ptCount val="1"/>
                <c:pt idx="0">
                  <c:v>Pinductor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'Power parameter'!$B$40</c:f>
              <c:numCache>
                <c:formatCode>General</c:formatCode>
                <c:ptCount val="1"/>
                <c:pt idx="0">
                  <c:v>0.3150333121285594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45-429D-876F-D1C1C06BF68F}"/>
            </c:ext>
          </c:extLst>
        </c:ser>
        <c:ser>
          <c:idx val="1"/>
          <c:order val="1"/>
          <c:tx>
            <c:strRef>
              <c:f>'Power parameter'!$A$41</c:f>
              <c:strCache>
                <c:ptCount val="1"/>
                <c:pt idx="0">
                  <c:v>Pdiode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'Power parameter'!$B$41</c:f>
              <c:numCache>
                <c:formatCode>0.00E+00</c:formatCode>
                <c:ptCount val="1"/>
                <c:pt idx="0">
                  <c:v>0.72664909689687074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45-429D-876F-D1C1C06BF68F}"/>
            </c:ext>
          </c:extLst>
        </c:ser>
        <c:ser>
          <c:idx val="2"/>
          <c:order val="2"/>
          <c:tx>
            <c:strRef>
              <c:f>'Power parameter'!$A$42</c:f>
              <c:strCache>
                <c:ptCount val="1"/>
                <c:pt idx="0">
                  <c:v>Pmosfet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'Power parameter'!$B$42</c:f>
              <c:numCache>
                <c:formatCode>0.00E+00</c:formatCode>
                <c:ptCount val="1"/>
                <c:pt idx="0">
                  <c:v>0.43445849800519093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45-429D-876F-D1C1C06BF6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26008191"/>
        <c:axId val="692899727"/>
        <c:axId val="0"/>
      </c:bar3DChart>
      <c:catAx>
        <c:axId val="7260081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899727"/>
        <c:crosses val="autoZero"/>
        <c:auto val="1"/>
        <c:lblAlgn val="ctr"/>
        <c:lblOffset val="100"/>
        <c:noMultiLvlLbl val="0"/>
      </c:catAx>
      <c:valAx>
        <c:axId val="69289972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26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IL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waves!$S$8:$S$1007</c:f>
              <c:numCache>
                <c:formatCode>0.00E+00</c:formatCode>
                <c:ptCount val="1000"/>
                <c:pt idx="0">
                  <c:v>0</c:v>
                </c:pt>
                <c:pt idx="1">
                  <c:v>4.7782115048307967E-8</c:v>
                </c:pt>
                <c:pt idx="2">
                  <c:v>9.5564230096615935E-8</c:v>
                </c:pt>
                <c:pt idx="3">
                  <c:v>1.433463451449239E-7</c:v>
                </c:pt>
                <c:pt idx="4">
                  <c:v>1.9112846019323187E-7</c:v>
                </c:pt>
                <c:pt idx="5">
                  <c:v>2.3891057524153984E-7</c:v>
                </c:pt>
                <c:pt idx="6">
                  <c:v>2.8669269028984779E-7</c:v>
                </c:pt>
                <c:pt idx="7">
                  <c:v>3.3447480533815579E-7</c:v>
                </c:pt>
                <c:pt idx="8">
                  <c:v>3.8225692038646374E-7</c:v>
                </c:pt>
                <c:pt idx="9">
                  <c:v>4.3003903543477169E-7</c:v>
                </c:pt>
                <c:pt idx="10">
                  <c:v>4.7782115048307969E-7</c:v>
                </c:pt>
                <c:pt idx="11">
                  <c:v>5.2560326553138769E-7</c:v>
                </c:pt>
                <c:pt idx="12">
                  <c:v>5.7338538057969558E-7</c:v>
                </c:pt>
                <c:pt idx="13">
                  <c:v>6.2116749562800358E-7</c:v>
                </c:pt>
                <c:pt idx="14">
                  <c:v>6.6894961067631158E-7</c:v>
                </c:pt>
                <c:pt idx="15">
                  <c:v>7.1673172572461948E-7</c:v>
                </c:pt>
                <c:pt idx="16">
                  <c:v>7.6451384077292748E-7</c:v>
                </c:pt>
                <c:pt idx="17">
                  <c:v>8.1229595582123548E-7</c:v>
                </c:pt>
                <c:pt idx="18">
                  <c:v>8.6007807086954337E-7</c:v>
                </c:pt>
                <c:pt idx="19">
                  <c:v>9.0786018591785137E-7</c:v>
                </c:pt>
                <c:pt idx="20">
                  <c:v>9.5564230096615937E-7</c:v>
                </c:pt>
                <c:pt idx="21">
                  <c:v>1.0034244160144674E-6</c:v>
                </c:pt>
                <c:pt idx="22">
                  <c:v>1.0512065310627754E-6</c:v>
                </c:pt>
                <c:pt idx="23">
                  <c:v>1.0989886461110832E-6</c:v>
                </c:pt>
                <c:pt idx="24">
                  <c:v>1.1467707611593912E-6</c:v>
                </c:pt>
                <c:pt idx="25">
                  <c:v>1.1945528762076992E-6</c:v>
                </c:pt>
                <c:pt idx="26">
                  <c:v>1.2423349912560072E-6</c:v>
                </c:pt>
                <c:pt idx="27">
                  <c:v>1.2901171063043152E-6</c:v>
                </c:pt>
                <c:pt idx="28">
                  <c:v>1.3378992213526232E-6</c:v>
                </c:pt>
                <c:pt idx="29">
                  <c:v>1.385681336400931E-6</c:v>
                </c:pt>
                <c:pt idx="30">
                  <c:v>1.433463451449239E-6</c:v>
                </c:pt>
                <c:pt idx="31">
                  <c:v>1.481245566497547E-6</c:v>
                </c:pt>
                <c:pt idx="32">
                  <c:v>1.529027681545855E-6</c:v>
                </c:pt>
                <c:pt idx="33">
                  <c:v>1.576809796594163E-6</c:v>
                </c:pt>
                <c:pt idx="34">
                  <c:v>1.624591911642471E-6</c:v>
                </c:pt>
                <c:pt idx="35">
                  <c:v>1.672374026690779E-6</c:v>
                </c:pt>
                <c:pt idx="36">
                  <c:v>1.7201561417390867E-6</c:v>
                </c:pt>
                <c:pt idx="37">
                  <c:v>1.7679382567873947E-6</c:v>
                </c:pt>
                <c:pt idx="38">
                  <c:v>1.8157203718357027E-6</c:v>
                </c:pt>
                <c:pt idx="39">
                  <c:v>1.8635024868840107E-6</c:v>
                </c:pt>
                <c:pt idx="40">
                  <c:v>1.9112846019323187E-6</c:v>
                </c:pt>
                <c:pt idx="41">
                  <c:v>1.9590667169806265E-6</c:v>
                </c:pt>
                <c:pt idx="42">
                  <c:v>2.0068488320289348E-6</c:v>
                </c:pt>
                <c:pt idx="43">
                  <c:v>2.0546309470772425E-6</c:v>
                </c:pt>
                <c:pt idx="44">
                  <c:v>2.1024130621255508E-6</c:v>
                </c:pt>
                <c:pt idx="45">
                  <c:v>2.1501951771738585E-6</c:v>
                </c:pt>
                <c:pt idx="46">
                  <c:v>2.1979772922221663E-6</c:v>
                </c:pt>
                <c:pt idx="47">
                  <c:v>2.2457594072704745E-6</c:v>
                </c:pt>
                <c:pt idx="48">
                  <c:v>2.2935415223187823E-6</c:v>
                </c:pt>
                <c:pt idx="49">
                  <c:v>2.3413236373670905E-6</c:v>
                </c:pt>
                <c:pt idx="50">
                  <c:v>2.3891057524153983E-6</c:v>
                </c:pt>
                <c:pt idx="51">
                  <c:v>2.4368878674637065E-6</c:v>
                </c:pt>
                <c:pt idx="52">
                  <c:v>2.4846699825120143E-6</c:v>
                </c:pt>
                <c:pt idx="53">
                  <c:v>2.5324520975603221E-6</c:v>
                </c:pt>
                <c:pt idx="54">
                  <c:v>2.5802342126086303E-6</c:v>
                </c:pt>
                <c:pt idx="55">
                  <c:v>2.6280163276569381E-6</c:v>
                </c:pt>
                <c:pt idx="56">
                  <c:v>2.6757984427052463E-6</c:v>
                </c:pt>
                <c:pt idx="57">
                  <c:v>2.7235805577535541E-6</c:v>
                </c:pt>
                <c:pt idx="58">
                  <c:v>2.7713626728018619E-6</c:v>
                </c:pt>
                <c:pt idx="59">
                  <c:v>2.8191447878501701E-6</c:v>
                </c:pt>
                <c:pt idx="60">
                  <c:v>2.8669269028984779E-6</c:v>
                </c:pt>
                <c:pt idx="61">
                  <c:v>2.9147090179467861E-6</c:v>
                </c:pt>
                <c:pt idx="62">
                  <c:v>2.9624911329950939E-6</c:v>
                </c:pt>
                <c:pt idx="63">
                  <c:v>3.0102732480434021E-6</c:v>
                </c:pt>
                <c:pt idx="64">
                  <c:v>3.0580553630917099E-6</c:v>
                </c:pt>
                <c:pt idx="65">
                  <c:v>3.1058374781400177E-6</c:v>
                </c:pt>
                <c:pt idx="66">
                  <c:v>3.1536195931883259E-6</c:v>
                </c:pt>
                <c:pt idx="67">
                  <c:v>3.2014017082366337E-6</c:v>
                </c:pt>
                <c:pt idx="68">
                  <c:v>3.2491838232849419E-6</c:v>
                </c:pt>
                <c:pt idx="69">
                  <c:v>3.2969659383332497E-6</c:v>
                </c:pt>
                <c:pt idx="70">
                  <c:v>3.3447480533815579E-6</c:v>
                </c:pt>
                <c:pt idx="71">
                  <c:v>3.3925301684298657E-6</c:v>
                </c:pt>
                <c:pt idx="72">
                  <c:v>3.4403122834781735E-6</c:v>
                </c:pt>
                <c:pt idx="73">
                  <c:v>3.4880943985264817E-6</c:v>
                </c:pt>
                <c:pt idx="74">
                  <c:v>3.5358765135747895E-6</c:v>
                </c:pt>
                <c:pt idx="75">
                  <c:v>3.5836586286230977E-6</c:v>
                </c:pt>
                <c:pt idx="76">
                  <c:v>3.6314407436714055E-6</c:v>
                </c:pt>
                <c:pt idx="77">
                  <c:v>3.6792228587197133E-6</c:v>
                </c:pt>
                <c:pt idx="78">
                  <c:v>3.7270049737680215E-6</c:v>
                </c:pt>
                <c:pt idx="79">
                  <c:v>3.7747870888163293E-6</c:v>
                </c:pt>
                <c:pt idx="80">
                  <c:v>3.8225692038646375E-6</c:v>
                </c:pt>
                <c:pt idx="81">
                  <c:v>3.8703513189129457E-6</c:v>
                </c:pt>
                <c:pt idx="82">
                  <c:v>3.9181334339612531E-6</c:v>
                </c:pt>
                <c:pt idx="83">
                  <c:v>3.9659155490095613E-6</c:v>
                </c:pt>
                <c:pt idx="84">
                  <c:v>4.0136976640578695E-6</c:v>
                </c:pt>
                <c:pt idx="85">
                  <c:v>4.0614797791061769E-6</c:v>
                </c:pt>
                <c:pt idx="86">
                  <c:v>4.1092618941544851E-6</c:v>
                </c:pt>
                <c:pt idx="87">
                  <c:v>4.1570440092027933E-6</c:v>
                </c:pt>
                <c:pt idx="88">
                  <c:v>4.2048261242511015E-6</c:v>
                </c:pt>
                <c:pt idx="89">
                  <c:v>4.2526082392994089E-6</c:v>
                </c:pt>
                <c:pt idx="90">
                  <c:v>4.3003903543477171E-6</c:v>
                </c:pt>
                <c:pt idx="91">
                  <c:v>4.3481724693960253E-6</c:v>
                </c:pt>
                <c:pt idx="92">
                  <c:v>4.3959545844443327E-6</c:v>
                </c:pt>
                <c:pt idx="93">
                  <c:v>4.4437366994926409E-6</c:v>
                </c:pt>
                <c:pt idx="94">
                  <c:v>4.4915188145409491E-6</c:v>
                </c:pt>
                <c:pt idx="95">
                  <c:v>4.5393009295892573E-6</c:v>
                </c:pt>
                <c:pt idx="96">
                  <c:v>4.5870830446375647E-6</c:v>
                </c:pt>
                <c:pt idx="97">
                  <c:v>4.6348651596858729E-6</c:v>
                </c:pt>
                <c:pt idx="98">
                  <c:v>4.6826472747341811E-6</c:v>
                </c:pt>
                <c:pt idx="99">
                  <c:v>4.7304293897824884E-6</c:v>
                </c:pt>
                <c:pt idx="100">
                  <c:v>4.7782115048307967E-6</c:v>
                </c:pt>
                <c:pt idx="101">
                  <c:v>4.8259936198791049E-6</c:v>
                </c:pt>
                <c:pt idx="102">
                  <c:v>4.8737757349274131E-6</c:v>
                </c:pt>
                <c:pt idx="103">
                  <c:v>4.9215578499757205E-6</c:v>
                </c:pt>
                <c:pt idx="104">
                  <c:v>4.9693399650240287E-6</c:v>
                </c:pt>
                <c:pt idx="105">
                  <c:v>5.0171220800723369E-6</c:v>
                </c:pt>
                <c:pt idx="106">
                  <c:v>5.0649041951206442E-6</c:v>
                </c:pt>
                <c:pt idx="107">
                  <c:v>5.1126863101689525E-6</c:v>
                </c:pt>
                <c:pt idx="108">
                  <c:v>5.1604684252172607E-6</c:v>
                </c:pt>
                <c:pt idx="109">
                  <c:v>5.208250540265568E-6</c:v>
                </c:pt>
                <c:pt idx="110">
                  <c:v>5.2560326553138762E-6</c:v>
                </c:pt>
                <c:pt idx="111">
                  <c:v>5.3038147703621845E-6</c:v>
                </c:pt>
                <c:pt idx="112">
                  <c:v>5.3515968854104927E-6</c:v>
                </c:pt>
                <c:pt idx="113">
                  <c:v>5.3993790004588E-6</c:v>
                </c:pt>
                <c:pt idx="114">
                  <c:v>5.4471611155071082E-6</c:v>
                </c:pt>
                <c:pt idx="115">
                  <c:v>5.4949432305554165E-6</c:v>
                </c:pt>
                <c:pt idx="116">
                  <c:v>5.5427253456037238E-6</c:v>
                </c:pt>
                <c:pt idx="117">
                  <c:v>5.590507460652032E-6</c:v>
                </c:pt>
                <c:pt idx="118">
                  <c:v>5.6382895757003402E-6</c:v>
                </c:pt>
                <c:pt idx="119">
                  <c:v>5.6860716907486485E-6</c:v>
                </c:pt>
                <c:pt idx="120">
                  <c:v>5.7338538057969558E-6</c:v>
                </c:pt>
                <c:pt idx="121">
                  <c:v>5.781635920845264E-6</c:v>
                </c:pt>
                <c:pt idx="122">
                  <c:v>5.8294180358935722E-6</c:v>
                </c:pt>
                <c:pt idx="123">
                  <c:v>5.8772001509418796E-6</c:v>
                </c:pt>
                <c:pt idx="124">
                  <c:v>5.9249822659901878E-6</c:v>
                </c:pt>
                <c:pt idx="125">
                  <c:v>5.972764381038496E-6</c:v>
                </c:pt>
                <c:pt idx="126">
                  <c:v>6.0205464960868043E-6</c:v>
                </c:pt>
                <c:pt idx="127">
                  <c:v>6.0683286111351116E-6</c:v>
                </c:pt>
                <c:pt idx="128">
                  <c:v>6.1161107261834198E-6</c:v>
                </c:pt>
                <c:pt idx="129">
                  <c:v>6.163892841231728E-6</c:v>
                </c:pt>
                <c:pt idx="130">
                  <c:v>6.2116749562800354E-6</c:v>
                </c:pt>
                <c:pt idx="131">
                  <c:v>6.2594570713283436E-6</c:v>
                </c:pt>
                <c:pt idx="132">
                  <c:v>6.3072391863766518E-6</c:v>
                </c:pt>
                <c:pt idx="133">
                  <c:v>6.35502130142496E-6</c:v>
                </c:pt>
                <c:pt idx="134">
                  <c:v>6.4028034164732674E-6</c:v>
                </c:pt>
                <c:pt idx="135">
                  <c:v>6.4505855315215756E-6</c:v>
                </c:pt>
                <c:pt idx="136">
                  <c:v>6.4983676465698838E-6</c:v>
                </c:pt>
                <c:pt idx="137">
                  <c:v>6.5461497616181912E-6</c:v>
                </c:pt>
                <c:pt idx="138">
                  <c:v>6.5939318766664994E-6</c:v>
                </c:pt>
                <c:pt idx="139">
                  <c:v>6.6417139917148076E-6</c:v>
                </c:pt>
                <c:pt idx="140">
                  <c:v>6.6894961067631158E-6</c:v>
                </c:pt>
                <c:pt idx="141">
                  <c:v>6.7372782218114232E-6</c:v>
                </c:pt>
                <c:pt idx="142">
                  <c:v>6.7850603368597314E-6</c:v>
                </c:pt>
                <c:pt idx="143">
                  <c:v>6.8328424519080396E-6</c:v>
                </c:pt>
                <c:pt idx="144">
                  <c:v>6.880624566956347E-6</c:v>
                </c:pt>
                <c:pt idx="145">
                  <c:v>6.9284066820046552E-6</c:v>
                </c:pt>
                <c:pt idx="146">
                  <c:v>6.9761887970529634E-6</c:v>
                </c:pt>
                <c:pt idx="147">
                  <c:v>7.0239709121012716E-6</c:v>
                </c:pt>
                <c:pt idx="148">
                  <c:v>7.071753027149579E-6</c:v>
                </c:pt>
                <c:pt idx="149">
                  <c:v>7.1195351421978872E-6</c:v>
                </c:pt>
                <c:pt idx="150">
                  <c:v>7.1673172572461954E-6</c:v>
                </c:pt>
                <c:pt idx="151">
                  <c:v>7.2150993722945028E-6</c:v>
                </c:pt>
                <c:pt idx="152">
                  <c:v>7.262881487342811E-6</c:v>
                </c:pt>
                <c:pt idx="153">
                  <c:v>7.3106636023911192E-6</c:v>
                </c:pt>
                <c:pt idx="154">
                  <c:v>7.3584457174394266E-6</c:v>
                </c:pt>
                <c:pt idx="155">
                  <c:v>7.4062278324877348E-6</c:v>
                </c:pt>
                <c:pt idx="156">
                  <c:v>7.454009947536043E-6</c:v>
                </c:pt>
                <c:pt idx="157">
                  <c:v>7.5017920625843512E-6</c:v>
                </c:pt>
                <c:pt idx="158">
                  <c:v>7.5495741776326586E-6</c:v>
                </c:pt>
                <c:pt idx="159">
                  <c:v>7.5973562926809668E-6</c:v>
                </c:pt>
                <c:pt idx="160">
                  <c:v>7.645138407729275E-6</c:v>
                </c:pt>
                <c:pt idx="161">
                  <c:v>7.6929205227775832E-6</c:v>
                </c:pt>
                <c:pt idx="162">
                  <c:v>7.7407026378258914E-6</c:v>
                </c:pt>
                <c:pt idx="163">
                  <c:v>7.7884847528741979E-6</c:v>
                </c:pt>
                <c:pt idx="164">
                  <c:v>7.8362668679225062E-6</c:v>
                </c:pt>
                <c:pt idx="165">
                  <c:v>7.8840489829708144E-6</c:v>
                </c:pt>
                <c:pt idx="166">
                  <c:v>7.9318310980191226E-6</c:v>
                </c:pt>
                <c:pt idx="167">
                  <c:v>7.9796132130674308E-6</c:v>
                </c:pt>
                <c:pt idx="168">
                  <c:v>8.027395328115739E-6</c:v>
                </c:pt>
                <c:pt idx="169">
                  <c:v>8.0751774431640472E-6</c:v>
                </c:pt>
                <c:pt idx="170">
                  <c:v>8.1229595582123537E-6</c:v>
                </c:pt>
                <c:pt idx="171">
                  <c:v>8.1707416732606619E-6</c:v>
                </c:pt>
                <c:pt idx="172">
                  <c:v>8.2185237883089702E-6</c:v>
                </c:pt>
                <c:pt idx="173">
                  <c:v>8.2663059033572784E-6</c:v>
                </c:pt>
                <c:pt idx="174">
                  <c:v>8.3140880184055866E-6</c:v>
                </c:pt>
                <c:pt idx="175">
                  <c:v>8.3618701334538948E-6</c:v>
                </c:pt>
                <c:pt idx="176">
                  <c:v>8.409652248502203E-6</c:v>
                </c:pt>
                <c:pt idx="177">
                  <c:v>8.4574343635505095E-6</c:v>
                </c:pt>
                <c:pt idx="178">
                  <c:v>8.5052164785988177E-6</c:v>
                </c:pt>
                <c:pt idx="179">
                  <c:v>8.5529985936471259E-6</c:v>
                </c:pt>
                <c:pt idx="180">
                  <c:v>8.6007807086954342E-6</c:v>
                </c:pt>
                <c:pt idx="181">
                  <c:v>8.6485628237437424E-6</c:v>
                </c:pt>
                <c:pt idx="182">
                  <c:v>8.6963449387920506E-6</c:v>
                </c:pt>
                <c:pt idx="183">
                  <c:v>8.7441270538403588E-6</c:v>
                </c:pt>
                <c:pt idx="184">
                  <c:v>8.7919091688886653E-6</c:v>
                </c:pt>
                <c:pt idx="185">
                  <c:v>8.8396912839369735E-6</c:v>
                </c:pt>
                <c:pt idx="186">
                  <c:v>8.8874733989852817E-6</c:v>
                </c:pt>
                <c:pt idx="187">
                  <c:v>8.93525551403359E-6</c:v>
                </c:pt>
                <c:pt idx="188">
                  <c:v>8.9830376290818982E-6</c:v>
                </c:pt>
                <c:pt idx="189">
                  <c:v>9.0308197441302064E-6</c:v>
                </c:pt>
                <c:pt idx="190">
                  <c:v>9.0786018591785146E-6</c:v>
                </c:pt>
                <c:pt idx="191">
                  <c:v>9.1263839742268211E-6</c:v>
                </c:pt>
                <c:pt idx="192">
                  <c:v>9.1741660892751293E-6</c:v>
                </c:pt>
                <c:pt idx="193">
                  <c:v>9.2219482043234375E-6</c:v>
                </c:pt>
                <c:pt idx="194">
                  <c:v>9.2697303193717457E-6</c:v>
                </c:pt>
                <c:pt idx="195">
                  <c:v>9.317512434420054E-6</c:v>
                </c:pt>
                <c:pt idx="196">
                  <c:v>9.3652945494683622E-6</c:v>
                </c:pt>
                <c:pt idx="197">
                  <c:v>9.4130766645166704E-6</c:v>
                </c:pt>
                <c:pt idx="198">
                  <c:v>9.4608587795649769E-6</c:v>
                </c:pt>
                <c:pt idx="199">
                  <c:v>9.5086408946132851E-6</c:v>
                </c:pt>
                <c:pt idx="200">
                  <c:v>9.5564230096615933E-6</c:v>
                </c:pt>
                <c:pt idx="201">
                  <c:v>9.6042051247099015E-6</c:v>
                </c:pt>
                <c:pt idx="202">
                  <c:v>9.6519872397582097E-6</c:v>
                </c:pt>
                <c:pt idx="203">
                  <c:v>9.699769354806518E-6</c:v>
                </c:pt>
                <c:pt idx="204">
                  <c:v>9.7475514698548262E-6</c:v>
                </c:pt>
                <c:pt idx="205">
                  <c:v>9.7953335849031327E-6</c:v>
                </c:pt>
                <c:pt idx="206">
                  <c:v>9.8431156999514409E-6</c:v>
                </c:pt>
                <c:pt idx="207">
                  <c:v>9.8908978149997491E-6</c:v>
                </c:pt>
                <c:pt idx="208">
                  <c:v>9.9386799300480573E-6</c:v>
                </c:pt>
                <c:pt idx="209">
                  <c:v>9.9864620450963655E-6</c:v>
                </c:pt>
                <c:pt idx="210">
                  <c:v>1.0034244160144674E-5</c:v>
                </c:pt>
                <c:pt idx="211">
                  <c:v>1.0082026275192982E-5</c:v>
                </c:pt>
                <c:pt idx="212">
                  <c:v>1.0129808390241288E-5</c:v>
                </c:pt>
                <c:pt idx="213">
                  <c:v>1.0177590505289597E-5</c:v>
                </c:pt>
                <c:pt idx="214">
                  <c:v>1.0225372620337905E-5</c:v>
                </c:pt>
                <c:pt idx="215">
                  <c:v>1.0273154735386213E-5</c:v>
                </c:pt>
                <c:pt idx="216">
                  <c:v>1.0320936850434521E-5</c:v>
                </c:pt>
                <c:pt idx="217">
                  <c:v>1.036871896548283E-5</c:v>
                </c:pt>
                <c:pt idx="218">
                  <c:v>1.0416501080531136E-5</c:v>
                </c:pt>
                <c:pt idx="219">
                  <c:v>1.0464283195579444E-5</c:v>
                </c:pt>
                <c:pt idx="220">
                  <c:v>1.0512065310627752E-5</c:v>
                </c:pt>
                <c:pt idx="221">
                  <c:v>1.0559847425676061E-5</c:v>
                </c:pt>
                <c:pt idx="222">
                  <c:v>1.0607629540724369E-5</c:v>
                </c:pt>
                <c:pt idx="223">
                  <c:v>1.0655411655772677E-5</c:v>
                </c:pt>
                <c:pt idx="224">
                  <c:v>1.0703193770820985E-5</c:v>
                </c:pt>
                <c:pt idx="225">
                  <c:v>1.0750975885869292E-5</c:v>
                </c:pt>
                <c:pt idx="226">
                  <c:v>1.07987580009176E-5</c:v>
                </c:pt>
                <c:pt idx="227">
                  <c:v>1.0846540115965908E-5</c:v>
                </c:pt>
                <c:pt idx="228">
                  <c:v>1.0894322231014216E-5</c:v>
                </c:pt>
                <c:pt idx="229">
                  <c:v>1.0942104346062525E-5</c:v>
                </c:pt>
                <c:pt idx="230">
                  <c:v>1.0989886461110833E-5</c:v>
                </c:pt>
                <c:pt idx="231">
                  <c:v>1.1037668576159141E-5</c:v>
                </c:pt>
                <c:pt idx="232">
                  <c:v>1.1085450691207448E-5</c:v>
                </c:pt>
                <c:pt idx="233">
                  <c:v>1.1133232806255756E-5</c:v>
                </c:pt>
                <c:pt idx="234">
                  <c:v>1.1181014921304064E-5</c:v>
                </c:pt>
                <c:pt idx="235">
                  <c:v>1.1228797036352372E-5</c:v>
                </c:pt>
                <c:pt idx="236">
                  <c:v>1.127657915140068E-5</c:v>
                </c:pt>
                <c:pt idx="237">
                  <c:v>1.1324361266448989E-5</c:v>
                </c:pt>
                <c:pt idx="238">
                  <c:v>1.1372143381497297E-5</c:v>
                </c:pt>
                <c:pt idx="239">
                  <c:v>1.1419925496545603E-5</c:v>
                </c:pt>
                <c:pt idx="240">
                  <c:v>1.1467707611593912E-5</c:v>
                </c:pt>
                <c:pt idx="241">
                  <c:v>1.151548972664222E-5</c:v>
                </c:pt>
                <c:pt idx="242">
                  <c:v>1.1563271841690528E-5</c:v>
                </c:pt>
                <c:pt idx="243">
                  <c:v>1.1611053956738836E-5</c:v>
                </c:pt>
                <c:pt idx="244">
                  <c:v>1.1658836071787144E-5</c:v>
                </c:pt>
                <c:pt idx="245">
                  <c:v>1.1706618186835453E-5</c:v>
                </c:pt>
                <c:pt idx="246">
                  <c:v>1.1754400301883759E-5</c:v>
                </c:pt>
                <c:pt idx="247">
                  <c:v>1.1802182416932067E-5</c:v>
                </c:pt>
                <c:pt idx="248">
                  <c:v>1.1849964531980376E-5</c:v>
                </c:pt>
                <c:pt idx="249">
                  <c:v>1.1897746647028684E-5</c:v>
                </c:pt>
                <c:pt idx="250">
                  <c:v>1.1945528762076992E-5</c:v>
                </c:pt>
                <c:pt idx="251">
                  <c:v>1.19933108771253E-5</c:v>
                </c:pt>
                <c:pt idx="252">
                  <c:v>1.2041092992173609E-5</c:v>
                </c:pt>
                <c:pt idx="253">
                  <c:v>1.2088875107221915E-5</c:v>
                </c:pt>
                <c:pt idx="254">
                  <c:v>1.2136657222270223E-5</c:v>
                </c:pt>
                <c:pt idx="255">
                  <c:v>1.2184439337318531E-5</c:v>
                </c:pt>
                <c:pt idx="256">
                  <c:v>1.223222145236684E-5</c:v>
                </c:pt>
                <c:pt idx="257">
                  <c:v>1.2280003567415148E-5</c:v>
                </c:pt>
                <c:pt idx="258">
                  <c:v>1.2327785682463456E-5</c:v>
                </c:pt>
                <c:pt idx="259">
                  <c:v>1.2375567797511764E-5</c:v>
                </c:pt>
                <c:pt idx="260">
                  <c:v>1.2423349912560071E-5</c:v>
                </c:pt>
                <c:pt idx="261">
                  <c:v>1.2471132027608379E-5</c:v>
                </c:pt>
                <c:pt idx="262">
                  <c:v>1.2518914142656687E-5</c:v>
                </c:pt>
                <c:pt idx="263">
                  <c:v>1.2566696257704995E-5</c:v>
                </c:pt>
                <c:pt idx="264">
                  <c:v>1.2614478372753304E-5</c:v>
                </c:pt>
                <c:pt idx="265">
                  <c:v>1.2662260487801612E-5</c:v>
                </c:pt>
                <c:pt idx="266">
                  <c:v>1.271004260284992E-5</c:v>
                </c:pt>
                <c:pt idx="267">
                  <c:v>1.2757824717898227E-5</c:v>
                </c:pt>
                <c:pt idx="268">
                  <c:v>1.2805606832946535E-5</c:v>
                </c:pt>
                <c:pt idx="269">
                  <c:v>1.2853388947994843E-5</c:v>
                </c:pt>
                <c:pt idx="270">
                  <c:v>1.2901171063043151E-5</c:v>
                </c:pt>
                <c:pt idx="271">
                  <c:v>1.2948953178091459E-5</c:v>
                </c:pt>
                <c:pt idx="272">
                  <c:v>1.2996735293139768E-5</c:v>
                </c:pt>
                <c:pt idx="273">
                  <c:v>1.3044517408188076E-5</c:v>
                </c:pt>
                <c:pt idx="274">
                  <c:v>1.3092299523236382E-5</c:v>
                </c:pt>
                <c:pt idx="275">
                  <c:v>1.3140081638284691E-5</c:v>
                </c:pt>
                <c:pt idx="276">
                  <c:v>1.3187863753332999E-5</c:v>
                </c:pt>
                <c:pt idx="277">
                  <c:v>1.3235645868381307E-5</c:v>
                </c:pt>
                <c:pt idx="278">
                  <c:v>1.3283427983429615E-5</c:v>
                </c:pt>
                <c:pt idx="279">
                  <c:v>1.3331210098477923E-5</c:v>
                </c:pt>
                <c:pt idx="280">
                  <c:v>1.3378992213526232E-5</c:v>
                </c:pt>
                <c:pt idx="281">
                  <c:v>1.3426774328574538E-5</c:v>
                </c:pt>
                <c:pt idx="282">
                  <c:v>1.3474556443622846E-5</c:v>
                </c:pt>
                <c:pt idx="283">
                  <c:v>1.3522338558671155E-5</c:v>
                </c:pt>
                <c:pt idx="284">
                  <c:v>1.3570120673719463E-5</c:v>
                </c:pt>
                <c:pt idx="285">
                  <c:v>1.3617902788767771E-5</c:v>
                </c:pt>
                <c:pt idx="286">
                  <c:v>1.3665684903816079E-5</c:v>
                </c:pt>
                <c:pt idx="287">
                  <c:v>1.3713467018864387E-5</c:v>
                </c:pt>
                <c:pt idx="288">
                  <c:v>1.3761249133912694E-5</c:v>
                </c:pt>
                <c:pt idx="289">
                  <c:v>1.3809031248961002E-5</c:v>
                </c:pt>
                <c:pt idx="290">
                  <c:v>1.385681336400931E-5</c:v>
                </c:pt>
                <c:pt idx="291">
                  <c:v>1.3904595479057619E-5</c:v>
                </c:pt>
                <c:pt idx="292">
                  <c:v>1.3952377594105927E-5</c:v>
                </c:pt>
                <c:pt idx="293">
                  <c:v>1.4000159709154235E-5</c:v>
                </c:pt>
                <c:pt idx="294">
                  <c:v>1.4047941824202543E-5</c:v>
                </c:pt>
                <c:pt idx="295">
                  <c:v>1.409572393925085E-5</c:v>
                </c:pt>
                <c:pt idx="296">
                  <c:v>1.4143506054299158E-5</c:v>
                </c:pt>
                <c:pt idx="297">
                  <c:v>1.4191288169347466E-5</c:v>
                </c:pt>
                <c:pt idx="298">
                  <c:v>1.4239070284395774E-5</c:v>
                </c:pt>
                <c:pt idx="299">
                  <c:v>1.4286852399444083E-5</c:v>
                </c:pt>
                <c:pt idx="300">
                  <c:v>1.4334634514492391E-5</c:v>
                </c:pt>
                <c:pt idx="301">
                  <c:v>1.4382416629540697E-5</c:v>
                </c:pt>
                <c:pt idx="302">
                  <c:v>1.4430198744589006E-5</c:v>
                </c:pt>
                <c:pt idx="303">
                  <c:v>1.4477980859637314E-5</c:v>
                </c:pt>
                <c:pt idx="304">
                  <c:v>1.4525762974685622E-5</c:v>
                </c:pt>
                <c:pt idx="305">
                  <c:v>1.457354508973393E-5</c:v>
                </c:pt>
                <c:pt idx="306">
                  <c:v>1.4621327204782238E-5</c:v>
                </c:pt>
                <c:pt idx="307">
                  <c:v>1.4669109319830547E-5</c:v>
                </c:pt>
                <c:pt idx="308">
                  <c:v>1.4716891434878853E-5</c:v>
                </c:pt>
                <c:pt idx="309">
                  <c:v>1.4764673549927161E-5</c:v>
                </c:pt>
                <c:pt idx="310">
                  <c:v>1.481245566497547E-5</c:v>
                </c:pt>
                <c:pt idx="311">
                  <c:v>1.4860237780023778E-5</c:v>
                </c:pt>
                <c:pt idx="312">
                  <c:v>1.4908019895072086E-5</c:v>
                </c:pt>
                <c:pt idx="313">
                  <c:v>1.4955802010120394E-5</c:v>
                </c:pt>
                <c:pt idx="314">
                  <c:v>1.5003584125168702E-5</c:v>
                </c:pt>
                <c:pt idx="315">
                  <c:v>1.5051366240217009E-5</c:v>
                </c:pt>
                <c:pt idx="316">
                  <c:v>1.5099148355265317E-5</c:v>
                </c:pt>
                <c:pt idx="317">
                  <c:v>1.5146930470313625E-5</c:v>
                </c:pt>
                <c:pt idx="318">
                  <c:v>1.5194712585361934E-5</c:v>
                </c:pt>
                <c:pt idx="319">
                  <c:v>1.5242494700410242E-5</c:v>
                </c:pt>
                <c:pt idx="320">
                  <c:v>1.529027681545855E-5</c:v>
                </c:pt>
                <c:pt idx="321">
                  <c:v>1.5338058930506858E-5</c:v>
                </c:pt>
                <c:pt idx="322">
                  <c:v>1.5385841045555166E-5</c:v>
                </c:pt>
                <c:pt idx="323">
                  <c:v>1.5433623160603475E-5</c:v>
                </c:pt>
                <c:pt idx="324">
                  <c:v>1.5481405275651783E-5</c:v>
                </c:pt>
                <c:pt idx="325">
                  <c:v>1.5529187390700091E-5</c:v>
                </c:pt>
                <c:pt idx="326">
                  <c:v>1.5576969505748396E-5</c:v>
                </c:pt>
                <c:pt idx="327">
                  <c:v>1.5624751620796704E-5</c:v>
                </c:pt>
                <c:pt idx="328">
                  <c:v>1.5672533735845012E-5</c:v>
                </c:pt>
                <c:pt idx="329">
                  <c:v>1.5720315850893321E-5</c:v>
                </c:pt>
                <c:pt idx="330">
                  <c:v>1.5768097965941629E-5</c:v>
                </c:pt>
                <c:pt idx="331">
                  <c:v>1.5815880080989937E-5</c:v>
                </c:pt>
                <c:pt idx="332">
                  <c:v>1.5863662196038245E-5</c:v>
                </c:pt>
                <c:pt idx="333">
                  <c:v>1.5911444311086553E-5</c:v>
                </c:pt>
                <c:pt idx="334">
                  <c:v>1.5959226426134862E-5</c:v>
                </c:pt>
                <c:pt idx="335">
                  <c:v>1.600700854118317E-5</c:v>
                </c:pt>
                <c:pt idx="336">
                  <c:v>1.6054790656231478E-5</c:v>
                </c:pt>
                <c:pt idx="337">
                  <c:v>1.6102572771279786E-5</c:v>
                </c:pt>
                <c:pt idx="338">
                  <c:v>1.6150354886328094E-5</c:v>
                </c:pt>
                <c:pt idx="339">
                  <c:v>1.6198137001376403E-5</c:v>
                </c:pt>
                <c:pt idx="340">
                  <c:v>1.6245919116424707E-5</c:v>
                </c:pt>
                <c:pt idx="341">
                  <c:v>1.6293701231473016E-5</c:v>
                </c:pt>
                <c:pt idx="342">
                  <c:v>1.6341483346521324E-5</c:v>
                </c:pt>
                <c:pt idx="343">
                  <c:v>1.6389265461569632E-5</c:v>
                </c:pt>
                <c:pt idx="344">
                  <c:v>1.643704757661794E-5</c:v>
                </c:pt>
                <c:pt idx="345">
                  <c:v>1.6484829691666249E-5</c:v>
                </c:pt>
                <c:pt idx="346">
                  <c:v>1.6532611806714557E-5</c:v>
                </c:pt>
                <c:pt idx="347">
                  <c:v>1.6580393921762865E-5</c:v>
                </c:pt>
                <c:pt idx="348">
                  <c:v>1.6628176036811173E-5</c:v>
                </c:pt>
                <c:pt idx="349">
                  <c:v>1.6675958151859481E-5</c:v>
                </c:pt>
                <c:pt idx="350">
                  <c:v>1.672374026690779E-5</c:v>
                </c:pt>
                <c:pt idx="351">
                  <c:v>1.6771522381956098E-5</c:v>
                </c:pt>
                <c:pt idx="352">
                  <c:v>1.6819304497004406E-5</c:v>
                </c:pt>
                <c:pt idx="353">
                  <c:v>1.6867086612052711E-5</c:v>
                </c:pt>
                <c:pt idx="354">
                  <c:v>1.6914868727101019E-5</c:v>
                </c:pt>
                <c:pt idx="355">
                  <c:v>1.6962650842149327E-5</c:v>
                </c:pt>
                <c:pt idx="356">
                  <c:v>1.7010432957197635E-5</c:v>
                </c:pt>
                <c:pt idx="357">
                  <c:v>1.7058215072245944E-5</c:v>
                </c:pt>
                <c:pt idx="358">
                  <c:v>1.7105997187294252E-5</c:v>
                </c:pt>
                <c:pt idx="359">
                  <c:v>1.715377930234256E-5</c:v>
                </c:pt>
                <c:pt idx="360">
                  <c:v>1.7201561417390868E-5</c:v>
                </c:pt>
                <c:pt idx="361">
                  <c:v>1.7249343532439177E-5</c:v>
                </c:pt>
                <c:pt idx="362">
                  <c:v>1.7297125647487485E-5</c:v>
                </c:pt>
                <c:pt idx="363">
                  <c:v>1.7344907762535793E-5</c:v>
                </c:pt>
                <c:pt idx="364">
                  <c:v>1.7392689877584101E-5</c:v>
                </c:pt>
                <c:pt idx="365">
                  <c:v>1.7440471992632409E-5</c:v>
                </c:pt>
                <c:pt idx="366">
                  <c:v>1.7488254107680718E-5</c:v>
                </c:pt>
                <c:pt idx="367">
                  <c:v>1.7536036222729022E-5</c:v>
                </c:pt>
                <c:pt idx="368">
                  <c:v>1.7583818337777331E-5</c:v>
                </c:pt>
                <c:pt idx="369">
                  <c:v>1.7631600452825639E-5</c:v>
                </c:pt>
                <c:pt idx="370">
                  <c:v>1.7679382567873947E-5</c:v>
                </c:pt>
                <c:pt idx="371">
                  <c:v>1.7727164682922255E-5</c:v>
                </c:pt>
                <c:pt idx="372">
                  <c:v>1.7774946797970563E-5</c:v>
                </c:pt>
                <c:pt idx="373">
                  <c:v>1.7822728913018872E-5</c:v>
                </c:pt>
                <c:pt idx="374">
                  <c:v>1.787051102806718E-5</c:v>
                </c:pt>
                <c:pt idx="375">
                  <c:v>1.7918293143115488E-5</c:v>
                </c:pt>
                <c:pt idx="376">
                  <c:v>1.7966075258163796E-5</c:v>
                </c:pt>
                <c:pt idx="377">
                  <c:v>1.8013857373212105E-5</c:v>
                </c:pt>
                <c:pt idx="378">
                  <c:v>1.8061639488260413E-5</c:v>
                </c:pt>
                <c:pt idx="379">
                  <c:v>1.8109421603308721E-5</c:v>
                </c:pt>
                <c:pt idx="380">
                  <c:v>1.8157203718357029E-5</c:v>
                </c:pt>
                <c:pt idx="381">
                  <c:v>1.8204985833405334E-5</c:v>
                </c:pt>
                <c:pt idx="382">
                  <c:v>1.8252767948453642E-5</c:v>
                </c:pt>
                <c:pt idx="383">
                  <c:v>1.830055006350195E-5</c:v>
                </c:pt>
                <c:pt idx="384">
                  <c:v>1.8348332178550259E-5</c:v>
                </c:pt>
                <c:pt idx="385">
                  <c:v>1.8396114293598567E-5</c:v>
                </c:pt>
                <c:pt idx="386">
                  <c:v>1.8443896408646875E-5</c:v>
                </c:pt>
                <c:pt idx="387">
                  <c:v>1.8491678523695183E-5</c:v>
                </c:pt>
                <c:pt idx="388">
                  <c:v>1.8539460638743491E-5</c:v>
                </c:pt>
                <c:pt idx="389">
                  <c:v>1.85872427537918E-5</c:v>
                </c:pt>
                <c:pt idx="390">
                  <c:v>1.8635024868840108E-5</c:v>
                </c:pt>
                <c:pt idx="391">
                  <c:v>1.8682806983888416E-5</c:v>
                </c:pt>
                <c:pt idx="392">
                  <c:v>1.8730589098936724E-5</c:v>
                </c:pt>
                <c:pt idx="393">
                  <c:v>1.8778371213985033E-5</c:v>
                </c:pt>
                <c:pt idx="394">
                  <c:v>1.8826153329033341E-5</c:v>
                </c:pt>
                <c:pt idx="395">
                  <c:v>1.8873935444081646E-5</c:v>
                </c:pt>
                <c:pt idx="396">
                  <c:v>1.8921717559129954E-5</c:v>
                </c:pt>
                <c:pt idx="397">
                  <c:v>1.8969499674178262E-5</c:v>
                </c:pt>
                <c:pt idx="398">
                  <c:v>1.901728178922657E-5</c:v>
                </c:pt>
                <c:pt idx="399">
                  <c:v>1.9065063904274878E-5</c:v>
                </c:pt>
                <c:pt idx="400">
                  <c:v>1.9112846019323187E-5</c:v>
                </c:pt>
                <c:pt idx="401">
                  <c:v>1.9160628134371495E-5</c:v>
                </c:pt>
                <c:pt idx="402">
                  <c:v>1.9208410249419803E-5</c:v>
                </c:pt>
                <c:pt idx="403">
                  <c:v>1.9256192364468111E-5</c:v>
                </c:pt>
                <c:pt idx="404">
                  <c:v>1.9303974479516419E-5</c:v>
                </c:pt>
                <c:pt idx="405">
                  <c:v>1.9351756594564728E-5</c:v>
                </c:pt>
                <c:pt idx="406">
                  <c:v>1.9399538709613036E-5</c:v>
                </c:pt>
                <c:pt idx="407">
                  <c:v>1.9447320824661344E-5</c:v>
                </c:pt>
                <c:pt idx="408">
                  <c:v>1.9495102939709652E-5</c:v>
                </c:pt>
                <c:pt idx="409">
                  <c:v>1.9542885054757957E-5</c:v>
                </c:pt>
                <c:pt idx="410">
                  <c:v>1.9590667169806265E-5</c:v>
                </c:pt>
                <c:pt idx="411">
                  <c:v>1.9638449284854574E-5</c:v>
                </c:pt>
                <c:pt idx="412">
                  <c:v>1.9686231399902882E-5</c:v>
                </c:pt>
                <c:pt idx="413">
                  <c:v>1.973401351495119E-5</c:v>
                </c:pt>
                <c:pt idx="414">
                  <c:v>1.9781795629999498E-5</c:v>
                </c:pt>
                <c:pt idx="415">
                  <c:v>1.9829577745047806E-5</c:v>
                </c:pt>
                <c:pt idx="416">
                  <c:v>1.9877359860096115E-5</c:v>
                </c:pt>
                <c:pt idx="417">
                  <c:v>1.9925141975144423E-5</c:v>
                </c:pt>
                <c:pt idx="418">
                  <c:v>1.9972924090192731E-5</c:v>
                </c:pt>
                <c:pt idx="419">
                  <c:v>2.0020706205241039E-5</c:v>
                </c:pt>
                <c:pt idx="420">
                  <c:v>2.0068488320289348E-5</c:v>
                </c:pt>
                <c:pt idx="421">
                  <c:v>2.0116270435337656E-5</c:v>
                </c:pt>
                <c:pt idx="422">
                  <c:v>2.0164052550385964E-5</c:v>
                </c:pt>
                <c:pt idx="423">
                  <c:v>2.0211834665434269E-5</c:v>
                </c:pt>
                <c:pt idx="424">
                  <c:v>2.0259616780482577E-5</c:v>
                </c:pt>
                <c:pt idx="425">
                  <c:v>2.0307398895530885E-5</c:v>
                </c:pt>
                <c:pt idx="426">
                  <c:v>2.0355181010579193E-5</c:v>
                </c:pt>
                <c:pt idx="427">
                  <c:v>2.0402963125627502E-5</c:v>
                </c:pt>
                <c:pt idx="428">
                  <c:v>2.045074524067581E-5</c:v>
                </c:pt>
                <c:pt idx="429">
                  <c:v>2.0498527355724118E-5</c:v>
                </c:pt>
                <c:pt idx="430">
                  <c:v>2.0546309470772426E-5</c:v>
                </c:pt>
                <c:pt idx="431">
                  <c:v>2.0594091585820734E-5</c:v>
                </c:pt>
                <c:pt idx="432">
                  <c:v>2.0641873700869043E-5</c:v>
                </c:pt>
                <c:pt idx="433">
                  <c:v>2.0689655815917351E-5</c:v>
                </c:pt>
                <c:pt idx="434">
                  <c:v>2.0737437930965659E-5</c:v>
                </c:pt>
                <c:pt idx="435">
                  <c:v>2.0785220046013967E-5</c:v>
                </c:pt>
                <c:pt idx="436">
                  <c:v>2.0833002161062272E-5</c:v>
                </c:pt>
                <c:pt idx="437">
                  <c:v>2.088078427611058E-5</c:v>
                </c:pt>
                <c:pt idx="438">
                  <c:v>2.0928566391158889E-5</c:v>
                </c:pt>
                <c:pt idx="439">
                  <c:v>2.0976348506207197E-5</c:v>
                </c:pt>
                <c:pt idx="440">
                  <c:v>2.1024130621255505E-5</c:v>
                </c:pt>
                <c:pt idx="441">
                  <c:v>2.1071912736303813E-5</c:v>
                </c:pt>
                <c:pt idx="442">
                  <c:v>2.1119694851352121E-5</c:v>
                </c:pt>
                <c:pt idx="443">
                  <c:v>2.116747696640043E-5</c:v>
                </c:pt>
                <c:pt idx="444">
                  <c:v>2.1215259081448738E-5</c:v>
                </c:pt>
                <c:pt idx="445">
                  <c:v>2.1263041196497046E-5</c:v>
                </c:pt>
                <c:pt idx="446">
                  <c:v>2.1310823311545354E-5</c:v>
                </c:pt>
                <c:pt idx="447">
                  <c:v>2.1358605426593662E-5</c:v>
                </c:pt>
                <c:pt idx="448">
                  <c:v>2.1406387541641971E-5</c:v>
                </c:pt>
                <c:pt idx="449">
                  <c:v>2.1454169656690279E-5</c:v>
                </c:pt>
                <c:pt idx="450">
                  <c:v>2.1501951771738584E-5</c:v>
                </c:pt>
                <c:pt idx="451">
                  <c:v>2.1549733886786892E-5</c:v>
                </c:pt>
                <c:pt idx="452">
                  <c:v>2.15975160018352E-5</c:v>
                </c:pt>
                <c:pt idx="453">
                  <c:v>2.1645298116883508E-5</c:v>
                </c:pt>
                <c:pt idx="454">
                  <c:v>2.1693080231931817E-5</c:v>
                </c:pt>
                <c:pt idx="455">
                  <c:v>2.1740862346980125E-5</c:v>
                </c:pt>
                <c:pt idx="456">
                  <c:v>2.1788644462028433E-5</c:v>
                </c:pt>
                <c:pt idx="457">
                  <c:v>2.1836426577076741E-5</c:v>
                </c:pt>
                <c:pt idx="458">
                  <c:v>2.1884208692125049E-5</c:v>
                </c:pt>
                <c:pt idx="459">
                  <c:v>2.1931990807173358E-5</c:v>
                </c:pt>
                <c:pt idx="460">
                  <c:v>2.1979772922221666E-5</c:v>
                </c:pt>
                <c:pt idx="461">
                  <c:v>2.2027555037269974E-5</c:v>
                </c:pt>
                <c:pt idx="462">
                  <c:v>2.2075337152318282E-5</c:v>
                </c:pt>
                <c:pt idx="463">
                  <c:v>2.212311926736659E-5</c:v>
                </c:pt>
                <c:pt idx="464">
                  <c:v>2.2170901382414895E-5</c:v>
                </c:pt>
                <c:pt idx="465">
                  <c:v>2.2218683497463204E-5</c:v>
                </c:pt>
                <c:pt idx="466">
                  <c:v>2.2266465612511512E-5</c:v>
                </c:pt>
                <c:pt idx="467">
                  <c:v>2.231424772755982E-5</c:v>
                </c:pt>
                <c:pt idx="468">
                  <c:v>2.2362029842608128E-5</c:v>
                </c:pt>
                <c:pt idx="469">
                  <c:v>2.2409811957656436E-5</c:v>
                </c:pt>
                <c:pt idx="470">
                  <c:v>2.2457594072704745E-5</c:v>
                </c:pt>
                <c:pt idx="471">
                  <c:v>2.2505376187753053E-5</c:v>
                </c:pt>
                <c:pt idx="472">
                  <c:v>2.2553158302801361E-5</c:v>
                </c:pt>
                <c:pt idx="473">
                  <c:v>2.2600940417849669E-5</c:v>
                </c:pt>
                <c:pt idx="474">
                  <c:v>2.2648722532897977E-5</c:v>
                </c:pt>
                <c:pt idx="475">
                  <c:v>2.2696504647946286E-5</c:v>
                </c:pt>
                <c:pt idx="476">
                  <c:v>2.2744286762994594E-5</c:v>
                </c:pt>
                <c:pt idx="477">
                  <c:v>2.2792068878042902E-5</c:v>
                </c:pt>
                <c:pt idx="478">
                  <c:v>2.2839850993091207E-5</c:v>
                </c:pt>
                <c:pt idx="479">
                  <c:v>2.2887633108139515E-5</c:v>
                </c:pt>
                <c:pt idx="480">
                  <c:v>2.2935415223187823E-5</c:v>
                </c:pt>
                <c:pt idx="481">
                  <c:v>2.2983197338236132E-5</c:v>
                </c:pt>
                <c:pt idx="482">
                  <c:v>2.303097945328444E-5</c:v>
                </c:pt>
                <c:pt idx="483">
                  <c:v>2.3078761568332748E-5</c:v>
                </c:pt>
                <c:pt idx="484">
                  <c:v>2.3126543683381056E-5</c:v>
                </c:pt>
                <c:pt idx="485">
                  <c:v>2.3174325798429364E-5</c:v>
                </c:pt>
                <c:pt idx="486">
                  <c:v>2.3222107913477673E-5</c:v>
                </c:pt>
                <c:pt idx="487">
                  <c:v>2.3269890028525981E-5</c:v>
                </c:pt>
                <c:pt idx="488">
                  <c:v>2.3317672143574289E-5</c:v>
                </c:pt>
                <c:pt idx="489">
                  <c:v>2.3365454258622597E-5</c:v>
                </c:pt>
                <c:pt idx="490">
                  <c:v>2.3413236373670905E-5</c:v>
                </c:pt>
                <c:pt idx="491">
                  <c:v>2.3461018488719214E-5</c:v>
                </c:pt>
                <c:pt idx="492">
                  <c:v>2.3508800603767518E-5</c:v>
                </c:pt>
                <c:pt idx="493">
                  <c:v>2.3556582718815827E-5</c:v>
                </c:pt>
                <c:pt idx="494">
                  <c:v>2.3604364833864135E-5</c:v>
                </c:pt>
                <c:pt idx="495">
                  <c:v>2.3652146948912443E-5</c:v>
                </c:pt>
                <c:pt idx="496">
                  <c:v>2.3699929063960751E-5</c:v>
                </c:pt>
                <c:pt idx="497">
                  <c:v>2.374771117900906E-5</c:v>
                </c:pt>
                <c:pt idx="498">
                  <c:v>2.3795493294057368E-5</c:v>
                </c:pt>
                <c:pt idx="499">
                  <c:v>2.3843275409105676E-5</c:v>
                </c:pt>
                <c:pt idx="500">
                  <c:v>2.3891057524153984E-5</c:v>
                </c:pt>
                <c:pt idx="501">
                  <c:v>2.3938839639202292E-5</c:v>
                </c:pt>
                <c:pt idx="502">
                  <c:v>2.3986621754250601E-5</c:v>
                </c:pt>
                <c:pt idx="503">
                  <c:v>2.4034403869298909E-5</c:v>
                </c:pt>
                <c:pt idx="504">
                  <c:v>2.4082185984347217E-5</c:v>
                </c:pt>
                <c:pt idx="505">
                  <c:v>2.4129968099395525E-5</c:v>
                </c:pt>
                <c:pt idx="506">
                  <c:v>2.417775021444383E-5</c:v>
                </c:pt>
                <c:pt idx="507">
                  <c:v>2.4225532329492138E-5</c:v>
                </c:pt>
                <c:pt idx="508">
                  <c:v>2.4273314444540446E-5</c:v>
                </c:pt>
                <c:pt idx="509">
                  <c:v>2.4321096559588755E-5</c:v>
                </c:pt>
                <c:pt idx="510">
                  <c:v>2.4368878674637063E-5</c:v>
                </c:pt>
                <c:pt idx="511">
                  <c:v>2.4416660789685371E-5</c:v>
                </c:pt>
                <c:pt idx="512">
                  <c:v>2.4464442904733679E-5</c:v>
                </c:pt>
                <c:pt idx="513">
                  <c:v>2.4512225019781988E-5</c:v>
                </c:pt>
                <c:pt idx="514">
                  <c:v>2.4560007134830296E-5</c:v>
                </c:pt>
                <c:pt idx="515">
                  <c:v>2.4607789249878604E-5</c:v>
                </c:pt>
                <c:pt idx="516">
                  <c:v>2.4655571364926912E-5</c:v>
                </c:pt>
                <c:pt idx="517">
                  <c:v>2.470335347997522E-5</c:v>
                </c:pt>
                <c:pt idx="518">
                  <c:v>2.4751135595023529E-5</c:v>
                </c:pt>
                <c:pt idx="519">
                  <c:v>2.4798917710071833E-5</c:v>
                </c:pt>
                <c:pt idx="520">
                  <c:v>2.4846699825120142E-5</c:v>
                </c:pt>
                <c:pt idx="521">
                  <c:v>2.489448194016845E-5</c:v>
                </c:pt>
                <c:pt idx="522">
                  <c:v>2.4942264055216758E-5</c:v>
                </c:pt>
                <c:pt idx="523">
                  <c:v>2.4990046170265066E-5</c:v>
                </c:pt>
                <c:pt idx="524">
                  <c:v>2.5037828285313374E-5</c:v>
                </c:pt>
                <c:pt idx="525">
                  <c:v>2.5085610400361683E-5</c:v>
                </c:pt>
                <c:pt idx="526">
                  <c:v>2.5133392515409991E-5</c:v>
                </c:pt>
                <c:pt idx="527">
                  <c:v>2.5181174630458299E-5</c:v>
                </c:pt>
                <c:pt idx="528">
                  <c:v>2.5228956745506607E-5</c:v>
                </c:pt>
                <c:pt idx="529">
                  <c:v>2.5276738860554916E-5</c:v>
                </c:pt>
                <c:pt idx="530">
                  <c:v>2.5324520975603224E-5</c:v>
                </c:pt>
                <c:pt idx="531">
                  <c:v>2.5372303090651532E-5</c:v>
                </c:pt>
                <c:pt idx="532">
                  <c:v>2.542008520569984E-5</c:v>
                </c:pt>
                <c:pt idx="533">
                  <c:v>2.5467867320748145E-5</c:v>
                </c:pt>
                <c:pt idx="534">
                  <c:v>2.5515649435796453E-5</c:v>
                </c:pt>
                <c:pt idx="535">
                  <c:v>2.5563431550844761E-5</c:v>
                </c:pt>
                <c:pt idx="536">
                  <c:v>2.561121366589307E-5</c:v>
                </c:pt>
                <c:pt idx="537">
                  <c:v>2.5658995780941378E-5</c:v>
                </c:pt>
                <c:pt idx="538">
                  <c:v>2.5706777895989686E-5</c:v>
                </c:pt>
                <c:pt idx="539">
                  <c:v>2.5754560011037994E-5</c:v>
                </c:pt>
                <c:pt idx="540">
                  <c:v>2.5802342126086302E-5</c:v>
                </c:pt>
                <c:pt idx="541">
                  <c:v>2.5850124241134611E-5</c:v>
                </c:pt>
                <c:pt idx="542">
                  <c:v>2.5897906356182919E-5</c:v>
                </c:pt>
                <c:pt idx="543">
                  <c:v>2.5945688471231227E-5</c:v>
                </c:pt>
                <c:pt idx="544">
                  <c:v>2.5993470586279535E-5</c:v>
                </c:pt>
                <c:pt idx="545">
                  <c:v>2.6041252701327844E-5</c:v>
                </c:pt>
                <c:pt idx="546">
                  <c:v>2.6089034816376152E-5</c:v>
                </c:pt>
                <c:pt idx="547">
                  <c:v>2.6136816931424457E-5</c:v>
                </c:pt>
                <c:pt idx="548">
                  <c:v>2.6184599046472765E-5</c:v>
                </c:pt>
                <c:pt idx="549">
                  <c:v>2.6232381161521073E-5</c:v>
                </c:pt>
                <c:pt idx="550">
                  <c:v>2.6280163276569381E-5</c:v>
                </c:pt>
                <c:pt idx="551">
                  <c:v>2.6327945391617689E-5</c:v>
                </c:pt>
                <c:pt idx="552">
                  <c:v>2.6375727506665998E-5</c:v>
                </c:pt>
                <c:pt idx="553">
                  <c:v>2.6423509621714306E-5</c:v>
                </c:pt>
                <c:pt idx="554">
                  <c:v>2.6471291736762614E-5</c:v>
                </c:pt>
                <c:pt idx="555">
                  <c:v>2.6519073851810922E-5</c:v>
                </c:pt>
                <c:pt idx="556">
                  <c:v>2.656685596685923E-5</c:v>
                </c:pt>
                <c:pt idx="557">
                  <c:v>2.6614638081907539E-5</c:v>
                </c:pt>
                <c:pt idx="558">
                  <c:v>2.6662420196955847E-5</c:v>
                </c:pt>
                <c:pt idx="559">
                  <c:v>2.6710202312004155E-5</c:v>
                </c:pt>
                <c:pt idx="560">
                  <c:v>2.6757984427052463E-5</c:v>
                </c:pt>
                <c:pt idx="561">
                  <c:v>2.6805766542100768E-5</c:v>
                </c:pt>
                <c:pt idx="562">
                  <c:v>2.6853548657149076E-5</c:v>
                </c:pt>
                <c:pt idx="563">
                  <c:v>2.6901330772197385E-5</c:v>
                </c:pt>
                <c:pt idx="564">
                  <c:v>2.6949112887245693E-5</c:v>
                </c:pt>
                <c:pt idx="565">
                  <c:v>2.6996895002294001E-5</c:v>
                </c:pt>
                <c:pt idx="566">
                  <c:v>2.7044677117342309E-5</c:v>
                </c:pt>
                <c:pt idx="567">
                  <c:v>2.7092459232390617E-5</c:v>
                </c:pt>
                <c:pt idx="568">
                  <c:v>2.7140241347438926E-5</c:v>
                </c:pt>
                <c:pt idx="569">
                  <c:v>2.7188023462487234E-5</c:v>
                </c:pt>
                <c:pt idx="570">
                  <c:v>2.7235805577535542E-5</c:v>
                </c:pt>
                <c:pt idx="571">
                  <c:v>2.728358769258385E-5</c:v>
                </c:pt>
                <c:pt idx="572">
                  <c:v>2.7331369807632158E-5</c:v>
                </c:pt>
                <c:pt idx="573">
                  <c:v>2.7379151922680467E-5</c:v>
                </c:pt>
                <c:pt idx="574">
                  <c:v>2.7426934037728775E-5</c:v>
                </c:pt>
                <c:pt idx="575">
                  <c:v>2.747471615277708E-5</c:v>
                </c:pt>
                <c:pt idx="576">
                  <c:v>2.7522498267825388E-5</c:v>
                </c:pt>
                <c:pt idx="577">
                  <c:v>2.7570280382873696E-5</c:v>
                </c:pt>
                <c:pt idx="578">
                  <c:v>2.7618062497922004E-5</c:v>
                </c:pt>
                <c:pt idx="579">
                  <c:v>2.7665844612970313E-5</c:v>
                </c:pt>
                <c:pt idx="580">
                  <c:v>2.7713626728018621E-5</c:v>
                </c:pt>
                <c:pt idx="581">
                  <c:v>2.7761408843066929E-5</c:v>
                </c:pt>
                <c:pt idx="582">
                  <c:v>2.7809190958115237E-5</c:v>
                </c:pt>
                <c:pt idx="583">
                  <c:v>2.7856973073163545E-5</c:v>
                </c:pt>
                <c:pt idx="584">
                  <c:v>2.7904755188211854E-5</c:v>
                </c:pt>
                <c:pt idx="585">
                  <c:v>2.7952537303260162E-5</c:v>
                </c:pt>
                <c:pt idx="586">
                  <c:v>2.800031941830847E-5</c:v>
                </c:pt>
                <c:pt idx="587">
                  <c:v>2.8048101533356778E-5</c:v>
                </c:pt>
                <c:pt idx="588">
                  <c:v>2.8095883648405087E-5</c:v>
                </c:pt>
                <c:pt idx="589">
                  <c:v>2.8143665763453391E-5</c:v>
                </c:pt>
                <c:pt idx="590">
                  <c:v>2.81914478785017E-5</c:v>
                </c:pt>
                <c:pt idx="591">
                  <c:v>2.8239229993550008E-5</c:v>
                </c:pt>
                <c:pt idx="592">
                  <c:v>2.8287012108598316E-5</c:v>
                </c:pt>
                <c:pt idx="593">
                  <c:v>2.8334794223646624E-5</c:v>
                </c:pt>
                <c:pt idx="594">
                  <c:v>2.8382576338694932E-5</c:v>
                </c:pt>
                <c:pt idx="595">
                  <c:v>2.8430358453743241E-5</c:v>
                </c:pt>
                <c:pt idx="596">
                  <c:v>2.8478140568791549E-5</c:v>
                </c:pt>
                <c:pt idx="597">
                  <c:v>2.8525922683839857E-5</c:v>
                </c:pt>
                <c:pt idx="598">
                  <c:v>2.8573704798888165E-5</c:v>
                </c:pt>
                <c:pt idx="599">
                  <c:v>2.8621486913936473E-5</c:v>
                </c:pt>
                <c:pt idx="600">
                  <c:v>2.8669269028984782E-5</c:v>
                </c:pt>
                <c:pt idx="601">
                  <c:v>2.871705114403309E-5</c:v>
                </c:pt>
                <c:pt idx="602">
                  <c:v>2.8764833259081395E-5</c:v>
                </c:pt>
                <c:pt idx="603">
                  <c:v>2.8812615374129703E-5</c:v>
                </c:pt>
                <c:pt idx="604">
                  <c:v>2.8860397489178011E-5</c:v>
                </c:pt>
                <c:pt idx="605">
                  <c:v>2.8908179604226319E-5</c:v>
                </c:pt>
                <c:pt idx="606">
                  <c:v>2.8955961719274628E-5</c:v>
                </c:pt>
                <c:pt idx="607">
                  <c:v>2.9003743834322936E-5</c:v>
                </c:pt>
                <c:pt idx="608">
                  <c:v>2.9051525949371244E-5</c:v>
                </c:pt>
                <c:pt idx="609">
                  <c:v>2.9099308064419552E-5</c:v>
                </c:pt>
                <c:pt idx="610">
                  <c:v>2.914709017946786E-5</c:v>
                </c:pt>
                <c:pt idx="611">
                  <c:v>2.9194872294516169E-5</c:v>
                </c:pt>
                <c:pt idx="612">
                  <c:v>2.9242654409564477E-5</c:v>
                </c:pt>
                <c:pt idx="613">
                  <c:v>2.9290436524612785E-5</c:v>
                </c:pt>
                <c:pt idx="614">
                  <c:v>2.9338218639661093E-5</c:v>
                </c:pt>
                <c:pt idx="615">
                  <c:v>2.9386000754709401E-5</c:v>
                </c:pt>
                <c:pt idx="616">
                  <c:v>2.9433782869757706E-5</c:v>
                </c:pt>
                <c:pt idx="617">
                  <c:v>2.9481564984806014E-5</c:v>
                </c:pt>
                <c:pt idx="618">
                  <c:v>2.9529347099854323E-5</c:v>
                </c:pt>
                <c:pt idx="619">
                  <c:v>2.9577129214902631E-5</c:v>
                </c:pt>
                <c:pt idx="620">
                  <c:v>2.9624911329950939E-5</c:v>
                </c:pt>
                <c:pt idx="621">
                  <c:v>2.9672693444999247E-5</c:v>
                </c:pt>
                <c:pt idx="622">
                  <c:v>2.9720475560047556E-5</c:v>
                </c:pt>
                <c:pt idx="623">
                  <c:v>2.9768257675095864E-5</c:v>
                </c:pt>
                <c:pt idx="624">
                  <c:v>2.9816039790144172E-5</c:v>
                </c:pt>
                <c:pt idx="625">
                  <c:v>2.986382190519248E-5</c:v>
                </c:pt>
                <c:pt idx="626">
                  <c:v>2.9911604020240788E-5</c:v>
                </c:pt>
                <c:pt idx="627">
                  <c:v>2.9959386135289097E-5</c:v>
                </c:pt>
                <c:pt idx="628">
                  <c:v>3.0007168250337405E-5</c:v>
                </c:pt>
                <c:pt idx="629">
                  <c:v>3.0054950365385713E-5</c:v>
                </c:pt>
                <c:pt idx="630">
                  <c:v>3.0102732480434018E-5</c:v>
                </c:pt>
                <c:pt idx="631">
                  <c:v>3.0150514595482326E-5</c:v>
                </c:pt>
                <c:pt idx="632">
                  <c:v>3.0198296710530634E-5</c:v>
                </c:pt>
                <c:pt idx="633">
                  <c:v>3.0246078825578943E-5</c:v>
                </c:pt>
                <c:pt idx="634">
                  <c:v>3.0293860940627251E-5</c:v>
                </c:pt>
                <c:pt idx="635">
                  <c:v>3.0341643055675559E-5</c:v>
                </c:pt>
                <c:pt idx="636">
                  <c:v>3.0389425170723867E-5</c:v>
                </c:pt>
                <c:pt idx="637">
                  <c:v>3.0437207285772175E-5</c:v>
                </c:pt>
                <c:pt idx="638">
                  <c:v>3.0484989400820484E-5</c:v>
                </c:pt>
                <c:pt idx="639">
                  <c:v>3.0532771515868788E-5</c:v>
                </c:pt>
                <c:pt idx="640">
                  <c:v>3.05805536309171E-5</c:v>
                </c:pt>
                <c:pt idx="641">
                  <c:v>3.0628335745965405E-5</c:v>
                </c:pt>
                <c:pt idx="642">
                  <c:v>3.0676117861013716E-5</c:v>
                </c:pt>
                <c:pt idx="643">
                  <c:v>3.0723899976062021E-5</c:v>
                </c:pt>
                <c:pt idx="644">
                  <c:v>3.0771682091110333E-5</c:v>
                </c:pt>
                <c:pt idx="645">
                  <c:v>3.0819464206158638E-5</c:v>
                </c:pt>
                <c:pt idx="646">
                  <c:v>3.0867246321206949E-5</c:v>
                </c:pt>
                <c:pt idx="647">
                  <c:v>3.0915028436255254E-5</c:v>
                </c:pt>
                <c:pt idx="648">
                  <c:v>3.0962810551303566E-5</c:v>
                </c:pt>
                <c:pt idx="649">
                  <c:v>3.1010592666351871E-5</c:v>
                </c:pt>
                <c:pt idx="650">
                  <c:v>3.1058374781400182E-5</c:v>
                </c:pt>
                <c:pt idx="651">
                  <c:v>3.1106156896448487E-5</c:v>
                </c:pt>
                <c:pt idx="652">
                  <c:v>3.1153939011496792E-5</c:v>
                </c:pt>
                <c:pt idx="653">
                  <c:v>3.1201721126545103E-5</c:v>
                </c:pt>
                <c:pt idx="654">
                  <c:v>3.1249503241593408E-5</c:v>
                </c:pt>
                <c:pt idx="655">
                  <c:v>3.129728535664172E-5</c:v>
                </c:pt>
                <c:pt idx="656">
                  <c:v>3.1345067471690025E-5</c:v>
                </c:pt>
                <c:pt idx="657">
                  <c:v>3.1392849586738336E-5</c:v>
                </c:pt>
                <c:pt idx="658">
                  <c:v>3.1440631701786641E-5</c:v>
                </c:pt>
                <c:pt idx="659">
                  <c:v>3.1488413816834953E-5</c:v>
                </c:pt>
                <c:pt idx="660">
                  <c:v>3.1536195931883257E-5</c:v>
                </c:pt>
                <c:pt idx="661">
                  <c:v>3.1583978046931569E-5</c:v>
                </c:pt>
                <c:pt idx="662">
                  <c:v>3.1631760161979874E-5</c:v>
                </c:pt>
                <c:pt idx="663">
                  <c:v>3.1679542277028185E-5</c:v>
                </c:pt>
                <c:pt idx="664">
                  <c:v>3.172732439207649E-5</c:v>
                </c:pt>
                <c:pt idx="665">
                  <c:v>3.1775106507124795E-5</c:v>
                </c:pt>
                <c:pt idx="666">
                  <c:v>3.1822888622173107E-5</c:v>
                </c:pt>
                <c:pt idx="667">
                  <c:v>3.1870670737221412E-5</c:v>
                </c:pt>
                <c:pt idx="668">
                  <c:v>3.1918452852269723E-5</c:v>
                </c:pt>
                <c:pt idx="669">
                  <c:v>3.1966234967318028E-5</c:v>
                </c:pt>
                <c:pt idx="670">
                  <c:v>3.201401708236634E-5</c:v>
                </c:pt>
                <c:pt idx="671">
                  <c:v>3.2061799197414644E-5</c:v>
                </c:pt>
                <c:pt idx="672">
                  <c:v>3.2109581312462956E-5</c:v>
                </c:pt>
                <c:pt idx="673">
                  <c:v>3.2157363427511261E-5</c:v>
                </c:pt>
                <c:pt idx="674">
                  <c:v>3.2205145542559572E-5</c:v>
                </c:pt>
                <c:pt idx="675">
                  <c:v>3.2252927657607877E-5</c:v>
                </c:pt>
                <c:pt idx="676">
                  <c:v>3.2300709772656189E-5</c:v>
                </c:pt>
                <c:pt idx="677">
                  <c:v>3.2348491887704494E-5</c:v>
                </c:pt>
                <c:pt idx="678">
                  <c:v>3.2396274002752805E-5</c:v>
                </c:pt>
                <c:pt idx="679">
                  <c:v>3.244405611780111E-5</c:v>
                </c:pt>
                <c:pt idx="680">
                  <c:v>3.2491838232849415E-5</c:v>
                </c:pt>
                <c:pt idx="681">
                  <c:v>3.2539620347897727E-5</c:v>
                </c:pt>
                <c:pt idx="682">
                  <c:v>3.2587402462946031E-5</c:v>
                </c:pt>
                <c:pt idx="683">
                  <c:v>3.2635184577994343E-5</c:v>
                </c:pt>
                <c:pt idx="684">
                  <c:v>3.2682966693042648E-5</c:v>
                </c:pt>
                <c:pt idx="685">
                  <c:v>3.2730748808090959E-5</c:v>
                </c:pt>
                <c:pt idx="686">
                  <c:v>3.2778530923139264E-5</c:v>
                </c:pt>
                <c:pt idx="687">
                  <c:v>3.2826313038187576E-5</c:v>
                </c:pt>
                <c:pt idx="688">
                  <c:v>3.2874095153235881E-5</c:v>
                </c:pt>
                <c:pt idx="689">
                  <c:v>3.2921877268284192E-5</c:v>
                </c:pt>
                <c:pt idx="690">
                  <c:v>3.2969659383332497E-5</c:v>
                </c:pt>
                <c:pt idx="691">
                  <c:v>3.3017441498380809E-5</c:v>
                </c:pt>
                <c:pt idx="692">
                  <c:v>3.3065223613429113E-5</c:v>
                </c:pt>
                <c:pt idx="693">
                  <c:v>3.3113005728477418E-5</c:v>
                </c:pt>
                <c:pt idx="694">
                  <c:v>3.316078784352573E-5</c:v>
                </c:pt>
                <c:pt idx="695">
                  <c:v>3.3208569958574035E-5</c:v>
                </c:pt>
                <c:pt idx="696">
                  <c:v>3.3256352073622346E-5</c:v>
                </c:pt>
                <c:pt idx="697">
                  <c:v>3.3304134188670651E-5</c:v>
                </c:pt>
                <c:pt idx="698">
                  <c:v>3.3351916303718963E-5</c:v>
                </c:pt>
                <c:pt idx="699">
                  <c:v>3.3399698418767268E-5</c:v>
                </c:pt>
                <c:pt idx="700">
                  <c:v>3.3447480533815579E-5</c:v>
                </c:pt>
                <c:pt idx="701">
                  <c:v>3.3495262648863884E-5</c:v>
                </c:pt>
                <c:pt idx="702">
                  <c:v>3.3543044763912196E-5</c:v>
                </c:pt>
                <c:pt idx="703">
                  <c:v>3.35908268789605E-5</c:v>
                </c:pt>
                <c:pt idx="704">
                  <c:v>3.3638608994008812E-5</c:v>
                </c:pt>
                <c:pt idx="705">
                  <c:v>3.3686391109057117E-5</c:v>
                </c:pt>
                <c:pt idx="706">
                  <c:v>3.3734173224105422E-5</c:v>
                </c:pt>
                <c:pt idx="707">
                  <c:v>3.3781955339153733E-5</c:v>
                </c:pt>
                <c:pt idx="708">
                  <c:v>3.3829737454202038E-5</c:v>
                </c:pt>
                <c:pt idx="709">
                  <c:v>3.387751956925035E-5</c:v>
                </c:pt>
                <c:pt idx="710">
                  <c:v>3.3925301684298655E-5</c:v>
                </c:pt>
                <c:pt idx="711">
                  <c:v>3.3973083799346966E-5</c:v>
                </c:pt>
                <c:pt idx="712">
                  <c:v>3.4020865914395271E-5</c:v>
                </c:pt>
                <c:pt idx="713">
                  <c:v>3.4068648029443583E-5</c:v>
                </c:pt>
                <c:pt idx="714">
                  <c:v>3.4116430144491887E-5</c:v>
                </c:pt>
                <c:pt idx="715">
                  <c:v>3.4164212259540199E-5</c:v>
                </c:pt>
                <c:pt idx="716">
                  <c:v>3.4211994374588504E-5</c:v>
                </c:pt>
                <c:pt idx="717">
                  <c:v>3.4259776489636815E-5</c:v>
                </c:pt>
                <c:pt idx="718">
                  <c:v>3.430755860468512E-5</c:v>
                </c:pt>
                <c:pt idx="719">
                  <c:v>3.4355340719733432E-5</c:v>
                </c:pt>
                <c:pt idx="720">
                  <c:v>3.4403122834781737E-5</c:v>
                </c:pt>
                <c:pt idx="721">
                  <c:v>3.4450904949830041E-5</c:v>
                </c:pt>
                <c:pt idx="722">
                  <c:v>3.4498687064878353E-5</c:v>
                </c:pt>
                <c:pt idx="723">
                  <c:v>3.4546469179926658E-5</c:v>
                </c:pt>
                <c:pt idx="724">
                  <c:v>3.4594251294974969E-5</c:v>
                </c:pt>
                <c:pt idx="725">
                  <c:v>3.4642033410023274E-5</c:v>
                </c:pt>
                <c:pt idx="726">
                  <c:v>3.4689815525071586E-5</c:v>
                </c:pt>
                <c:pt idx="727">
                  <c:v>3.4737597640119891E-5</c:v>
                </c:pt>
                <c:pt idx="728">
                  <c:v>3.4785379755168202E-5</c:v>
                </c:pt>
                <c:pt idx="729">
                  <c:v>3.4833161870216507E-5</c:v>
                </c:pt>
                <c:pt idx="730">
                  <c:v>3.4880943985264819E-5</c:v>
                </c:pt>
                <c:pt idx="731">
                  <c:v>3.4928726100313124E-5</c:v>
                </c:pt>
                <c:pt idx="732">
                  <c:v>3.4976508215361435E-5</c:v>
                </c:pt>
                <c:pt idx="733">
                  <c:v>3.502429033040974E-5</c:v>
                </c:pt>
                <c:pt idx="734">
                  <c:v>3.5072072445458045E-5</c:v>
                </c:pt>
                <c:pt idx="735">
                  <c:v>3.5119854560506356E-5</c:v>
                </c:pt>
                <c:pt idx="736">
                  <c:v>3.5167636675554661E-5</c:v>
                </c:pt>
                <c:pt idx="737">
                  <c:v>3.5215418790602973E-5</c:v>
                </c:pt>
                <c:pt idx="738">
                  <c:v>3.5263200905651278E-5</c:v>
                </c:pt>
                <c:pt idx="739">
                  <c:v>3.5310983020699589E-5</c:v>
                </c:pt>
                <c:pt idx="740">
                  <c:v>3.5358765135747894E-5</c:v>
                </c:pt>
                <c:pt idx="741">
                  <c:v>3.5406547250796206E-5</c:v>
                </c:pt>
                <c:pt idx="742">
                  <c:v>3.5454329365844511E-5</c:v>
                </c:pt>
                <c:pt idx="743">
                  <c:v>3.5502111480892822E-5</c:v>
                </c:pt>
                <c:pt idx="744">
                  <c:v>3.5549893595941127E-5</c:v>
                </c:pt>
                <c:pt idx="745">
                  <c:v>3.5597675710989439E-5</c:v>
                </c:pt>
                <c:pt idx="746">
                  <c:v>3.5645457826037743E-5</c:v>
                </c:pt>
                <c:pt idx="747">
                  <c:v>3.5693239941086055E-5</c:v>
                </c:pt>
                <c:pt idx="748">
                  <c:v>3.574102205613436E-5</c:v>
                </c:pt>
                <c:pt idx="749">
                  <c:v>3.5788804171182665E-5</c:v>
                </c:pt>
                <c:pt idx="750">
                  <c:v>3.5836586286230976E-5</c:v>
                </c:pt>
                <c:pt idx="751">
                  <c:v>3.5884368401279281E-5</c:v>
                </c:pt>
                <c:pt idx="752">
                  <c:v>3.5932150516327593E-5</c:v>
                </c:pt>
                <c:pt idx="753">
                  <c:v>3.5979932631375897E-5</c:v>
                </c:pt>
                <c:pt idx="754">
                  <c:v>3.6027714746424209E-5</c:v>
                </c:pt>
                <c:pt idx="755">
                  <c:v>3.6075496861472514E-5</c:v>
                </c:pt>
                <c:pt idx="756">
                  <c:v>3.6123278976520826E-5</c:v>
                </c:pt>
                <c:pt idx="757">
                  <c:v>3.617106109156913E-5</c:v>
                </c:pt>
                <c:pt idx="758">
                  <c:v>3.6218843206617442E-5</c:v>
                </c:pt>
                <c:pt idx="759">
                  <c:v>3.6266625321665747E-5</c:v>
                </c:pt>
                <c:pt idx="760">
                  <c:v>3.6314407436714058E-5</c:v>
                </c:pt>
                <c:pt idx="761">
                  <c:v>3.6362189551762363E-5</c:v>
                </c:pt>
                <c:pt idx="762">
                  <c:v>3.6409971666810668E-5</c:v>
                </c:pt>
                <c:pt idx="763">
                  <c:v>3.645775378185898E-5</c:v>
                </c:pt>
                <c:pt idx="764">
                  <c:v>3.6505535896907284E-5</c:v>
                </c:pt>
                <c:pt idx="765">
                  <c:v>3.6553318011955596E-5</c:v>
                </c:pt>
                <c:pt idx="766">
                  <c:v>3.6601100127003901E-5</c:v>
                </c:pt>
                <c:pt idx="767">
                  <c:v>3.6648882242052212E-5</c:v>
                </c:pt>
                <c:pt idx="768">
                  <c:v>3.6696664357100517E-5</c:v>
                </c:pt>
                <c:pt idx="769">
                  <c:v>3.6744446472148829E-5</c:v>
                </c:pt>
                <c:pt idx="770">
                  <c:v>3.6792228587197134E-5</c:v>
                </c:pt>
                <c:pt idx="771">
                  <c:v>3.6840010702245445E-5</c:v>
                </c:pt>
                <c:pt idx="772">
                  <c:v>3.688779281729375E-5</c:v>
                </c:pt>
                <c:pt idx="773">
                  <c:v>3.6935574932342062E-5</c:v>
                </c:pt>
                <c:pt idx="774">
                  <c:v>3.6983357047390367E-5</c:v>
                </c:pt>
                <c:pt idx="775">
                  <c:v>3.7031139162438671E-5</c:v>
                </c:pt>
                <c:pt idx="776">
                  <c:v>3.7078921277486983E-5</c:v>
                </c:pt>
                <c:pt idx="777">
                  <c:v>3.7126703392535288E-5</c:v>
                </c:pt>
                <c:pt idx="778">
                  <c:v>3.7174485507583599E-5</c:v>
                </c:pt>
                <c:pt idx="779">
                  <c:v>3.7222267622631904E-5</c:v>
                </c:pt>
                <c:pt idx="780">
                  <c:v>3.7270049737680216E-5</c:v>
                </c:pt>
                <c:pt idx="781">
                  <c:v>3.7317831852728521E-5</c:v>
                </c:pt>
                <c:pt idx="782">
                  <c:v>3.7365613967776832E-5</c:v>
                </c:pt>
                <c:pt idx="783">
                  <c:v>3.7413396082825137E-5</c:v>
                </c:pt>
                <c:pt idx="784">
                  <c:v>3.7461178197873449E-5</c:v>
                </c:pt>
                <c:pt idx="785">
                  <c:v>3.7508960312921753E-5</c:v>
                </c:pt>
                <c:pt idx="786">
                  <c:v>3.7556742427970065E-5</c:v>
                </c:pt>
                <c:pt idx="787">
                  <c:v>3.760452454301837E-5</c:v>
                </c:pt>
                <c:pt idx="788">
                  <c:v>3.7652306658066682E-5</c:v>
                </c:pt>
                <c:pt idx="789">
                  <c:v>3.7700088773114986E-5</c:v>
                </c:pt>
                <c:pt idx="790">
                  <c:v>3.7747870888163291E-5</c:v>
                </c:pt>
                <c:pt idx="791">
                  <c:v>3.7795653003211603E-5</c:v>
                </c:pt>
                <c:pt idx="792">
                  <c:v>3.7843435118259908E-5</c:v>
                </c:pt>
                <c:pt idx="793">
                  <c:v>3.7891217233308219E-5</c:v>
                </c:pt>
                <c:pt idx="794">
                  <c:v>3.7938999348356524E-5</c:v>
                </c:pt>
                <c:pt idx="795">
                  <c:v>3.7986781463404836E-5</c:v>
                </c:pt>
                <c:pt idx="796">
                  <c:v>3.803456357845314E-5</c:v>
                </c:pt>
                <c:pt idx="797">
                  <c:v>3.8082345693501452E-5</c:v>
                </c:pt>
                <c:pt idx="798">
                  <c:v>3.8130127808549757E-5</c:v>
                </c:pt>
                <c:pt idx="799">
                  <c:v>3.8177909923598068E-5</c:v>
                </c:pt>
                <c:pt idx="800">
                  <c:v>3.8225692038646373E-5</c:v>
                </c:pt>
                <c:pt idx="801">
                  <c:v>3.8273474153694685E-5</c:v>
                </c:pt>
                <c:pt idx="802">
                  <c:v>3.832125626874299E-5</c:v>
                </c:pt>
                <c:pt idx="803">
                  <c:v>3.8369038383791295E-5</c:v>
                </c:pt>
                <c:pt idx="804">
                  <c:v>3.8416820498839606E-5</c:v>
                </c:pt>
                <c:pt idx="805">
                  <c:v>3.8464602613887911E-5</c:v>
                </c:pt>
                <c:pt idx="806">
                  <c:v>3.8512384728936223E-5</c:v>
                </c:pt>
                <c:pt idx="807">
                  <c:v>3.8560166843984527E-5</c:v>
                </c:pt>
                <c:pt idx="808">
                  <c:v>3.8607948959032839E-5</c:v>
                </c:pt>
                <c:pt idx="809">
                  <c:v>3.8655731074081144E-5</c:v>
                </c:pt>
                <c:pt idx="810">
                  <c:v>3.8703513189129455E-5</c:v>
                </c:pt>
                <c:pt idx="811">
                  <c:v>3.875129530417776E-5</c:v>
                </c:pt>
                <c:pt idx="812">
                  <c:v>3.8799077419226072E-5</c:v>
                </c:pt>
                <c:pt idx="813">
                  <c:v>3.8846859534274377E-5</c:v>
                </c:pt>
                <c:pt idx="814">
                  <c:v>3.8894641649322688E-5</c:v>
                </c:pt>
                <c:pt idx="815">
                  <c:v>3.8942423764370993E-5</c:v>
                </c:pt>
                <c:pt idx="816">
                  <c:v>3.8990205879419305E-5</c:v>
                </c:pt>
                <c:pt idx="817">
                  <c:v>3.903798799446761E-5</c:v>
                </c:pt>
                <c:pt idx="818">
                  <c:v>3.9085770109515914E-5</c:v>
                </c:pt>
                <c:pt idx="819">
                  <c:v>3.9133552224564226E-5</c:v>
                </c:pt>
                <c:pt idx="820">
                  <c:v>3.9181334339612531E-5</c:v>
                </c:pt>
                <c:pt idx="821">
                  <c:v>3.9229116454660842E-5</c:v>
                </c:pt>
                <c:pt idx="822">
                  <c:v>3.9276898569709147E-5</c:v>
                </c:pt>
                <c:pt idx="823">
                  <c:v>3.9324680684757459E-5</c:v>
                </c:pt>
                <c:pt idx="824">
                  <c:v>3.9372462799805764E-5</c:v>
                </c:pt>
                <c:pt idx="825">
                  <c:v>3.9420244914854075E-5</c:v>
                </c:pt>
                <c:pt idx="826">
                  <c:v>3.946802702990238E-5</c:v>
                </c:pt>
                <c:pt idx="827">
                  <c:v>3.9515809144950692E-5</c:v>
                </c:pt>
                <c:pt idx="828">
                  <c:v>3.9563591259998996E-5</c:v>
                </c:pt>
                <c:pt idx="829">
                  <c:v>3.9611373375047308E-5</c:v>
                </c:pt>
                <c:pt idx="830">
                  <c:v>3.9659155490095613E-5</c:v>
                </c:pt>
                <c:pt idx="831">
                  <c:v>3.9706937605143918E-5</c:v>
                </c:pt>
                <c:pt idx="832">
                  <c:v>3.9754719720192229E-5</c:v>
                </c:pt>
                <c:pt idx="833">
                  <c:v>3.9802501835240534E-5</c:v>
                </c:pt>
                <c:pt idx="834">
                  <c:v>3.9850283950288846E-5</c:v>
                </c:pt>
                <c:pt idx="835">
                  <c:v>3.9898066065337151E-5</c:v>
                </c:pt>
                <c:pt idx="836">
                  <c:v>3.9945848180385462E-5</c:v>
                </c:pt>
                <c:pt idx="837">
                  <c:v>3.9993630295433767E-5</c:v>
                </c:pt>
                <c:pt idx="838">
                  <c:v>4.0041412410482079E-5</c:v>
                </c:pt>
                <c:pt idx="839">
                  <c:v>4.0089194525530383E-5</c:v>
                </c:pt>
                <c:pt idx="840">
                  <c:v>4.0136976640578695E-5</c:v>
                </c:pt>
                <c:pt idx="841">
                  <c:v>4.0184758755627E-5</c:v>
                </c:pt>
                <c:pt idx="842">
                  <c:v>4.0232540870675311E-5</c:v>
                </c:pt>
                <c:pt idx="843">
                  <c:v>4.0280322985723616E-5</c:v>
                </c:pt>
                <c:pt idx="844">
                  <c:v>4.0328105100771928E-5</c:v>
                </c:pt>
                <c:pt idx="845">
                  <c:v>4.0375887215820233E-5</c:v>
                </c:pt>
                <c:pt idx="846">
                  <c:v>4.0423669330868538E-5</c:v>
                </c:pt>
                <c:pt idx="847">
                  <c:v>4.0471451445916849E-5</c:v>
                </c:pt>
                <c:pt idx="848">
                  <c:v>4.0519233560965154E-5</c:v>
                </c:pt>
                <c:pt idx="849">
                  <c:v>4.0567015676013466E-5</c:v>
                </c:pt>
                <c:pt idx="850">
                  <c:v>4.061479779106177E-5</c:v>
                </c:pt>
                <c:pt idx="851">
                  <c:v>4.0662579906110082E-5</c:v>
                </c:pt>
                <c:pt idx="852">
                  <c:v>4.0710362021158387E-5</c:v>
                </c:pt>
                <c:pt idx="853">
                  <c:v>4.0758144136206698E-5</c:v>
                </c:pt>
                <c:pt idx="854">
                  <c:v>4.0805926251255003E-5</c:v>
                </c:pt>
                <c:pt idx="855">
                  <c:v>4.0853708366303315E-5</c:v>
                </c:pt>
                <c:pt idx="856">
                  <c:v>4.090149048135162E-5</c:v>
                </c:pt>
                <c:pt idx="857">
                  <c:v>4.0949272596399931E-5</c:v>
                </c:pt>
                <c:pt idx="858">
                  <c:v>4.0997054711448236E-5</c:v>
                </c:pt>
                <c:pt idx="859">
                  <c:v>4.1044836826496541E-5</c:v>
                </c:pt>
                <c:pt idx="860">
                  <c:v>4.1092618941544852E-5</c:v>
                </c:pt>
                <c:pt idx="861">
                  <c:v>4.1140401056593157E-5</c:v>
                </c:pt>
                <c:pt idx="862">
                  <c:v>4.1188183171641469E-5</c:v>
                </c:pt>
                <c:pt idx="863">
                  <c:v>4.1235965286689774E-5</c:v>
                </c:pt>
                <c:pt idx="864">
                  <c:v>4.1283747401738085E-5</c:v>
                </c:pt>
                <c:pt idx="865">
                  <c:v>4.133152951678639E-5</c:v>
                </c:pt>
                <c:pt idx="866">
                  <c:v>4.1379311631834702E-5</c:v>
                </c:pt>
                <c:pt idx="867">
                  <c:v>4.1427093746883007E-5</c:v>
                </c:pt>
                <c:pt idx="868">
                  <c:v>4.1474875861931318E-5</c:v>
                </c:pt>
                <c:pt idx="869">
                  <c:v>4.1522657976979623E-5</c:v>
                </c:pt>
                <c:pt idx="870">
                  <c:v>4.1570440092027935E-5</c:v>
                </c:pt>
                <c:pt idx="871">
                  <c:v>4.1618222207076239E-5</c:v>
                </c:pt>
                <c:pt idx="872">
                  <c:v>4.1666004322124544E-5</c:v>
                </c:pt>
                <c:pt idx="873">
                  <c:v>4.1713786437172856E-5</c:v>
                </c:pt>
                <c:pt idx="874">
                  <c:v>4.1761568552221161E-5</c:v>
                </c:pt>
                <c:pt idx="875">
                  <c:v>4.1809350667269472E-5</c:v>
                </c:pt>
                <c:pt idx="876">
                  <c:v>4.1857132782317777E-5</c:v>
                </c:pt>
                <c:pt idx="877">
                  <c:v>4.1904914897366089E-5</c:v>
                </c:pt>
                <c:pt idx="878">
                  <c:v>4.1952697012414394E-5</c:v>
                </c:pt>
                <c:pt idx="879">
                  <c:v>4.2000479127462705E-5</c:v>
                </c:pt>
                <c:pt idx="880">
                  <c:v>4.204826124251101E-5</c:v>
                </c:pt>
                <c:pt idx="881">
                  <c:v>4.2096043357559322E-5</c:v>
                </c:pt>
                <c:pt idx="882">
                  <c:v>4.2143825472607626E-5</c:v>
                </c:pt>
                <c:pt idx="883">
                  <c:v>4.2191607587655938E-5</c:v>
                </c:pt>
                <c:pt idx="884">
                  <c:v>4.2239389702704243E-5</c:v>
                </c:pt>
                <c:pt idx="885">
                  <c:v>4.2287171817752554E-5</c:v>
                </c:pt>
                <c:pt idx="886">
                  <c:v>4.2334953932800859E-5</c:v>
                </c:pt>
                <c:pt idx="887">
                  <c:v>4.2382736047849164E-5</c:v>
                </c:pt>
                <c:pt idx="888">
                  <c:v>4.2430518162897476E-5</c:v>
                </c:pt>
                <c:pt idx="889">
                  <c:v>4.247830027794578E-5</c:v>
                </c:pt>
                <c:pt idx="890">
                  <c:v>4.2526082392994092E-5</c:v>
                </c:pt>
                <c:pt idx="891">
                  <c:v>4.2573864508042397E-5</c:v>
                </c:pt>
                <c:pt idx="892">
                  <c:v>4.2621646623090708E-5</c:v>
                </c:pt>
                <c:pt idx="893">
                  <c:v>4.2669428738139013E-5</c:v>
                </c:pt>
                <c:pt idx="894">
                  <c:v>4.2717210853187325E-5</c:v>
                </c:pt>
                <c:pt idx="895">
                  <c:v>4.276499296823563E-5</c:v>
                </c:pt>
                <c:pt idx="896">
                  <c:v>4.2812775083283941E-5</c:v>
                </c:pt>
                <c:pt idx="897">
                  <c:v>4.2860557198332246E-5</c:v>
                </c:pt>
                <c:pt idx="898">
                  <c:v>4.2908339313380558E-5</c:v>
                </c:pt>
                <c:pt idx="899">
                  <c:v>4.2956121428428863E-5</c:v>
                </c:pt>
                <c:pt idx="900">
                  <c:v>4.3003903543477167E-5</c:v>
                </c:pt>
                <c:pt idx="901">
                  <c:v>4.3051685658525479E-5</c:v>
                </c:pt>
                <c:pt idx="902">
                  <c:v>4.3099467773573784E-5</c:v>
                </c:pt>
                <c:pt idx="903">
                  <c:v>4.3147249888622095E-5</c:v>
                </c:pt>
                <c:pt idx="904">
                  <c:v>4.31950320036704E-5</c:v>
                </c:pt>
                <c:pt idx="905">
                  <c:v>4.3242814118718712E-5</c:v>
                </c:pt>
                <c:pt idx="906">
                  <c:v>4.3290596233767017E-5</c:v>
                </c:pt>
                <c:pt idx="907">
                  <c:v>4.3338378348815328E-5</c:v>
                </c:pt>
                <c:pt idx="908">
                  <c:v>4.3386160463863633E-5</c:v>
                </c:pt>
                <c:pt idx="909">
                  <c:v>4.3433942578911945E-5</c:v>
                </c:pt>
                <c:pt idx="910">
                  <c:v>4.348172469396025E-5</c:v>
                </c:pt>
                <c:pt idx="911">
                  <c:v>4.3529506809008561E-5</c:v>
                </c:pt>
                <c:pt idx="912">
                  <c:v>4.3577288924056866E-5</c:v>
                </c:pt>
                <c:pt idx="913">
                  <c:v>4.3625071039105178E-5</c:v>
                </c:pt>
                <c:pt idx="914">
                  <c:v>4.3672853154153482E-5</c:v>
                </c:pt>
                <c:pt idx="915">
                  <c:v>4.3720635269201787E-5</c:v>
                </c:pt>
                <c:pt idx="916">
                  <c:v>4.3768417384250099E-5</c:v>
                </c:pt>
                <c:pt idx="917">
                  <c:v>4.3816199499298404E-5</c:v>
                </c:pt>
                <c:pt idx="918">
                  <c:v>4.3863981614346715E-5</c:v>
                </c:pt>
                <c:pt idx="919">
                  <c:v>4.391176372939502E-5</c:v>
                </c:pt>
                <c:pt idx="920">
                  <c:v>4.3959545844443332E-5</c:v>
                </c:pt>
                <c:pt idx="921">
                  <c:v>4.4007327959491636E-5</c:v>
                </c:pt>
                <c:pt idx="922">
                  <c:v>4.4055110074539948E-5</c:v>
                </c:pt>
                <c:pt idx="923">
                  <c:v>4.4102892189588253E-5</c:v>
                </c:pt>
                <c:pt idx="924">
                  <c:v>4.4150674304636565E-5</c:v>
                </c:pt>
                <c:pt idx="925">
                  <c:v>4.4198456419684869E-5</c:v>
                </c:pt>
                <c:pt idx="926">
                  <c:v>4.4246238534733181E-5</c:v>
                </c:pt>
                <c:pt idx="927">
                  <c:v>4.4294020649781486E-5</c:v>
                </c:pt>
                <c:pt idx="928">
                  <c:v>4.4341802764829791E-5</c:v>
                </c:pt>
                <c:pt idx="929">
                  <c:v>4.4389584879878102E-5</c:v>
                </c:pt>
                <c:pt idx="930">
                  <c:v>4.4437366994926407E-5</c:v>
                </c:pt>
                <c:pt idx="931">
                  <c:v>4.4485149109974719E-5</c:v>
                </c:pt>
                <c:pt idx="932">
                  <c:v>4.4532931225023023E-5</c:v>
                </c:pt>
                <c:pt idx="933">
                  <c:v>4.4580713340071335E-5</c:v>
                </c:pt>
                <c:pt idx="934">
                  <c:v>4.462849545511964E-5</c:v>
                </c:pt>
                <c:pt idx="935">
                  <c:v>4.4676277570167951E-5</c:v>
                </c:pt>
                <c:pt idx="936">
                  <c:v>4.4724059685216256E-5</c:v>
                </c:pt>
                <c:pt idx="937">
                  <c:v>4.4771841800264568E-5</c:v>
                </c:pt>
                <c:pt idx="938">
                  <c:v>4.4819623915312873E-5</c:v>
                </c:pt>
                <c:pt idx="939">
                  <c:v>4.4867406030361184E-5</c:v>
                </c:pt>
                <c:pt idx="940">
                  <c:v>4.4915188145409489E-5</c:v>
                </c:pt>
                <c:pt idx="941">
                  <c:v>4.4962970260457794E-5</c:v>
                </c:pt>
                <c:pt idx="942">
                  <c:v>4.5010752375506106E-5</c:v>
                </c:pt>
                <c:pt idx="943">
                  <c:v>4.505853449055441E-5</c:v>
                </c:pt>
                <c:pt idx="944">
                  <c:v>4.5106316605602722E-5</c:v>
                </c:pt>
                <c:pt idx="945">
                  <c:v>4.5154098720651027E-5</c:v>
                </c:pt>
                <c:pt idx="946">
                  <c:v>4.5201880835699338E-5</c:v>
                </c:pt>
                <c:pt idx="947">
                  <c:v>4.5249662950747643E-5</c:v>
                </c:pt>
                <c:pt idx="948">
                  <c:v>4.5297445065795955E-5</c:v>
                </c:pt>
                <c:pt idx="949">
                  <c:v>4.534522718084426E-5</c:v>
                </c:pt>
                <c:pt idx="950">
                  <c:v>4.5393009295892571E-5</c:v>
                </c:pt>
                <c:pt idx="951">
                  <c:v>4.5440791410940876E-5</c:v>
                </c:pt>
                <c:pt idx="952">
                  <c:v>4.5488573525989188E-5</c:v>
                </c:pt>
                <c:pt idx="953">
                  <c:v>4.5536355641037492E-5</c:v>
                </c:pt>
                <c:pt idx="954">
                  <c:v>4.5584137756085804E-5</c:v>
                </c:pt>
                <c:pt idx="955">
                  <c:v>4.5631919871134109E-5</c:v>
                </c:pt>
                <c:pt idx="956">
                  <c:v>4.5679701986182414E-5</c:v>
                </c:pt>
                <c:pt idx="957">
                  <c:v>4.5727484101230725E-5</c:v>
                </c:pt>
                <c:pt idx="958">
                  <c:v>4.577526621627903E-5</c:v>
                </c:pt>
                <c:pt idx="959">
                  <c:v>4.5823048331327342E-5</c:v>
                </c:pt>
                <c:pt idx="960">
                  <c:v>4.5870830446375647E-5</c:v>
                </c:pt>
                <c:pt idx="961">
                  <c:v>4.5918612561423958E-5</c:v>
                </c:pt>
                <c:pt idx="962">
                  <c:v>4.5966394676472263E-5</c:v>
                </c:pt>
                <c:pt idx="963">
                  <c:v>4.6014176791520575E-5</c:v>
                </c:pt>
                <c:pt idx="964">
                  <c:v>4.6061958906568879E-5</c:v>
                </c:pt>
                <c:pt idx="965">
                  <c:v>4.6109741021617191E-5</c:v>
                </c:pt>
                <c:pt idx="966">
                  <c:v>4.6157523136665496E-5</c:v>
                </c:pt>
                <c:pt idx="967">
                  <c:v>4.6205305251713807E-5</c:v>
                </c:pt>
                <c:pt idx="968">
                  <c:v>4.6253087366762112E-5</c:v>
                </c:pt>
                <c:pt idx="969">
                  <c:v>4.6300869481810417E-5</c:v>
                </c:pt>
                <c:pt idx="970">
                  <c:v>4.6348651596858729E-5</c:v>
                </c:pt>
                <c:pt idx="971">
                  <c:v>4.6396433711907034E-5</c:v>
                </c:pt>
                <c:pt idx="972">
                  <c:v>4.6444215826955345E-5</c:v>
                </c:pt>
                <c:pt idx="973">
                  <c:v>4.649199794200365E-5</c:v>
                </c:pt>
                <c:pt idx="974">
                  <c:v>4.6539780057051962E-5</c:v>
                </c:pt>
                <c:pt idx="975">
                  <c:v>4.6587562172100266E-5</c:v>
                </c:pt>
                <c:pt idx="976">
                  <c:v>4.6635344287148578E-5</c:v>
                </c:pt>
                <c:pt idx="977">
                  <c:v>4.6683126402196883E-5</c:v>
                </c:pt>
                <c:pt idx="978">
                  <c:v>4.6730908517245194E-5</c:v>
                </c:pt>
                <c:pt idx="979">
                  <c:v>4.6778690632293499E-5</c:v>
                </c:pt>
                <c:pt idx="980">
                  <c:v>4.6826472747341811E-5</c:v>
                </c:pt>
                <c:pt idx="981">
                  <c:v>4.6874254862390116E-5</c:v>
                </c:pt>
                <c:pt idx="982">
                  <c:v>4.6922036977438427E-5</c:v>
                </c:pt>
                <c:pt idx="983">
                  <c:v>4.6969819092486732E-5</c:v>
                </c:pt>
                <c:pt idx="984">
                  <c:v>4.7017601207535037E-5</c:v>
                </c:pt>
                <c:pt idx="985">
                  <c:v>4.7065383322583349E-5</c:v>
                </c:pt>
                <c:pt idx="986">
                  <c:v>4.7113165437631653E-5</c:v>
                </c:pt>
                <c:pt idx="987">
                  <c:v>4.7160947552679965E-5</c:v>
                </c:pt>
                <c:pt idx="988">
                  <c:v>4.720872966772827E-5</c:v>
                </c:pt>
                <c:pt idx="989">
                  <c:v>4.7256511782776581E-5</c:v>
                </c:pt>
                <c:pt idx="990">
                  <c:v>4.7304293897824886E-5</c:v>
                </c:pt>
                <c:pt idx="991">
                  <c:v>4.7352076012873198E-5</c:v>
                </c:pt>
                <c:pt idx="992">
                  <c:v>4.7399858127921503E-5</c:v>
                </c:pt>
                <c:pt idx="993">
                  <c:v>4.7447640242969814E-5</c:v>
                </c:pt>
                <c:pt idx="994">
                  <c:v>4.7495422358018119E-5</c:v>
                </c:pt>
                <c:pt idx="995">
                  <c:v>4.7543204473066431E-5</c:v>
                </c:pt>
                <c:pt idx="996">
                  <c:v>4.7590986588114735E-5</c:v>
                </c:pt>
                <c:pt idx="997">
                  <c:v>4.763876870316304E-5</c:v>
                </c:pt>
                <c:pt idx="998">
                  <c:v>4.7686550818211352E-5</c:v>
                </c:pt>
                <c:pt idx="999">
                  <c:v>4.7734332933259657E-5</c:v>
                </c:pt>
              </c:numCache>
            </c:numRef>
          </c:xVal>
          <c:yVal>
            <c:numRef>
              <c:f>waves!$T$8:$T$1007</c:f>
              <c:numCache>
                <c:formatCode>0.00E+00</c:formatCode>
                <c:ptCount val="1000"/>
                <c:pt idx="0">
                  <c:v>0.46815905364372468</c:v>
                </c:pt>
                <c:pt idx="1">
                  <c:v>0.48980611246725408</c:v>
                </c:pt>
                <c:pt idx="2">
                  <c:v>0.51145317129078349</c:v>
                </c:pt>
                <c:pt idx="3">
                  <c:v>0.53310023011431296</c:v>
                </c:pt>
                <c:pt idx="4">
                  <c:v>0.55474728893784231</c:v>
                </c:pt>
                <c:pt idx="5">
                  <c:v>0.57639434776137177</c:v>
                </c:pt>
                <c:pt idx="6">
                  <c:v>0.59804140658490113</c:v>
                </c:pt>
                <c:pt idx="7">
                  <c:v>0.61968846540843059</c:v>
                </c:pt>
                <c:pt idx="8">
                  <c:v>0.64133552423195994</c:v>
                </c:pt>
                <c:pt idx="9">
                  <c:v>0.66298258305548941</c:v>
                </c:pt>
                <c:pt idx="10">
                  <c:v>0.68462964187901876</c:v>
                </c:pt>
                <c:pt idx="11">
                  <c:v>0.70627670070254822</c:v>
                </c:pt>
                <c:pt idx="12">
                  <c:v>0.72792375952607768</c:v>
                </c:pt>
                <c:pt idx="13">
                  <c:v>0.74957081834960704</c:v>
                </c:pt>
                <c:pt idx="14">
                  <c:v>0.7712178771731365</c:v>
                </c:pt>
                <c:pt idx="15">
                  <c:v>0.79286493599666585</c:v>
                </c:pt>
                <c:pt idx="16">
                  <c:v>0.81451199482019532</c:v>
                </c:pt>
                <c:pt idx="17">
                  <c:v>0.83615905364372467</c:v>
                </c:pt>
                <c:pt idx="18">
                  <c:v>0.85780611246725402</c:v>
                </c:pt>
                <c:pt idx="19">
                  <c:v>0.87154603634308214</c:v>
                </c:pt>
                <c:pt idx="20">
                  <c:v>0.87070739396740771</c:v>
                </c:pt>
                <c:pt idx="21">
                  <c:v>0.86986875159173338</c:v>
                </c:pt>
                <c:pt idx="22">
                  <c:v>0.86903010921605905</c:v>
                </c:pt>
                <c:pt idx="23">
                  <c:v>0.86819146684038473</c:v>
                </c:pt>
                <c:pt idx="24">
                  <c:v>0.8673528244647104</c:v>
                </c:pt>
                <c:pt idx="25">
                  <c:v>0.86651418208903608</c:v>
                </c:pt>
                <c:pt idx="26">
                  <c:v>0.86567553971336175</c:v>
                </c:pt>
                <c:pt idx="27">
                  <c:v>0.86483689733768743</c:v>
                </c:pt>
                <c:pt idx="28">
                  <c:v>0.86399825496201299</c:v>
                </c:pt>
                <c:pt idx="29">
                  <c:v>0.86315961258633866</c:v>
                </c:pt>
                <c:pt idx="30">
                  <c:v>0.86232097021066434</c:v>
                </c:pt>
                <c:pt idx="31">
                  <c:v>0.86148232783499001</c:v>
                </c:pt>
                <c:pt idx="32">
                  <c:v>0.86064368545931569</c:v>
                </c:pt>
                <c:pt idx="33">
                  <c:v>0.85980504308364136</c:v>
                </c:pt>
                <c:pt idx="34">
                  <c:v>0.85896640070796704</c:v>
                </c:pt>
                <c:pt idx="35">
                  <c:v>0.85812775833229271</c:v>
                </c:pt>
                <c:pt idx="36">
                  <c:v>0.85728911595661828</c:v>
                </c:pt>
                <c:pt idx="37">
                  <c:v>0.85645047358094395</c:v>
                </c:pt>
                <c:pt idx="38">
                  <c:v>0.85561183120526962</c:v>
                </c:pt>
                <c:pt idx="39">
                  <c:v>0.8547731888295953</c:v>
                </c:pt>
                <c:pt idx="40">
                  <c:v>0.85393454645392097</c:v>
                </c:pt>
                <c:pt idx="41">
                  <c:v>0.85309590407824665</c:v>
                </c:pt>
                <c:pt idx="42">
                  <c:v>0.85225726170257232</c:v>
                </c:pt>
                <c:pt idx="43">
                  <c:v>0.851418619326898</c:v>
                </c:pt>
                <c:pt idx="44">
                  <c:v>0.85057997695122356</c:v>
                </c:pt>
                <c:pt idx="45">
                  <c:v>0.84974133457554923</c:v>
                </c:pt>
                <c:pt idx="46">
                  <c:v>0.84890269219987491</c:v>
                </c:pt>
                <c:pt idx="47">
                  <c:v>0.84806404982420058</c:v>
                </c:pt>
                <c:pt idx="48">
                  <c:v>0.84722540744852626</c:v>
                </c:pt>
                <c:pt idx="49">
                  <c:v>0.84638676507285193</c:v>
                </c:pt>
                <c:pt idx="50">
                  <c:v>0.84554812269717761</c:v>
                </c:pt>
                <c:pt idx="51">
                  <c:v>0.84470948032150328</c:v>
                </c:pt>
                <c:pt idx="52">
                  <c:v>0.84387083794582884</c:v>
                </c:pt>
                <c:pt idx="53">
                  <c:v>0.84303219557015452</c:v>
                </c:pt>
                <c:pt idx="54">
                  <c:v>0.84219355319448019</c:v>
                </c:pt>
                <c:pt idx="55">
                  <c:v>0.84135491081880587</c:v>
                </c:pt>
                <c:pt idx="56">
                  <c:v>0.84051626844313154</c:v>
                </c:pt>
                <c:pt idx="57">
                  <c:v>0.83967762606745722</c:v>
                </c:pt>
                <c:pt idx="58">
                  <c:v>0.83883898369178289</c:v>
                </c:pt>
                <c:pt idx="59">
                  <c:v>0.83800034131610857</c:v>
                </c:pt>
                <c:pt idx="60">
                  <c:v>0.83716169894043413</c:v>
                </c:pt>
                <c:pt idx="61">
                  <c:v>0.8363230565647598</c:v>
                </c:pt>
                <c:pt idx="62">
                  <c:v>0.83548441418908548</c:v>
                </c:pt>
                <c:pt idx="63">
                  <c:v>0.83464577181341115</c:v>
                </c:pt>
                <c:pt idx="64">
                  <c:v>0.83380712943773683</c:v>
                </c:pt>
                <c:pt idx="65">
                  <c:v>0.8329684870620625</c:v>
                </c:pt>
                <c:pt idx="66">
                  <c:v>0.83212984468638818</c:v>
                </c:pt>
                <c:pt idx="67">
                  <c:v>0.83129120231071385</c:v>
                </c:pt>
                <c:pt idx="68">
                  <c:v>0.83045255993503941</c:v>
                </c:pt>
                <c:pt idx="69">
                  <c:v>0.82961391755936509</c:v>
                </c:pt>
                <c:pt idx="70">
                  <c:v>0.82877527518369076</c:v>
                </c:pt>
                <c:pt idx="71">
                  <c:v>0.82793663280801644</c:v>
                </c:pt>
                <c:pt idx="72">
                  <c:v>0.82709799043234211</c:v>
                </c:pt>
                <c:pt idx="73">
                  <c:v>0.82625934805666779</c:v>
                </c:pt>
                <c:pt idx="74">
                  <c:v>0.82542070568099346</c:v>
                </c:pt>
                <c:pt idx="75">
                  <c:v>0.82458206330531914</c:v>
                </c:pt>
                <c:pt idx="76">
                  <c:v>0.8237434209296447</c:v>
                </c:pt>
                <c:pt idx="77">
                  <c:v>0.82290477855397037</c:v>
                </c:pt>
                <c:pt idx="78">
                  <c:v>0.82206613617829605</c:v>
                </c:pt>
                <c:pt idx="79">
                  <c:v>0.82122749380262172</c:v>
                </c:pt>
                <c:pt idx="80">
                  <c:v>0.8203888514269474</c:v>
                </c:pt>
                <c:pt idx="81">
                  <c:v>0.81955020905127307</c:v>
                </c:pt>
                <c:pt idx="82">
                  <c:v>0.81871156667559875</c:v>
                </c:pt>
                <c:pt idx="83">
                  <c:v>0.81787292429992442</c:v>
                </c:pt>
                <c:pt idx="84">
                  <c:v>0.81703428192424998</c:v>
                </c:pt>
                <c:pt idx="85">
                  <c:v>0.81619563954857566</c:v>
                </c:pt>
                <c:pt idx="86">
                  <c:v>0.81535699717290133</c:v>
                </c:pt>
                <c:pt idx="87">
                  <c:v>0.81451835479722701</c:v>
                </c:pt>
                <c:pt idx="88">
                  <c:v>0.81367971242155268</c:v>
                </c:pt>
                <c:pt idx="89">
                  <c:v>0.81284107004587836</c:v>
                </c:pt>
                <c:pt idx="90">
                  <c:v>0.81200242767020403</c:v>
                </c:pt>
                <c:pt idx="91">
                  <c:v>0.8111637852945297</c:v>
                </c:pt>
                <c:pt idx="92">
                  <c:v>0.81032514291885527</c:v>
                </c:pt>
                <c:pt idx="93">
                  <c:v>0.80948650054318094</c:v>
                </c:pt>
                <c:pt idx="94">
                  <c:v>0.80864785816750662</c:v>
                </c:pt>
                <c:pt idx="95">
                  <c:v>0.80780921579183229</c:v>
                </c:pt>
                <c:pt idx="96">
                  <c:v>0.80697057341615797</c:v>
                </c:pt>
                <c:pt idx="97">
                  <c:v>0.80613193104048364</c:v>
                </c:pt>
                <c:pt idx="98">
                  <c:v>0.80529328866480931</c:v>
                </c:pt>
                <c:pt idx="99">
                  <c:v>0.80445464628913499</c:v>
                </c:pt>
                <c:pt idx="100">
                  <c:v>0.80361600391346055</c:v>
                </c:pt>
                <c:pt idx="101">
                  <c:v>0.80277736153778623</c:v>
                </c:pt>
                <c:pt idx="102">
                  <c:v>0.8019387191621119</c:v>
                </c:pt>
                <c:pt idx="103">
                  <c:v>0.80110007678643758</c:v>
                </c:pt>
                <c:pt idx="104">
                  <c:v>0.80026143441076325</c:v>
                </c:pt>
                <c:pt idx="105">
                  <c:v>0.79942279203508892</c:v>
                </c:pt>
                <c:pt idx="106">
                  <c:v>0.7985841496594146</c:v>
                </c:pt>
                <c:pt idx="107">
                  <c:v>0.79774550728374027</c:v>
                </c:pt>
                <c:pt idx="108">
                  <c:v>0.79690686490806584</c:v>
                </c:pt>
                <c:pt idx="109">
                  <c:v>0.79606822253239151</c:v>
                </c:pt>
                <c:pt idx="110">
                  <c:v>0.79522958015671719</c:v>
                </c:pt>
                <c:pt idx="111">
                  <c:v>0.79439093778104286</c:v>
                </c:pt>
                <c:pt idx="112">
                  <c:v>0.79355229540536854</c:v>
                </c:pt>
                <c:pt idx="113">
                  <c:v>0.79271365302969421</c:v>
                </c:pt>
                <c:pt idx="114">
                  <c:v>0.79187501065401988</c:v>
                </c:pt>
                <c:pt idx="115">
                  <c:v>0.79103636827834545</c:v>
                </c:pt>
                <c:pt idx="116">
                  <c:v>0.79019772590267112</c:v>
                </c:pt>
                <c:pt idx="117">
                  <c:v>0.7893590835269968</c:v>
                </c:pt>
                <c:pt idx="118">
                  <c:v>0.78852044115132247</c:v>
                </c:pt>
                <c:pt idx="119">
                  <c:v>0.78768179877564815</c:v>
                </c:pt>
                <c:pt idx="120">
                  <c:v>0.78684315639997382</c:v>
                </c:pt>
                <c:pt idx="121">
                  <c:v>0.78600451402429949</c:v>
                </c:pt>
                <c:pt idx="122">
                  <c:v>0.78516587164862517</c:v>
                </c:pt>
                <c:pt idx="123">
                  <c:v>0.78432722927295084</c:v>
                </c:pt>
                <c:pt idx="124">
                  <c:v>0.78348858689727641</c:v>
                </c:pt>
                <c:pt idx="125">
                  <c:v>0.78264994452160208</c:v>
                </c:pt>
                <c:pt idx="126">
                  <c:v>0.78181130214592776</c:v>
                </c:pt>
                <c:pt idx="127">
                  <c:v>0.78097265977025343</c:v>
                </c:pt>
                <c:pt idx="128">
                  <c:v>0.7801340173945791</c:v>
                </c:pt>
                <c:pt idx="129">
                  <c:v>0.77929537501890478</c:v>
                </c:pt>
                <c:pt idx="130">
                  <c:v>0.77845673264323045</c:v>
                </c:pt>
                <c:pt idx="131">
                  <c:v>0.77761809026755602</c:v>
                </c:pt>
                <c:pt idx="132">
                  <c:v>0.77677944789188169</c:v>
                </c:pt>
                <c:pt idx="133">
                  <c:v>0.77594080551620737</c:v>
                </c:pt>
                <c:pt idx="134">
                  <c:v>0.77510216314053304</c:v>
                </c:pt>
                <c:pt idx="135">
                  <c:v>0.77426352076485871</c:v>
                </c:pt>
                <c:pt idx="136">
                  <c:v>0.77342487838918439</c:v>
                </c:pt>
                <c:pt idx="137">
                  <c:v>0.77258623601351006</c:v>
                </c:pt>
                <c:pt idx="138">
                  <c:v>0.77174759363783574</c:v>
                </c:pt>
                <c:pt idx="139">
                  <c:v>0.77090895126216141</c:v>
                </c:pt>
                <c:pt idx="140">
                  <c:v>0.77007030888648698</c:v>
                </c:pt>
                <c:pt idx="141">
                  <c:v>0.76923166651081265</c:v>
                </c:pt>
                <c:pt idx="142">
                  <c:v>0.76839302413513833</c:v>
                </c:pt>
                <c:pt idx="143">
                  <c:v>0.767554381759464</c:v>
                </c:pt>
                <c:pt idx="144">
                  <c:v>0.76671573938378967</c:v>
                </c:pt>
                <c:pt idx="145">
                  <c:v>0.76587709700811535</c:v>
                </c:pt>
                <c:pt idx="146">
                  <c:v>0.76503845463244102</c:v>
                </c:pt>
                <c:pt idx="147">
                  <c:v>0.76419981225676659</c:v>
                </c:pt>
                <c:pt idx="148">
                  <c:v>0.76336116988109226</c:v>
                </c:pt>
                <c:pt idx="149">
                  <c:v>0.76252252750541794</c:v>
                </c:pt>
                <c:pt idx="150">
                  <c:v>0.76168388512974361</c:v>
                </c:pt>
                <c:pt idx="151">
                  <c:v>0.76084524275406928</c:v>
                </c:pt>
                <c:pt idx="152">
                  <c:v>0.76000660037839496</c:v>
                </c:pt>
                <c:pt idx="153">
                  <c:v>0.75916795800272063</c:v>
                </c:pt>
                <c:pt idx="154">
                  <c:v>0.75832931562704631</c:v>
                </c:pt>
                <c:pt idx="155">
                  <c:v>0.75749067325137198</c:v>
                </c:pt>
                <c:pt idx="156">
                  <c:v>0.75665203087569755</c:v>
                </c:pt>
                <c:pt idx="157">
                  <c:v>0.75581338850002322</c:v>
                </c:pt>
                <c:pt idx="158">
                  <c:v>0.75497474612434889</c:v>
                </c:pt>
                <c:pt idx="159">
                  <c:v>0.75413610374867457</c:v>
                </c:pt>
                <c:pt idx="160">
                  <c:v>0.75329746137300024</c:v>
                </c:pt>
                <c:pt idx="161">
                  <c:v>0.75245881899732592</c:v>
                </c:pt>
                <c:pt idx="162">
                  <c:v>0.75162017662165148</c:v>
                </c:pt>
                <c:pt idx="163">
                  <c:v>0.75078153424597727</c:v>
                </c:pt>
                <c:pt idx="164">
                  <c:v>0.74994289187030283</c:v>
                </c:pt>
                <c:pt idx="165">
                  <c:v>0.7491042494946285</c:v>
                </c:pt>
                <c:pt idx="166">
                  <c:v>0.74826560711895418</c:v>
                </c:pt>
                <c:pt idx="167">
                  <c:v>0.74742696474327985</c:v>
                </c:pt>
                <c:pt idx="168">
                  <c:v>0.74658832236760553</c:v>
                </c:pt>
                <c:pt idx="169">
                  <c:v>0.7457496799919312</c:v>
                </c:pt>
                <c:pt idx="170">
                  <c:v>0.74491103761625688</c:v>
                </c:pt>
                <c:pt idx="171">
                  <c:v>0.74407239524058255</c:v>
                </c:pt>
                <c:pt idx="172">
                  <c:v>0.74323375286490823</c:v>
                </c:pt>
                <c:pt idx="173">
                  <c:v>0.74239511048923379</c:v>
                </c:pt>
                <c:pt idx="174">
                  <c:v>0.74155646811355946</c:v>
                </c:pt>
                <c:pt idx="175">
                  <c:v>0.74071782573788514</c:v>
                </c:pt>
                <c:pt idx="176">
                  <c:v>0.73987918336221081</c:v>
                </c:pt>
                <c:pt idx="177">
                  <c:v>0.73904054098653649</c:v>
                </c:pt>
                <c:pt idx="178">
                  <c:v>0.73820189861086216</c:v>
                </c:pt>
                <c:pt idx="179">
                  <c:v>0.73736325623518773</c:v>
                </c:pt>
                <c:pt idx="180">
                  <c:v>0.7365246138595134</c:v>
                </c:pt>
                <c:pt idx="181">
                  <c:v>0.73568597148383907</c:v>
                </c:pt>
                <c:pt idx="182">
                  <c:v>0.73484732910816475</c:v>
                </c:pt>
                <c:pt idx="183">
                  <c:v>0.73400868673249042</c:v>
                </c:pt>
                <c:pt idx="184">
                  <c:v>0.7331700443568161</c:v>
                </c:pt>
                <c:pt idx="185">
                  <c:v>0.73233140198114177</c:v>
                </c:pt>
                <c:pt idx="186">
                  <c:v>0.73149275960546745</c:v>
                </c:pt>
                <c:pt idx="187">
                  <c:v>0.73065411722979312</c:v>
                </c:pt>
                <c:pt idx="188">
                  <c:v>0.72981547485411868</c:v>
                </c:pt>
                <c:pt idx="189">
                  <c:v>0.72897683247844436</c:v>
                </c:pt>
                <c:pt idx="190">
                  <c:v>0.72813819010277003</c:v>
                </c:pt>
                <c:pt idx="191">
                  <c:v>0.72729954772709571</c:v>
                </c:pt>
                <c:pt idx="192">
                  <c:v>0.72646090535142138</c:v>
                </c:pt>
                <c:pt idx="193">
                  <c:v>0.72562226297574706</c:v>
                </c:pt>
                <c:pt idx="194">
                  <c:v>0.72478362060007262</c:v>
                </c:pt>
                <c:pt idx="195">
                  <c:v>0.72394497822439829</c:v>
                </c:pt>
                <c:pt idx="196">
                  <c:v>0.72310633584872397</c:v>
                </c:pt>
                <c:pt idx="197">
                  <c:v>0.72226769347304964</c:v>
                </c:pt>
                <c:pt idx="198">
                  <c:v>0.72142905109737532</c:v>
                </c:pt>
                <c:pt idx="199">
                  <c:v>0.72059040872170099</c:v>
                </c:pt>
                <c:pt idx="200">
                  <c:v>0.71975176634602667</c:v>
                </c:pt>
                <c:pt idx="201">
                  <c:v>0.71891312397035234</c:v>
                </c:pt>
                <c:pt idx="202">
                  <c:v>0.71807448159467802</c:v>
                </c:pt>
                <c:pt idx="203">
                  <c:v>0.71723583921900358</c:v>
                </c:pt>
                <c:pt idx="204">
                  <c:v>0.71639719684332925</c:v>
                </c:pt>
                <c:pt idx="205">
                  <c:v>0.71555855446765493</c:v>
                </c:pt>
                <c:pt idx="206">
                  <c:v>0.7147199120919806</c:v>
                </c:pt>
                <c:pt idx="207">
                  <c:v>0.71388126971630628</c:v>
                </c:pt>
                <c:pt idx="208">
                  <c:v>0.71304262734063195</c:v>
                </c:pt>
                <c:pt idx="209">
                  <c:v>0.71220398496495763</c:v>
                </c:pt>
                <c:pt idx="210">
                  <c:v>0.71136534258928319</c:v>
                </c:pt>
                <c:pt idx="211">
                  <c:v>0.71052670021360886</c:v>
                </c:pt>
                <c:pt idx="212">
                  <c:v>0.70968805783793454</c:v>
                </c:pt>
                <c:pt idx="213">
                  <c:v>0.70884941546226021</c:v>
                </c:pt>
                <c:pt idx="214">
                  <c:v>0.70801077308658589</c:v>
                </c:pt>
                <c:pt idx="215">
                  <c:v>0.70717213071091156</c:v>
                </c:pt>
                <c:pt idx="216">
                  <c:v>0.70633348833523724</c:v>
                </c:pt>
                <c:pt idx="217">
                  <c:v>0.70549484595956291</c:v>
                </c:pt>
                <c:pt idx="218">
                  <c:v>0.70465620358388859</c:v>
                </c:pt>
                <c:pt idx="219">
                  <c:v>0.70381756120821426</c:v>
                </c:pt>
                <c:pt idx="220">
                  <c:v>0.70297891883253982</c:v>
                </c:pt>
                <c:pt idx="221">
                  <c:v>0.7021402764568655</c:v>
                </c:pt>
                <c:pt idx="222">
                  <c:v>0.70130163408119117</c:v>
                </c:pt>
                <c:pt idx="223">
                  <c:v>0.70046299170551685</c:v>
                </c:pt>
                <c:pt idx="224">
                  <c:v>0.69962434932984252</c:v>
                </c:pt>
                <c:pt idx="225">
                  <c:v>0.6987857069541682</c:v>
                </c:pt>
                <c:pt idx="226">
                  <c:v>0.69794706457849387</c:v>
                </c:pt>
                <c:pt idx="227">
                  <c:v>0.69710842220281943</c:v>
                </c:pt>
                <c:pt idx="228">
                  <c:v>0.69626977982714511</c:v>
                </c:pt>
                <c:pt idx="229">
                  <c:v>0.69543113745147078</c:v>
                </c:pt>
                <c:pt idx="230">
                  <c:v>0.69459249507579646</c:v>
                </c:pt>
                <c:pt idx="231">
                  <c:v>0.69375385270012213</c:v>
                </c:pt>
                <c:pt idx="232">
                  <c:v>0.69291521032444781</c:v>
                </c:pt>
                <c:pt idx="233">
                  <c:v>0.69207656794877348</c:v>
                </c:pt>
                <c:pt idx="234">
                  <c:v>0.69123792557309915</c:v>
                </c:pt>
                <c:pt idx="235">
                  <c:v>0.69039928319742483</c:v>
                </c:pt>
                <c:pt idx="236">
                  <c:v>0.68956064082175039</c:v>
                </c:pt>
                <c:pt idx="237">
                  <c:v>0.68872199844607607</c:v>
                </c:pt>
                <c:pt idx="238">
                  <c:v>0.68788335607040174</c:v>
                </c:pt>
                <c:pt idx="239">
                  <c:v>0.68704471369472742</c:v>
                </c:pt>
                <c:pt idx="240">
                  <c:v>0.68620607131905309</c:v>
                </c:pt>
                <c:pt idx="241">
                  <c:v>0.68536742894337876</c:v>
                </c:pt>
                <c:pt idx="242">
                  <c:v>0.68452878656770433</c:v>
                </c:pt>
                <c:pt idx="243">
                  <c:v>0.68369014419203</c:v>
                </c:pt>
                <c:pt idx="244">
                  <c:v>0.68285150181635568</c:v>
                </c:pt>
                <c:pt idx="245">
                  <c:v>0.68201285944068135</c:v>
                </c:pt>
                <c:pt idx="246">
                  <c:v>0.68117421706500703</c:v>
                </c:pt>
                <c:pt idx="247">
                  <c:v>0.6803355746893327</c:v>
                </c:pt>
                <c:pt idx="248">
                  <c:v>0.67949693231365837</c:v>
                </c:pt>
                <c:pt idx="249">
                  <c:v>0.67865828993798405</c:v>
                </c:pt>
                <c:pt idx="250">
                  <c:v>0.67781964756230972</c:v>
                </c:pt>
                <c:pt idx="251">
                  <c:v>0.67698100518663529</c:v>
                </c:pt>
                <c:pt idx="252">
                  <c:v>0.67614236281096096</c:v>
                </c:pt>
                <c:pt idx="253">
                  <c:v>0.67530372043528664</c:v>
                </c:pt>
                <c:pt idx="254">
                  <c:v>0.67446507805961231</c:v>
                </c:pt>
                <c:pt idx="255">
                  <c:v>0.67362643568393799</c:v>
                </c:pt>
                <c:pt idx="256">
                  <c:v>0.67278779330826366</c:v>
                </c:pt>
                <c:pt idx="257">
                  <c:v>0.67194915093258922</c:v>
                </c:pt>
                <c:pt idx="258">
                  <c:v>0.6711105085569149</c:v>
                </c:pt>
                <c:pt idx="259">
                  <c:v>0.67027186618124057</c:v>
                </c:pt>
                <c:pt idx="260">
                  <c:v>0.66943322380556625</c:v>
                </c:pt>
                <c:pt idx="261">
                  <c:v>0.66859458142989192</c:v>
                </c:pt>
                <c:pt idx="262">
                  <c:v>0.6677559390542176</c:v>
                </c:pt>
                <c:pt idx="263">
                  <c:v>0.66691729667854327</c:v>
                </c:pt>
                <c:pt idx="264">
                  <c:v>0.66607865430286894</c:v>
                </c:pt>
                <c:pt idx="265">
                  <c:v>0.66524001192719462</c:v>
                </c:pt>
                <c:pt idx="266">
                  <c:v>0.66440136955152029</c:v>
                </c:pt>
                <c:pt idx="267">
                  <c:v>0.66356272717584597</c:v>
                </c:pt>
                <c:pt idx="268">
                  <c:v>0.66272408480017153</c:v>
                </c:pt>
                <c:pt idx="269">
                  <c:v>0.66188544242449721</c:v>
                </c:pt>
                <c:pt idx="270">
                  <c:v>0.66104680004882288</c:v>
                </c:pt>
                <c:pt idx="271">
                  <c:v>0.66020815767314855</c:v>
                </c:pt>
                <c:pt idx="272">
                  <c:v>0.65936951529747423</c:v>
                </c:pt>
                <c:pt idx="273">
                  <c:v>0.65853087292179979</c:v>
                </c:pt>
                <c:pt idx="274">
                  <c:v>0.65769223054612547</c:v>
                </c:pt>
                <c:pt idx="275">
                  <c:v>0.65685358817045114</c:v>
                </c:pt>
                <c:pt idx="276">
                  <c:v>0.65601494579477682</c:v>
                </c:pt>
                <c:pt idx="277">
                  <c:v>0.65517630341910249</c:v>
                </c:pt>
                <c:pt idx="278">
                  <c:v>0.65433766104342816</c:v>
                </c:pt>
                <c:pt idx="279">
                  <c:v>0.65349901866775384</c:v>
                </c:pt>
                <c:pt idx="280">
                  <c:v>0.65266037629207951</c:v>
                </c:pt>
                <c:pt idx="281">
                  <c:v>0.65182173391640519</c:v>
                </c:pt>
                <c:pt idx="282">
                  <c:v>0.65098309154073086</c:v>
                </c:pt>
                <c:pt idx="283">
                  <c:v>0.65014444916505654</c:v>
                </c:pt>
                <c:pt idx="284">
                  <c:v>0.6493058067893821</c:v>
                </c:pt>
                <c:pt idx="285">
                  <c:v>0.64846716441370778</c:v>
                </c:pt>
                <c:pt idx="286">
                  <c:v>0.64762852203803345</c:v>
                </c:pt>
                <c:pt idx="287">
                  <c:v>0.64678987966235912</c:v>
                </c:pt>
                <c:pt idx="288">
                  <c:v>0.6459512372866848</c:v>
                </c:pt>
                <c:pt idx="289">
                  <c:v>0.64511259491101047</c:v>
                </c:pt>
                <c:pt idx="290">
                  <c:v>0.64427395253533604</c:v>
                </c:pt>
                <c:pt idx="291">
                  <c:v>0.64343531015966171</c:v>
                </c:pt>
                <c:pt idx="292">
                  <c:v>0.64259666778398739</c:v>
                </c:pt>
                <c:pt idx="293">
                  <c:v>0.64175802540831306</c:v>
                </c:pt>
                <c:pt idx="294">
                  <c:v>0.64091938303263873</c:v>
                </c:pt>
                <c:pt idx="295">
                  <c:v>0.64008074065696441</c:v>
                </c:pt>
                <c:pt idx="296">
                  <c:v>0.63924209828129008</c:v>
                </c:pt>
                <c:pt idx="297">
                  <c:v>0.63840345590561576</c:v>
                </c:pt>
                <c:pt idx="298">
                  <c:v>0.63756481352994143</c:v>
                </c:pt>
                <c:pt idx="299">
                  <c:v>0.636726171154267</c:v>
                </c:pt>
                <c:pt idx="300">
                  <c:v>0.63588752877859267</c:v>
                </c:pt>
                <c:pt idx="301">
                  <c:v>0.63504888640291834</c:v>
                </c:pt>
                <c:pt idx="302">
                  <c:v>0.63421024402724402</c:v>
                </c:pt>
                <c:pt idx="303">
                  <c:v>0.63337160165156969</c:v>
                </c:pt>
                <c:pt idx="304">
                  <c:v>0.63253295927589537</c:v>
                </c:pt>
                <c:pt idx="305">
                  <c:v>0.63169431690022093</c:v>
                </c:pt>
                <c:pt idx="306">
                  <c:v>0.63085567452454661</c:v>
                </c:pt>
                <c:pt idx="307">
                  <c:v>0.63001703214887228</c:v>
                </c:pt>
                <c:pt idx="308">
                  <c:v>0.62917838977319795</c:v>
                </c:pt>
                <c:pt idx="309">
                  <c:v>0.62833974739752363</c:v>
                </c:pt>
                <c:pt idx="310">
                  <c:v>0.6275011050218493</c:v>
                </c:pt>
                <c:pt idx="311">
                  <c:v>0.62666246264617498</c:v>
                </c:pt>
                <c:pt idx="312">
                  <c:v>0.62582382027050065</c:v>
                </c:pt>
                <c:pt idx="313">
                  <c:v>0.62498517789482633</c:v>
                </c:pt>
                <c:pt idx="314">
                  <c:v>0.62414653551915189</c:v>
                </c:pt>
                <c:pt idx="315">
                  <c:v>0.62330789314347768</c:v>
                </c:pt>
                <c:pt idx="316">
                  <c:v>0.62246925076780324</c:v>
                </c:pt>
                <c:pt idx="317">
                  <c:v>0.62163060839212891</c:v>
                </c:pt>
                <c:pt idx="318">
                  <c:v>0.62079196601645459</c:v>
                </c:pt>
                <c:pt idx="319">
                  <c:v>0.61995332364078026</c:v>
                </c:pt>
                <c:pt idx="320">
                  <c:v>0.61911468126510583</c:v>
                </c:pt>
                <c:pt idx="321">
                  <c:v>0.6182760388894315</c:v>
                </c:pt>
                <c:pt idx="322">
                  <c:v>0.61743739651375718</c:v>
                </c:pt>
                <c:pt idx="323">
                  <c:v>0.61659875413808285</c:v>
                </c:pt>
                <c:pt idx="324">
                  <c:v>0.61576011176240852</c:v>
                </c:pt>
                <c:pt idx="325">
                  <c:v>0.6149214693867342</c:v>
                </c:pt>
                <c:pt idx="326">
                  <c:v>0.61408282701105987</c:v>
                </c:pt>
                <c:pt idx="327">
                  <c:v>0.61324418463538555</c:v>
                </c:pt>
                <c:pt idx="328">
                  <c:v>0.61240554225971122</c:v>
                </c:pt>
                <c:pt idx="329">
                  <c:v>0.6115668998840369</c:v>
                </c:pt>
                <c:pt idx="330">
                  <c:v>0.61072825750836257</c:v>
                </c:pt>
                <c:pt idx="331">
                  <c:v>0.60988961513268825</c:v>
                </c:pt>
                <c:pt idx="332">
                  <c:v>0.60905097275701381</c:v>
                </c:pt>
                <c:pt idx="333">
                  <c:v>0.60821233038133948</c:v>
                </c:pt>
                <c:pt idx="334">
                  <c:v>0.60737368800566516</c:v>
                </c:pt>
                <c:pt idx="335">
                  <c:v>0.60653504562999072</c:v>
                </c:pt>
                <c:pt idx="336">
                  <c:v>0.6056964032543164</c:v>
                </c:pt>
                <c:pt idx="337">
                  <c:v>0.60485776087864207</c:v>
                </c:pt>
                <c:pt idx="338">
                  <c:v>0.60401911850296774</c:v>
                </c:pt>
                <c:pt idx="339">
                  <c:v>0.60318047612729342</c:v>
                </c:pt>
                <c:pt idx="340">
                  <c:v>0.60234183375161909</c:v>
                </c:pt>
                <c:pt idx="341">
                  <c:v>0.60150319137594477</c:v>
                </c:pt>
                <c:pt idx="342">
                  <c:v>0.60066454900027044</c:v>
                </c:pt>
                <c:pt idx="343">
                  <c:v>0.59982590662459612</c:v>
                </c:pt>
                <c:pt idx="344">
                  <c:v>0.59898726424892179</c:v>
                </c:pt>
                <c:pt idx="345">
                  <c:v>0.59814862187324747</c:v>
                </c:pt>
                <c:pt idx="346">
                  <c:v>0.59730997949757303</c:v>
                </c:pt>
                <c:pt idx="347">
                  <c:v>0.59647133712189881</c:v>
                </c:pt>
                <c:pt idx="348">
                  <c:v>0.59563269474622438</c:v>
                </c:pt>
                <c:pt idx="349">
                  <c:v>0.59479405237055005</c:v>
                </c:pt>
                <c:pt idx="350">
                  <c:v>0.59395540999487562</c:v>
                </c:pt>
                <c:pt idx="351">
                  <c:v>0.5931167676192014</c:v>
                </c:pt>
                <c:pt idx="352">
                  <c:v>0.59227812524352696</c:v>
                </c:pt>
                <c:pt idx="353">
                  <c:v>0.59143948286785264</c:v>
                </c:pt>
                <c:pt idx="354">
                  <c:v>0.59060084049217842</c:v>
                </c:pt>
                <c:pt idx="355">
                  <c:v>0.58976219811650399</c:v>
                </c:pt>
                <c:pt idx="356">
                  <c:v>0.58892355574082966</c:v>
                </c:pt>
                <c:pt idx="357">
                  <c:v>0.58808491336515534</c:v>
                </c:pt>
                <c:pt idx="358">
                  <c:v>0.58724627098948101</c:v>
                </c:pt>
                <c:pt idx="359">
                  <c:v>0.58640762861380669</c:v>
                </c:pt>
                <c:pt idx="360">
                  <c:v>0.58556898623813236</c:v>
                </c:pt>
                <c:pt idx="361">
                  <c:v>0.58473034386245792</c:v>
                </c:pt>
                <c:pt idx="362">
                  <c:v>0.58389170148678371</c:v>
                </c:pt>
                <c:pt idx="363">
                  <c:v>0.58305305911110927</c:v>
                </c:pt>
                <c:pt idx="364">
                  <c:v>0.58221441673543506</c:v>
                </c:pt>
                <c:pt idx="365">
                  <c:v>0.58137577435976051</c:v>
                </c:pt>
                <c:pt idx="366">
                  <c:v>0.5805371319840863</c:v>
                </c:pt>
                <c:pt idx="367">
                  <c:v>0.57969848960841208</c:v>
                </c:pt>
                <c:pt idx="368">
                  <c:v>0.57885984723273753</c:v>
                </c:pt>
                <c:pt idx="369">
                  <c:v>0.57802120485706332</c:v>
                </c:pt>
                <c:pt idx="370">
                  <c:v>0.57718256248138888</c:v>
                </c:pt>
                <c:pt idx="371">
                  <c:v>0.57634392010571456</c:v>
                </c:pt>
                <c:pt idx="372">
                  <c:v>0.57550527773004023</c:v>
                </c:pt>
                <c:pt idx="373">
                  <c:v>0.57466663535436591</c:v>
                </c:pt>
                <c:pt idx="374">
                  <c:v>0.57382799297869158</c:v>
                </c:pt>
                <c:pt idx="375">
                  <c:v>0.57298935060301726</c:v>
                </c:pt>
                <c:pt idx="376">
                  <c:v>0.57215070822734293</c:v>
                </c:pt>
                <c:pt idx="377">
                  <c:v>0.5713120658516686</c:v>
                </c:pt>
                <c:pt idx="378">
                  <c:v>0.57047342347599417</c:v>
                </c:pt>
                <c:pt idx="379">
                  <c:v>0.56963478110031995</c:v>
                </c:pt>
                <c:pt idx="380">
                  <c:v>0.56879613872464541</c:v>
                </c:pt>
                <c:pt idx="381">
                  <c:v>0.56795749634897119</c:v>
                </c:pt>
                <c:pt idx="382">
                  <c:v>0.56711885397329698</c:v>
                </c:pt>
                <c:pt idx="383">
                  <c:v>0.56628021159762243</c:v>
                </c:pt>
                <c:pt idx="384">
                  <c:v>0.56544156922194821</c:v>
                </c:pt>
                <c:pt idx="385">
                  <c:v>0.56460292684627378</c:v>
                </c:pt>
                <c:pt idx="386">
                  <c:v>0.56376428447059945</c:v>
                </c:pt>
                <c:pt idx="387">
                  <c:v>0.56292564209492513</c:v>
                </c:pt>
                <c:pt idx="388">
                  <c:v>0.5620869997192508</c:v>
                </c:pt>
                <c:pt idx="389">
                  <c:v>0.56124835734357648</c:v>
                </c:pt>
                <c:pt idx="390">
                  <c:v>0.56040971496790215</c:v>
                </c:pt>
                <c:pt idx="391">
                  <c:v>0.55957107259222783</c:v>
                </c:pt>
                <c:pt idx="392">
                  <c:v>0.5587324302165535</c:v>
                </c:pt>
                <c:pt idx="393">
                  <c:v>0.55789378784087906</c:v>
                </c:pt>
                <c:pt idx="394">
                  <c:v>0.55705514546520485</c:v>
                </c:pt>
                <c:pt idx="395">
                  <c:v>0.55621650308953052</c:v>
                </c:pt>
                <c:pt idx="396">
                  <c:v>0.55537786071385609</c:v>
                </c:pt>
                <c:pt idx="397">
                  <c:v>0.55453921833818187</c:v>
                </c:pt>
                <c:pt idx="398">
                  <c:v>0.55370057596250744</c:v>
                </c:pt>
                <c:pt idx="399">
                  <c:v>0.55286193358683311</c:v>
                </c:pt>
                <c:pt idx="400">
                  <c:v>0.55202329121115867</c:v>
                </c:pt>
                <c:pt idx="401">
                  <c:v>0.55118464883548446</c:v>
                </c:pt>
                <c:pt idx="402">
                  <c:v>0.55034600645981002</c:v>
                </c:pt>
                <c:pt idx="403">
                  <c:v>0.5495073640841357</c:v>
                </c:pt>
                <c:pt idx="404">
                  <c:v>0.54866872170846137</c:v>
                </c:pt>
                <c:pt idx="405">
                  <c:v>0.54783007933278705</c:v>
                </c:pt>
                <c:pt idx="406">
                  <c:v>0.54699143695711272</c:v>
                </c:pt>
                <c:pt idx="407">
                  <c:v>0.54615279458143839</c:v>
                </c:pt>
                <c:pt idx="408">
                  <c:v>0.54531415220576396</c:v>
                </c:pt>
                <c:pt idx="409">
                  <c:v>0.54447550983008974</c:v>
                </c:pt>
                <c:pt idx="410">
                  <c:v>0.54363686745441542</c:v>
                </c:pt>
                <c:pt idx="411">
                  <c:v>0.54279822507874098</c:v>
                </c:pt>
                <c:pt idx="412">
                  <c:v>0.54195958270306677</c:v>
                </c:pt>
                <c:pt idx="413">
                  <c:v>0.54112094032739233</c:v>
                </c:pt>
                <c:pt idx="414">
                  <c:v>0.540282297951718</c:v>
                </c:pt>
                <c:pt idx="415">
                  <c:v>0.53944365557604357</c:v>
                </c:pt>
                <c:pt idx="416">
                  <c:v>0.53860501320036935</c:v>
                </c:pt>
                <c:pt idx="417">
                  <c:v>0.53776637082469492</c:v>
                </c:pt>
                <c:pt idx="418">
                  <c:v>0.53692772844902059</c:v>
                </c:pt>
                <c:pt idx="419">
                  <c:v>0.53608908607334627</c:v>
                </c:pt>
                <c:pt idx="420">
                  <c:v>0.53525044369767194</c:v>
                </c:pt>
                <c:pt idx="421">
                  <c:v>0.53441180132199761</c:v>
                </c:pt>
                <c:pt idx="422">
                  <c:v>0.53357315894632329</c:v>
                </c:pt>
                <c:pt idx="423">
                  <c:v>0.53273451657064896</c:v>
                </c:pt>
                <c:pt idx="424">
                  <c:v>0.53189587419497464</c:v>
                </c:pt>
                <c:pt idx="425">
                  <c:v>0.53105723181930031</c:v>
                </c:pt>
                <c:pt idx="426">
                  <c:v>0.53021858944362588</c:v>
                </c:pt>
                <c:pt idx="427">
                  <c:v>0.52937994706795166</c:v>
                </c:pt>
                <c:pt idx="428">
                  <c:v>0.52854130469227723</c:v>
                </c:pt>
                <c:pt idx="429">
                  <c:v>0.52770266231660301</c:v>
                </c:pt>
                <c:pt idx="430">
                  <c:v>0.52686401994092846</c:v>
                </c:pt>
                <c:pt idx="431">
                  <c:v>0.52602537756525425</c:v>
                </c:pt>
                <c:pt idx="432">
                  <c:v>0.52518673518957981</c:v>
                </c:pt>
                <c:pt idx="433">
                  <c:v>0.52434809281390549</c:v>
                </c:pt>
                <c:pt idx="434">
                  <c:v>0.52350945043823116</c:v>
                </c:pt>
                <c:pt idx="435">
                  <c:v>0.52267080806255684</c:v>
                </c:pt>
                <c:pt idx="436">
                  <c:v>0.52183216568688251</c:v>
                </c:pt>
                <c:pt idx="437">
                  <c:v>0.52099352331120818</c:v>
                </c:pt>
                <c:pt idx="438">
                  <c:v>0.52015488093553386</c:v>
                </c:pt>
                <c:pt idx="439">
                  <c:v>0.51931623855985953</c:v>
                </c:pt>
                <c:pt idx="440">
                  <c:v>0.51847759618418521</c:v>
                </c:pt>
                <c:pt idx="441">
                  <c:v>0.51763895380851088</c:v>
                </c:pt>
                <c:pt idx="442">
                  <c:v>0.51680031143283656</c:v>
                </c:pt>
                <c:pt idx="443">
                  <c:v>0.51596166905716212</c:v>
                </c:pt>
                <c:pt idx="444">
                  <c:v>0.51512302668148791</c:v>
                </c:pt>
                <c:pt idx="445">
                  <c:v>0.51428438430581336</c:v>
                </c:pt>
                <c:pt idx="446">
                  <c:v>0.51344574193013914</c:v>
                </c:pt>
                <c:pt idx="447">
                  <c:v>0.51260709955446471</c:v>
                </c:pt>
                <c:pt idx="448">
                  <c:v>0.51176845717879038</c:v>
                </c:pt>
                <c:pt idx="449">
                  <c:v>0.51092981480311606</c:v>
                </c:pt>
                <c:pt idx="450">
                  <c:v>0.51009117242744173</c:v>
                </c:pt>
                <c:pt idx="451">
                  <c:v>0.5092525300517674</c:v>
                </c:pt>
                <c:pt idx="452">
                  <c:v>0.50841388767609308</c:v>
                </c:pt>
                <c:pt idx="453">
                  <c:v>0.50757524530041875</c:v>
                </c:pt>
                <c:pt idx="454">
                  <c:v>0.50673660292474443</c:v>
                </c:pt>
                <c:pt idx="455">
                  <c:v>0.5058979605490701</c:v>
                </c:pt>
                <c:pt idx="456">
                  <c:v>0.50505931817339578</c:v>
                </c:pt>
                <c:pt idx="457">
                  <c:v>0.50422067579772145</c:v>
                </c:pt>
                <c:pt idx="458">
                  <c:v>0.50338203342204701</c:v>
                </c:pt>
                <c:pt idx="459">
                  <c:v>0.5025433910463728</c:v>
                </c:pt>
                <c:pt idx="460">
                  <c:v>0.50170474867069825</c:v>
                </c:pt>
                <c:pt idx="461">
                  <c:v>0.50086610629502404</c:v>
                </c:pt>
                <c:pt idx="462">
                  <c:v>0.5000274639193496</c:v>
                </c:pt>
                <c:pt idx="463">
                  <c:v>0.49918882154367539</c:v>
                </c:pt>
                <c:pt idx="464">
                  <c:v>0.49835017916800106</c:v>
                </c:pt>
                <c:pt idx="465">
                  <c:v>0.49751153679232668</c:v>
                </c:pt>
                <c:pt idx="466">
                  <c:v>0.49667289441665241</c:v>
                </c:pt>
                <c:pt idx="467">
                  <c:v>0.49583425204097797</c:v>
                </c:pt>
                <c:pt idx="468">
                  <c:v>0.4949956096653037</c:v>
                </c:pt>
                <c:pt idx="469">
                  <c:v>0.49415696728962932</c:v>
                </c:pt>
                <c:pt idx="470">
                  <c:v>0.493318324913955</c:v>
                </c:pt>
                <c:pt idx="471">
                  <c:v>0.49247968253828062</c:v>
                </c:pt>
                <c:pt idx="472">
                  <c:v>0.49164104016260635</c:v>
                </c:pt>
                <c:pt idx="473">
                  <c:v>0.49080239778693191</c:v>
                </c:pt>
                <c:pt idx="474">
                  <c:v>0.48996375541125764</c:v>
                </c:pt>
                <c:pt idx="475">
                  <c:v>0.48912511303558326</c:v>
                </c:pt>
                <c:pt idx="476">
                  <c:v>0.48828647065990893</c:v>
                </c:pt>
                <c:pt idx="477">
                  <c:v>0.48744782828423455</c:v>
                </c:pt>
                <c:pt idx="478">
                  <c:v>0.48660918590856028</c:v>
                </c:pt>
                <c:pt idx="479">
                  <c:v>0.48577054353288596</c:v>
                </c:pt>
                <c:pt idx="480">
                  <c:v>0.48493190115721158</c:v>
                </c:pt>
                <c:pt idx="481">
                  <c:v>0.48409325878153731</c:v>
                </c:pt>
                <c:pt idx="482">
                  <c:v>0.48325461640586287</c:v>
                </c:pt>
                <c:pt idx="483">
                  <c:v>0.4824159740301886</c:v>
                </c:pt>
                <c:pt idx="484">
                  <c:v>0.48157733165451422</c:v>
                </c:pt>
                <c:pt idx="485">
                  <c:v>0.48073868927883989</c:v>
                </c:pt>
                <c:pt idx="486">
                  <c:v>0.47990004690316551</c:v>
                </c:pt>
                <c:pt idx="487">
                  <c:v>0.47906140452749124</c:v>
                </c:pt>
                <c:pt idx="488">
                  <c:v>0.4782227621518168</c:v>
                </c:pt>
                <c:pt idx="489">
                  <c:v>0.47738411977614253</c:v>
                </c:pt>
                <c:pt idx="490">
                  <c:v>0.47654547740046815</c:v>
                </c:pt>
                <c:pt idx="491">
                  <c:v>0.47570683502479383</c:v>
                </c:pt>
                <c:pt idx="492">
                  <c:v>0.47486819264911956</c:v>
                </c:pt>
                <c:pt idx="493">
                  <c:v>0.47402955027344518</c:v>
                </c:pt>
                <c:pt idx="494">
                  <c:v>0.47319090789777091</c:v>
                </c:pt>
                <c:pt idx="495">
                  <c:v>0.47235226552209647</c:v>
                </c:pt>
                <c:pt idx="496">
                  <c:v>0.4715136231464222</c:v>
                </c:pt>
                <c:pt idx="497">
                  <c:v>0.47067498077074776</c:v>
                </c:pt>
                <c:pt idx="498">
                  <c:v>0.46983633839507349</c:v>
                </c:pt>
                <c:pt idx="499">
                  <c:v>0.46899769601939911</c:v>
                </c:pt>
                <c:pt idx="500">
                  <c:v>0.46815905364372468</c:v>
                </c:pt>
                <c:pt idx="501">
                  <c:v>0.4898061124672542</c:v>
                </c:pt>
                <c:pt idx="502">
                  <c:v>0.51145317129078371</c:v>
                </c:pt>
                <c:pt idx="503">
                  <c:v>0.53310023011431329</c:v>
                </c:pt>
                <c:pt idx="504">
                  <c:v>0.55474728893784275</c:v>
                </c:pt>
                <c:pt idx="505">
                  <c:v>0.57639434776137233</c:v>
                </c:pt>
                <c:pt idx="506">
                  <c:v>0.59804140658490024</c:v>
                </c:pt>
                <c:pt idx="507">
                  <c:v>0.61968846540842981</c:v>
                </c:pt>
                <c:pt idx="508">
                  <c:v>0.64133552423195939</c:v>
                </c:pt>
                <c:pt idx="509">
                  <c:v>0.66298258305548885</c:v>
                </c:pt>
                <c:pt idx="510">
                  <c:v>0.68462964187901831</c:v>
                </c:pt>
                <c:pt idx="511">
                  <c:v>0.70627670070254789</c:v>
                </c:pt>
                <c:pt idx="512">
                  <c:v>0.72792375952607746</c:v>
                </c:pt>
                <c:pt idx="513">
                  <c:v>0.74957081834960693</c:v>
                </c:pt>
                <c:pt idx="514">
                  <c:v>0.7712178771731365</c:v>
                </c:pt>
                <c:pt idx="515">
                  <c:v>0.79286493599666596</c:v>
                </c:pt>
                <c:pt idx="516">
                  <c:v>0.81451199482019554</c:v>
                </c:pt>
                <c:pt idx="517">
                  <c:v>0.83615905364372511</c:v>
                </c:pt>
                <c:pt idx="518">
                  <c:v>0.85780611246725458</c:v>
                </c:pt>
                <c:pt idx="519">
                  <c:v>0.87154603634308214</c:v>
                </c:pt>
                <c:pt idx="520">
                  <c:v>0.87070739396740782</c:v>
                </c:pt>
                <c:pt idx="521">
                  <c:v>0.86986875159173338</c:v>
                </c:pt>
                <c:pt idx="522">
                  <c:v>0.86903010921605917</c:v>
                </c:pt>
                <c:pt idx="523">
                  <c:v>0.86819146684038473</c:v>
                </c:pt>
                <c:pt idx="524">
                  <c:v>0.8673528244647104</c:v>
                </c:pt>
                <c:pt idx="525">
                  <c:v>0.86651418208903608</c:v>
                </c:pt>
                <c:pt idx="526">
                  <c:v>0.86567553971336175</c:v>
                </c:pt>
                <c:pt idx="527">
                  <c:v>0.86483689733768732</c:v>
                </c:pt>
                <c:pt idx="528">
                  <c:v>0.8639982549620131</c:v>
                </c:pt>
                <c:pt idx="529">
                  <c:v>0.86315961258633866</c:v>
                </c:pt>
                <c:pt idx="530">
                  <c:v>0.86232097021066434</c:v>
                </c:pt>
                <c:pt idx="531">
                  <c:v>0.86148232783499001</c:v>
                </c:pt>
                <c:pt idx="532">
                  <c:v>0.86064368545931569</c:v>
                </c:pt>
                <c:pt idx="533">
                  <c:v>0.85980504308364136</c:v>
                </c:pt>
                <c:pt idx="534">
                  <c:v>0.85896640070796704</c:v>
                </c:pt>
                <c:pt idx="535">
                  <c:v>0.85812775833229271</c:v>
                </c:pt>
                <c:pt idx="536">
                  <c:v>0.85728911595661828</c:v>
                </c:pt>
                <c:pt idx="537">
                  <c:v>0.85645047358094406</c:v>
                </c:pt>
                <c:pt idx="538">
                  <c:v>0.85561183120526962</c:v>
                </c:pt>
                <c:pt idx="539">
                  <c:v>0.8547731888295953</c:v>
                </c:pt>
                <c:pt idx="540">
                  <c:v>0.85393454645392097</c:v>
                </c:pt>
                <c:pt idx="541">
                  <c:v>0.85309590407824665</c:v>
                </c:pt>
                <c:pt idx="542">
                  <c:v>0.85225726170257221</c:v>
                </c:pt>
                <c:pt idx="543">
                  <c:v>0.851418619326898</c:v>
                </c:pt>
                <c:pt idx="544">
                  <c:v>0.85057997695122356</c:v>
                </c:pt>
                <c:pt idx="545">
                  <c:v>0.84974133457554923</c:v>
                </c:pt>
                <c:pt idx="546">
                  <c:v>0.84890269219987491</c:v>
                </c:pt>
                <c:pt idx="547">
                  <c:v>0.84806404982420058</c:v>
                </c:pt>
                <c:pt idx="548">
                  <c:v>0.84722540744852637</c:v>
                </c:pt>
                <c:pt idx="549">
                  <c:v>0.84638676507285193</c:v>
                </c:pt>
                <c:pt idx="550">
                  <c:v>0.84554812269717761</c:v>
                </c:pt>
                <c:pt idx="551">
                  <c:v>0.84470948032150317</c:v>
                </c:pt>
                <c:pt idx="552">
                  <c:v>0.84387083794582896</c:v>
                </c:pt>
                <c:pt idx="553">
                  <c:v>0.84303219557015452</c:v>
                </c:pt>
                <c:pt idx="554">
                  <c:v>0.84219355319448019</c:v>
                </c:pt>
                <c:pt idx="555">
                  <c:v>0.84135491081880587</c:v>
                </c:pt>
                <c:pt idx="556">
                  <c:v>0.84051626844313154</c:v>
                </c:pt>
                <c:pt idx="557">
                  <c:v>0.83967762606745722</c:v>
                </c:pt>
                <c:pt idx="558">
                  <c:v>0.83883898369178289</c:v>
                </c:pt>
                <c:pt idx="559">
                  <c:v>0.83800034131610845</c:v>
                </c:pt>
                <c:pt idx="560">
                  <c:v>0.83716169894043424</c:v>
                </c:pt>
                <c:pt idx="561">
                  <c:v>0.83632305656475991</c:v>
                </c:pt>
                <c:pt idx="562">
                  <c:v>0.83548441418908548</c:v>
                </c:pt>
                <c:pt idx="563">
                  <c:v>0.83464577181341126</c:v>
                </c:pt>
                <c:pt idx="564">
                  <c:v>0.83380712943773683</c:v>
                </c:pt>
                <c:pt idx="565">
                  <c:v>0.8329684870620625</c:v>
                </c:pt>
                <c:pt idx="566">
                  <c:v>0.83212984468638818</c:v>
                </c:pt>
                <c:pt idx="567">
                  <c:v>0.83129120231071385</c:v>
                </c:pt>
                <c:pt idx="568">
                  <c:v>0.83045255993503941</c:v>
                </c:pt>
                <c:pt idx="569">
                  <c:v>0.8296139175593652</c:v>
                </c:pt>
                <c:pt idx="570">
                  <c:v>0.82877527518369076</c:v>
                </c:pt>
                <c:pt idx="571">
                  <c:v>0.82793663280801644</c:v>
                </c:pt>
                <c:pt idx="572">
                  <c:v>0.82709799043234211</c:v>
                </c:pt>
                <c:pt idx="573">
                  <c:v>0.82625934805666779</c:v>
                </c:pt>
                <c:pt idx="574">
                  <c:v>0.82542070568099335</c:v>
                </c:pt>
                <c:pt idx="575">
                  <c:v>0.82458206330531914</c:v>
                </c:pt>
                <c:pt idx="576">
                  <c:v>0.82374342092964481</c:v>
                </c:pt>
                <c:pt idx="577">
                  <c:v>0.82290477855397037</c:v>
                </c:pt>
                <c:pt idx="578">
                  <c:v>0.82206613617829616</c:v>
                </c:pt>
                <c:pt idx="579">
                  <c:v>0.82122749380262172</c:v>
                </c:pt>
                <c:pt idx="580">
                  <c:v>0.8203888514269474</c:v>
                </c:pt>
                <c:pt idx="581">
                  <c:v>0.81955020905127307</c:v>
                </c:pt>
                <c:pt idx="582">
                  <c:v>0.81871156667559875</c:v>
                </c:pt>
                <c:pt idx="583">
                  <c:v>0.81787292429992431</c:v>
                </c:pt>
                <c:pt idx="584">
                  <c:v>0.81703428192425009</c:v>
                </c:pt>
                <c:pt idx="585">
                  <c:v>0.81619563954857566</c:v>
                </c:pt>
                <c:pt idx="586">
                  <c:v>0.81535699717290133</c:v>
                </c:pt>
                <c:pt idx="587">
                  <c:v>0.81451835479722701</c:v>
                </c:pt>
                <c:pt idx="588">
                  <c:v>0.81367971242155268</c:v>
                </c:pt>
                <c:pt idx="589">
                  <c:v>0.81284107004587836</c:v>
                </c:pt>
                <c:pt idx="590">
                  <c:v>0.81200242767020403</c:v>
                </c:pt>
                <c:pt idx="591">
                  <c:v>0.8111637852945297</c:v>
                </c:pt>
                <c:pt idx="592">
                  <c:v>0.81032514291885527</c:v>
                </c:pt>
                <c:pt idx="593">
                  <c:v>0.80948650054318105</c:v>
                </c:pt>
                <c:pt idx="594">
                  <c:v>0.80864785816750662</c:v>
                </c:pt>
                <c:pt idx="595">
                  <c:v>0.80780921579183229</c:v>
                </c:pt>
                <c:pt idx="596">
                  <c:v>0.80697057341615797</c:v>
                </c:pt>
                <c:pt idx="597">
                  <c:v>0.80613193104048364</c:v>
                </c:pt>
                <c:pt idx="598">
                  <c:v>0.8052932886648092</c:v>
                </c:pt>
                <c:pt idx="599">
                  <c:v>0.80445464628913499</c:v>
                </c:pt>
                <c:pt idx="600">
                  <c:v>0.80361600391346055</c:v>
                </c:pt>
                <c:pt idx="601">
                  <c:v>0.80277736153778623</c:v>
                </c:pt>
                <c:pt idx="602">
                  <c:v>0.80193871916211201</c:v>
                </c:pt>
                <c:pt idx="603">
                  <c:v>0.80110007678643758</c:v>
                </c:pt>
                <c:pt idx="604">
                  <c:v>0.80026143441076325</c:v>
                </c:pt>
                <c:pt idx="605">
                  <c:v>0.79942279203508892</c:v>
                </c:pt>
                <c:pt idx="606">
                  <c:v>0.7985841496594146</c:v>
                </c:pt>
                <c:pt idx="607">
                  <c:v>0.79774550728374016</c:v>
                </c:pt>
                <c:pt idx="608">
                  <c:v>0.79690686490806595</c:v>
                </c:pt>
                <c:pt idx="609">
                  <c:v>0.79606822253239151</c:v>
                </c:pt>
                <c:pt idx="610">
                  <c:v>0.7952295801567173</c:v>
                </c:pt>
                <c:pt idx="611">
                  <c:v>0.79439093778104286</c:v>
                </c:pt>
                <c:pt idx="612">
                  <c:v>0.79355229540536854</c:v>
                </c:pt>
                <c:pt idx="613">
                  <c:v>0.7927136530296941</c:v>
                </c:pt>
                <c:pt idx="614">
                  <c:v>0.79187501065401988</c:v>
                </c:pt>
                <c:pt idx="615">
                  <c:v>0.79103636827834545</c:v>
                </c:pt>
                <c:pt idx="616">
                  <c:v>0.79019772590267112</c:v>
                </c:pt>
                <c:pt idx="617">
                  <c:v>0.78935908352699691</c:v>
                </c:pt>
                <c:pt idx="618">
                  <c:v>0.78852044115132247</c:v>
                </c:pt>
                <c:pt idx="619">
                  <c:v>0.78768179877564815</c:v>
                </c:pt>
                <c:pt idx="620">
                  <c:v>0.78684315639997382</c:v>
                </c:pt>
                <c:pt idx="621">
                  <c:v>0.78600451402429949</c:v>
                </c:pt>
                <c:pt idx="622">
                  <c:v>0.78516587164862517</c:v>
                </c:pt>
                <c:pt idx="623">
                  <c:v>0.78432722927295084</c:v>
                </c:pt>
                <c:pt idx="624">
                  <c:v>0.78348858689727641</c:v>
                </c:pt>
                <c:pt idx="625">
                  <c:v>0.78264994452160219</c:v>
                </c:pt>
                <c:pt idx="626">
                  <c:v>0.78181130214592776</c:v>
                </c:pt>
                <c:pt idx="627">
                  <c:v>0.78097265977025343</c:v>
                </c:pt>
                <c:pt idx="628">
                  <c:v>0.78013401739457899</c:v>
                </c:pt>
                <c:pt idx="629">
                  <c:v>0.77929537501890478</c:v>
                </c:pt>
                <c:pt idx="630">
                  <c:v>0.77845673264323045</c:v>
                </c:pt>
                <c:pt idx="631">
                  <c:v>0.77761809026755602</c:v>
                </c:pt>
                <c:pt idx="632">
                  <c:v>0.7767794478918818</c:v>
                </c:pt>
                <c:pt idx="633">
                  <c:v>0.77594080551620737</c:v>
                </c:pt>
                <c:pt idx="634">
                  <c:v>0.77510216314053304</c:v>
                </c:pt>
                <c:pt idx="635">
                  <c:v>0.77426352076485871</c:v>
                </c:pt>
                <c:pt idx="636">
                  <c:v>0.77342487838918439</c:v>
                </c:pt>
                <c:pt idx="637">
                  <c:v>0.77258623601351006</c:v>
                </c:pt>
                <c:pt idx="638">
                  <c:v>0.77174759363783574</c:v>
                </c:pt>
                <c:pt idx="639">
                  <c:v>0.77090895126216141</c:v>
                </c:pt>
                <c:pt idx="640">
                  <c:v>0.77007030888648709</c:v>
                </c:pt>
                <c:pt idx="641">
                  <c:v>0.76923166651081276</c:v>
                </c:pt>
                <c:pt idx="642">
                  <c:v>0.76839302413513833</c:v>
                </c:pt>
                <c:pt idx="643">
                  <c:v>0.76755438175946411</c:v>
                </c:pt>
                <c:pt idx="644">
                  <c:v>0.76671573938378967</c:v>
                </c:pt>
                <c:pt idx="645">
                  <c:v>0.76587709700811535</c:v>
                </c:pt>
                <c:pt idx="646">
                  <c:v>0.76503845463244102</c:v>
                </c:pt>
                <c:pt idx="647">
                  <c:v>0.7641998122567667</c:v>
                </c:pt>
                <c:pt idx="648">
                  <c:v>0.76336116988109226</c:v>
                </c:pt>
                <c:pt idx="649">
                  <c:v>0.76252252750541805</c:v>
                </c:pt>
                <c:pt idx="650">
                  <c:v>0.76168388512974361</c:v>
                </c:pt>
                <c:pt idx="651">
                  <c:v>0.76084524275406928</c:v>
                </c:pt>
                <c:pt idx="652">
                  <c:v>0.76000660037839507</c:v>
                </c:pt>
                <c:pt idx="653">
                  <c:v>0.75916795800272063</c:v>
                </c:pt>
                <c:pt idx="654">
                  <c:v>0.75832931562704631</c:v>
                </c:pt>
                <c:pt idx="655">
                  <c:v>0.75749067325137198</c:v>
                </c:pt>
                <c:pt idx="656">
                  <c:v>0.75665203087569766</c:v>
                </c:pt>
                <c:pt idx="657">
                  <c:v>0.75581338850002322</c:v>
                </c:pt>
                <c:pt idx="658">
                  <c:v>0.75497474612434901</c:v>
                </c:pt>
                <c:pt idx="659">
                  <c:v>0.75413610374867457</c:v>
                </c:pt>
                <c:pt idx="660">
                  <c:v>0.75329746137300024</c:v>
                </c:pt>
                <c:pt idx="661">
                  <c:v>0.75245881899732592</c:v>
                </c:pt>
                <c:pt idx="662">
                  <c:v>0.75162017662165159</c:v>
                </c:pt>
                <c:pt idx="663">
                  <c:v>0.75078153424597716</c:v>
                </c:pt>
                <c:pt idx="664">
                  <c:v>0.74994289187030294</c:v>
                </c:pt>
                <c:pt idx="665">
                  <c:v>0.74910424949462862</c:v>
                </c:pt>
                <c:pt idx="666">
                  <c:v>0.74826560711895418</c:v>
                </c:pt>
                <c:pt idx="667">
                  <c:v>0.74742696474327996</c:v>
                </c:pt>
                <c:pt idx="668">
                  <c:v>0.74658832236760553</c:v>
                </c:pt>
                <c:pt idx="669">
                  <c:v>0.7457496799919312</c:v>
                </c:pt>
                <c:pt idx="670">
                  <c:v>0.74491103761625688</c:v>
                </c:pt>
                <c:pt idx="671">
                  <c:v>0.74407239524058255</c:v>
                </c:pt>
                <c:pt idx="672">
                  <c:v>0.74323375286490823</c:v>
                </c:pt>
                <c:pt idx="673">
                  <c:v>0.7423951104892339</c:v>
                </c:pt>
                <c:pt idx="674">
                  <c:v>0.74155646811355946</c:v>
                </c:pt>
                <c:pt idx="675">
                  <c:v>0.74071782573788525</c:v>
                </c:pt>
                <c:pt idx="676">
                  <c:v>0.73987918336221081</c:v>
                </c:pt>
                <c:pt idx="677">
                  <c:v>0.73904054098653649</c:v>
                </c:pt>
                <c:pt idx="678">
                  <c:v>0.73820189861086205</c:v>
                </c:pt>
                <c:pt idx="679">
                  <c:v>0.73736325623518784</c:v>
                </c:pt>
                <c:pt idx="680">
                  <c:v>0.73652461385951351</c:v>
                </c:pt>
                <c:pt idx="681">
                  <c:v>0.73568597148383907</c:v>
                </c:pt>
                <c:pt idx="682">
                  <c:v>0.73484732910816486</c:v>
                </c:pt>
                <c:pt idx="683">
                  <c:v>0.73400868673249042</c:v>
                </c:pt>
                <c:pt idx="684">
                  <c:v>0.7331700443568161</c:v>
                </c:pt>
                <c:pt idx="685">
                  <c:v>0.73233140198114177</c:v>
                </c:pt>
                <c:pt idx="686">
                  <c:v>0.73149275960546745</c:v>
                </c:pt>
                <c:pt idx="687">
                  <c:v>0.73065411722979312</c:v>
                </c:pt>
                <c:pt idx="688">
                  <c:v>0.7298154748541188</c:v>
                </c:pt>
                <c:pt idx="689">
                  <c:v>0.72897683247844436</c:v>
                </c:pt>
                <c:pt idx="690">
                  <c:v>0.72813819010277014</c:v>
                </c:pt>
                <c:pt idx="691">
                  <c:v>0.72729954772709571</c:v>
                </c:pt>
                <c:pt idx="692">
                  <c:v>0.72646090535142138</c:v>
                </c:pt>
                <c:pt idx="693">
                  <c:v>0.72562226297574717</c:v>
                </c:pt>
                <c:pt idx="694">
                  <c:v>0.72478362060007273</c:v>
                </c:pt>
                <c:pt idx="695">
                  <c:v>0.72394497822439841</c:v>
                </c:pt>
                <c:pt idx="696">
                  <c:v>0.72310633584872397</c:v>
                </c:pt>
                <c:pt idx="697">
                  <c:v>0.72226769347304975</c:v>
                </c:pt>
                <c:pt idx="698">
                  <c:v>0.72142905109737532</c:v>
                </c:pt>
                <c:pt idx="699">
                  <c:v>0.72059040872170099</c:v>
                </c:pt>
                <c:pt idx="700">
                  <c:v>0.71975176634602667</c:v>
                </c:pt>
                <c:pt idx="701">
                  <c:v>0.71891312397035234</c:v>
                </c:pt>
                <c:pt idx="702">
                  <c:v>0.71807448159467802</c:v>
                </c:pt>
                <c:pt idx="703">
                  <c:v>0.71723583921900369</c:v>
                </c:pt>
                <c:pt idx="704">
                  <c:v>0.71639719684332925</c:v>
                </c:pt>
                <c:pt idx="705">
                  <c:v>0.71555855446765504</c:v>
                </c:pt>
                <c:pt idx="706">
                  <c:v>0.71471991209198071</c:v>
                </c:pt>
                <c:pt idx="707">
                  <c:v>0.71388126971630628</c:v>
                </c:pt>
                <c:pt idx="708">
                  <c:v>0.71304262734063206</c:v>
                </c:pt>
                <c:pt idx="709">
                  <c:v>0.71220398496495763</c:v>
                </c:pt>
                <c:pt idx="710">
                  <c:v>0.7113653425892833</c:v>
                </c:pt>
                <c:pt idx="711">
                  <c:v>0.71052670021360886</c:v>
                </c:pt>
                <c:pt idx="712">
                  <c:v>0.70968805783793465</c:v>
                </c:pt>
                <c:pt idx="713">
                  <c:v>0.70884941546226021</c:v>
                </c:pt>
                <c:pt idx="714">
                  <c:v>0.70801077308658589</c:v>
                </c:pt>
                <c:pt idx="715">
                  <c:v>0.70717213071091156</c:v>
                </c:pt>
                <c:pt idx="716">
                  <c:v>0.70633348833523724</c:v>
                </c:pt>
                <c:pt idx="717">
                  <c:v>0.70549484595956291</c:v>
                </c:pt>
                <c:pt idx="718">
                  <c:v>0.70465620358388859</c:v>
                </c:pt>
                <c:pt idx="719">
                  <c:v>0.70381756120821415</c:v>
                </c:pt>
                <c:pt idx="720">
                  <c:v>0.70297891883253993</c:v>
                </c:pt>
                <c:pt idx="721">
                  <c:v>0.70214027645686561</c:v>
                </c:pt>
                <c:pt idx="722">
                  <c:v>0.70130163408119117</c:v>
                </c:pt>
                <c:pt idx="723">
                  <c:v>0.70046299170551696</c:v>
                </c:pt>
                <c:pt idx="724">
                  <c:v>0.69962434932984252</c:v>
                </c:pt>
                <c:pt idx="725">
                  <c:v>0.6987857069541682</c:v>
                </c:pt>
                <c:pt idx="726">
                  <c:v>0.69794706457849387</c:v>
                </c:pt>
                <c:pt idx="727">
                  <c:v>0.69710842220281954</c:v>
                </c:pt>
                <c:pt idx="728">
                  <c:v>0.69626977982714511</c:v>
                </c:pt>
                <c:pt idx="729">
                  <c:v>0.69543113745147089</c:v>
                </c:pt>
                <c:pt idx="730">
                  <c:v>0.69459249507579646</c:v>
                </c:pt>
                <c:pt idx="731">
                  <c:v>0.69375385270012213</c:v>
                </c:pt>
                <c:pt idx="732">
                  <c:v>0.69291521032444781</c:v>
                </c:pt>
                <c:pt idx="733">
                  <c:v>0.69207656794877348</c:v>
                </c:pt>
                <c:pt idx="734">
                  <c:v>0.69123792557309915</c:v>
                </c:pt>
                <c:pt idx="735">
                  <c:v>0.69039928319742483</c:v>
                </c:pt>
                <c:pt idx="736">
                  <c:v>0.6895606408217505</c:v>
                </c:pt>
                <c:pt idx="737">
                  <c:v>0.68872199844607607</c:v>
                </c:pt>
                <c:pt idx="738">
                  <c:v>0.68788335607040185</c:v>
                </c:pt>
                <c:pt idx="739">
                  <c:v>0.68704471369472742</c:v>
                </c:pt>
                <c:pt idx="740">
                  <c:v>0.6862060713190532</c:v>
                </c:pt>
                <c:pt idx="741">
                  <c:v>0.68536742894337876</c:v>
                </c:pt>
                <c:pt idx="742">
                  <c:v>0.68452878656770444</c:v>
                </c:pt>
                <c:pt idx="743">
                  <c:v>0.68369014419203</c:v>
                </c:pt>
                <c:pt idx="744">
                  <c:v>0.68285150181635579</c:v>
                </c:pt>
                <c:pt idx="745">
                  <c:v>0.68201285944068135</c:v>
                </c:pt>
                <c:pt idx="746">
                  <c:v>0.68117421706500703</c:v>
                </c:pt>
                <c:pt idx="747">
                  <c:v>0.6803355746893327</c:v>
                </c:pt>
                <c:pt idx="748">
                  <c:v>0.67949693231365837</c:v>
                </c:pt>
                <c:pt idx="749">
                  <c:v>0.67865828993798405</c:v>
                </c:pt>
                <c:pt idx="750">
                  <c:v>0.67781964756230972</c:v>
                </c:pt>
                <c:pt idx="751">
                  <c:v>0.6769810051866354</c:v>
                </c:pt>
                <c:pt idx="752">
                  <c:v>0.67614236281096107</c:v>
                </c:pt>
                <c:pt idx="753">
                  <c:v>0.67530372043528675</c:v>
                </c:pt>
                <c:pt idx="754">
                  <c:v>0.67446507805961231</c:v>
                </c:pt>
                <c:pt idx="755">
                  <c:v>0.6736264356839381</c:v>
                </c:pt>
                <c:pt idx="756">
                  <c:v>0.67278779330826366</c:v>
                </c:pt>
                <c:pt idx="757">
                  <c:v>0.67194915093258933</c:v>
                </c:pt>
                <c:pt idx="758">
                  <c:v>0.6711105085569149</c:v>
                </c:pt>
                <c:pt idx="759">
                  <c:v>0.67027186618124068</c:v>
                </c:pt>
                <c:pt idx="760">
                  <c:v>0.66943322380556625</c:v>
                </c:pt>
                <c:pt idx="761">
                  <c:v>0.66859458142989192</c:v>
                </c:pt>
                <c:pt idx="762">
                  <c:v>0.66775593905421771</c:v>
                </c:pt>
                <c:pt idx="763">
                  <c:v>0.66691729667854327</c:v>
                </c:pt>
                <c:pt idx="764">
                  <c:v>0.66607865430286894</c:v>
                </c:pt>
                <c:pt idx="765">
                  <c:v>0.66524001192719462</c:v>
                </c:pt>
                <c:pt idx="766">
                  <c:v>0.66440136955152029</c:v>
                </c:pt>
                <c:pt idx="767">
                  <c:v>0.66356272717584597</c:v>
                </c:pt>
                <c:pt idx="768">
                  <c:v>0.66272408480017164</c:v>
                </c:pt>
                <c:pt idx="769">
                  <c:v>0.66188544242449721</c:v>
                </c:pt>
                <c:pt idx="770">
                  <c:v>0.66104680004882299</c:v>
                </c:pt>
                <c:pt idx="771">
                  <c:v>0.66020815767314855</c:v>
                </c:pt>
                <c:pt idx="772">
                  <c:v>0.65936951529747423</c:v>
                </c:pt>
                <c:pt idx="773">
                  <c:v>0.65853087292179979</c:v>
                </c:pt>
                <c:pt idx="774">
                  <c:v>0.65769223054612558</c:v>
                </c:pt>
                <c:pt idx="775">
                  <c:v>0.65685358817045125</c:v>
                </c:pt>
                <c:pt idx="776">
                  <c:v>0.65601494579477682</c:v>
                </c:pt>
                <c:pt idx="777">
                  <c:v>0.6551763034191026</c:v>
                </c:pt>
                <c:pt idx="778">
                  <c:v>0.65433766104342816</c:v>
                </c:pt>
                <c:pt idx="779">
                  <c:v>0.65349901866775384</c:v>
                </c:pt>
                <c:pt idx="780">
                  <c:v>0.65266037629207951</c:v>
                </c:pt>
                <c:pt idx="781">
                  <c:v>0.65182173391640519</c:v>
                </c:pt>
                <c:pt idx="782">
                  <c:v>0.65098309154073086</c:v>
                </c:pt>
                <c:pt idx="783">
                  <c:v>0.65014444916505654</c:v>
                </c:pt>
                <c:pt idx="784">
                  <c:v>0.6493058067893821</c:v>
                </c:pt>
                <c:pt idx="785">
                  <c:v>0.64846716441370789</c:v>
                </c:pt>
                <c:pt idx="786">
                  <c:v>0.64762852203803345</c:v>
                </c:pt>
                <c:pt idx="787">
                  <c:v>0.64678987966235912</c:v>
                </c:pt>
                <c:pt idx="788">
                  <c:v>0.64595123728668469</c:v>
                </c:pt>
                <c:pt idx="789">
                  <c:v>0.64511259491101047</c:v>
                </c:pt>
                <c:pt idx="790">
                  <c:v>0.64427395253533615</c:v>
                </c:pt>
                <c:pt idx="791">
                  <c:v>0.64343531015966171</c:v>
                </c:pt>
                <c:pt idx="792">
                  <c:v>0.6425966677839875</c:v>
                </c:pt>
                <c:pt idx="793">
                  <c:v>0.64175802540831306</c:v>
                </c:pt>
                <c:pt idx="794">
                  <c:v>0.64091938303263885</c:v>
                </c:pt>
                <c:pt idx="795">
                  <c:v>0.64008074065696441</c:v>
                </c:pt>
                <c:pt idx="796">
                  <c:v>0.63924209828129008</c:v>
                </c:pt>
                <c:pt idx="797">
                  <c:v>0.63840345590561576</c:v>
                </c:pt>
                <c:pt idx="798">
                  <c:v>0.63756481352994143</c:v>
                </c:pt>
                <c:pt idx="799">
                  <c:v>0.636726171154267</c:v>
                </c:pt>
                <c:pt idx="800">
                  <c:v>0.63588752877859278</c:v>
                </c:pt>
                <c:pt idx="801">
                  <c:v>0.63504888640291834</c:v>
                </c:pt>
                <c:pt idx="802">
                  <c:v>0.63421024402724402</c:v>
                </c:pt>
                <c:pt idx="803">
                  <c:v>0.6333716016515698</c:v>
                </c:pt>
                <c:pt idx="804">
                  <c:v>0.63253295927589537</c:v>
                </c:pt>
                <c:pt idx="805">
                  <c:v>0.63169431690022115</c:v>
                </c:pt>
                <c:pt idx="806">
                  <c:v>0.63085567452454672</c:v>
                </c:pt>
                <c:pt idx="807">
                  <c:v>0.63001703214887239</c:v>
                </c:pt>
                <c:pt idx="808">
                  <c:v>0.62917838977319795</c:v>
                </c:pt>
                <c:pt idx="809">
                  <c:v>0.62833974739752374</c:v>
                </c:pt>
                <c:pt idx="810">
                  <c:v>0.6275011050218493</c:v>
                </c:pt>
                <c:pt idx="811">
                  <c:v>0.62666246264617498</c:v>
                </c:pt>
                <c:pt idx="812">
                  <c:v>0.62582382027050065</c:v>
                </c:pt>
                <c:pt idx="813">
                  <c:v>0.62498517789482633</c:v>
                </c:pt>
                <c:pt idx="814">
                  <c:v>0.62414653551915189</c:v>
                </c:pt>
                <c:pt idx="815">
                  <c:v>0.62330789314347768</c:v>
                </c:pt>
                <c:pt idx="816">
                  <c:v>0.62246925076780324</c:v>
                </c:pt>
                <c:pt idx="817">
                  <c:v>0.62163060839212902</c:v>
                </c:pt>
                <c:pt idx="818">
                  <c:v>0.6207919660164547</c:v>
                </c:pt>
                <c:pt idx="819">
                  <c:v>0.61995332364078026</c:v>
                </c:pt>
                <c:pt idx="820">
                  <c:v>0.61911468126510605</c:v>
                </c:pt>
                <c:pt idx="821">
                  <c:v>0.61827603888943161</c:v>
                </c:pt>
                <c:pt idx="822">
                  <c:v>0.61743739651375729</c:v>
                </c:pt>
                <c:pt idx="823">
                  <c:v>0.61659875413808285</c:v>
                </c:pt>
                <c:pt idx="824">
                  <c:v>0.61576011176240864</c:v>
                </c:pt>
                <c:pt idx="825">
                  <c:v>0.6149214693867342</c:v>
                </c:pt>
                <c:pt idx="826">
                  <c:v>0.61408282701105987</c:v>
                </c:pt>
                <c:pt idx="827">
                  <c:v>0.61324418463538555</c:v>
                </c:pt>
                <c:pt idx="828">
                  <c:v>0.61240554225971122</c:v>
                </c:pt>
                <c:pt idx="829">
                  <c:v>0.6115668998840369</c:v>
                </c:pt>
                <c:pt idx="830">
                  <c:v>0.61072825750836257</c:v>
                </c:pt>
                <c:pt idx="831">
                  <c:v>0.60988961513268825</c:v>
                </c:pt>
                <c:pt idx="832">
                  <c:v>0.60905097275701392</c:v>
                </c:pt>
                <c:pt idx="833">
                  <c:v>0.60821233038133959</c:v>
                </c:pt>
                <c:pt idx="834">
                  <c:v>0.60737368800566516</c:v>
                </c:pt>
                <c:pt idx="835">
                  <c:v>0.60653504562999094</c:v>
                </c:pt>
                <c:pt idx="836">
                  <c:v>0.60569640325431651</c:v>
                </c:pt>
                <c:pt idx="837">
                  <c:v>0.60485776087864218</c:v>
                </c:pt>
                <c:pt idx="838">
                  <c:v>0.60401911850296774</c:v>
                </c:pt>
                <c:pt idx="839">
                  <c:v>0.60318047612729353</c:v>
                </c:pt>
                <c:pt idx="840">
                  <c:v>0.60234183375161909</c:v>
                </c:pt>
                <c:pt idx="841">
                  <c:v>0.60150319137594477</c:v>
                </c:pt>
                <c:pt idx="842">
                  <c:v>0.60066454900027044</c:v>
                </c:pt>
                <c:pt idx="843">
                  <c:v>0.59982590662459612</c:v>
                </c:pt>
                <c:pt idx="844">
                  <c:v>0.59898726424892179</c:v>
                </c:pt>
                <c:pt idx="845">
                  <c:v>0.59814862187324747</c:v>
                </c:pt>
                <c:pt idx="846">
                  <c:v>0.59730997949757314</c:v>
                </c:pt>
                <c:pt idx="847">
                  <c:v>0.59647133712189881</c:v>
                </c:pt>
                <c:pt idx="848">
                  <c:v>0.59563269474622449</c:v>
                </c:pt>
                <c:pt idx="849">
                  <c:v>0.59479405237055005</c:v>
                </c:pt>
                <c:pt idx="850">
                  <c:v>0.59395540999487584</c:v>
                </c:pt>
                <c:pt idx="851">
                  <c:v>0.5931167676192014</c:v>
                </c:pt>
                <c:pt idx="852">
                  <c:v>0.59227812524352719</c:v>
                </c:pt>
                <c:pt idx="853">
                  <c:v>0.59143948286785264</c:v>
                </c:pt>
                <c:pt idx="854">
                  <c:v>0.59060084049217842</c:v>
                </c:pt>
                <c:pt idx="855">
                  <c:v>0.58976219811650399</c:v>
                </c:pt>
                <c:pt idx="856">
                  <c:v>0.58892355574082966</c:v>
                </c:pt>
                <c:pt idx="857">
                  <c:v>0.58808491336515534</c:v>
                </c:pt>
                <c:pt idx="858">
                  <c:v>0.58724627098948101</c:v>
                </c:pt>
                <c:pt idx="859">
                  <c:v>0.58640762861380669</c:v>
                </c:pt>
                <c:pt idx="860">
                  <c:v>0.58556898623813236</c:v>
                </c:pt>
                <c:pt idx="861">
                  <c:v>0.58473034386245804</c:v>
                </c:pt>
                <c:pt idx="862">
                  <c:v>0.58389170148678371</c:v>
                </c:pt>
                <c:pt idx="863">
                  <c:v>0.58305305911110938</c:v>
                </c:pt>
                <c:pt idx="864">
                  <c:v>0.58221441673543506</c:v>
                </c:pt>
                <c:pt idx="865">
                  <c:v>0.58137577435976073</c:v>
                </c:pt>
                <c:pt idx="866">
                  <c:v>0.5805371319840863</c:v>
                </c:pt>
                <c:pt idx="867">
                  <c:v>0.57969848960841208</c:v>
                </c:pt>
                <c:pt idx="868">
                  <c:v>0.57885984723273753</c:v>
                </c:pt>
                <c:pt idx="869">
                  <c:v>0.57802120485706332</c:v>
                </c:pt>
                <c:pt idx="870">
                  <c:v>0.57718256248138888</c:v>
                </c:pt>
                <c:pt idx="871">
                  <c:v>0.57634392010571456</c:v>
                </c:pt>
                <c:pt idx="872">
                  <c:v>0.57550527773004034</c:v>
                </c:pt>
                <c:pt idx="873">
                  <c:v>0.57466663535436591</c:v>
                </c:pt>
                <c:pt idx="874">
                  <c:v>0.57382799297869158</c:v>
                </c:pt>
                <c:pt idx="875">
                  <c:v>0.57298935060301726</c:v>
                </c:pt>
                <c:pt idx="876">
                  <c:v>0.57215070822734293</c:v>
                </c:pt>
                <c:pt idx="877">
                  <c:v>0.5713120658516686</c:v>
                </c:pt>
                <c:pt idx="878">
                  <c:v>0.57047342347599428</c:v>
                </c:pt>
                <c:pt idx="879">
                  <c:v>0.56963478110031995</c:v>
                </c:pt>
                <c:pt idx="880">
                  <c:v>0.56879613872464563</c:v>
                </c:pt>
                <c:pt idx="881">
                  <c:v>0.56795749634897119</c:v>
                </c:pt>
                <c:pt idx="882">
                  <c:v>0.56711885397329698</c:v>
                </c:pt>
                <c:pt idx="883">
                  <c:v>0.56628021159762243</c:v>
                </c:pt>
                <c:pt idx="884">
                  <c:v>0.56544156922194821</c:v>
                </c:pt>
                <c:pt idx="885">
                  <c:v>0.56460292684627378</c:v>
                </c:pt>
                <c:pt idx="886">
                  <c:v>0.56376428447059945</c:v>
                </c:pt>
                <c:pt idx="887">
                  <c:v>0.56292564209492524</c:v>
                </c:pt>
                <c:pt idx="888">
                  <c:v>0.5620869997192508</c:v>
                </c:pt>
                <c:pt idx="889">
                  <c:v>0.56124835734357659</c:v>
                </c:pt>
                <c:pt idx="890">
                  <c:v>0.56040971496790215</c:v>
                </c:pt>
                <c:pt idx="891">
                  <c:v>0.55957107259222783</c:v>
                </c:pt>
                <c:pt idx="892">
                  <c:v>0.5587324302165535</c:v>
                </c:pt>
                <c:pt idx="893">
                  <c:v>0.55789378784087917</c:v>
                </c:pt>
                <c:pt idx="894">
                  <c:v>0.55705514546520485</c:v>
                </c:pt>
                <c:pt idx="895">
                  <c:v>0.55621650308953052</c:v>
                </c:pt>
                <c:pt idx="896">
                  <c:v>0.55537786071385609</c:v>
                </c:pt>
                <c:pt idx="897">
                  <c:v>0.55453921833818187</c:v>
                </c:pt>
                <c:pt idx="898">
                  <c:v>0.55370057596250744</c:v>
                </c:pt>
                <c:pt idx="899">
                  <c:v>0.55286193358683311</c:v>
                </c:pt>
                <c:pt idx="900">
                  <c:v>0.5520232912111589</c:v>
                </c:pt>
                <c:pt idx="901">
                  <c:v>0.55118464883548446</c:v>
                </c:pt>
                <c:pt idx="902">
                  <c:v>0.55034600645981013</c:v>
                </c:pt>
                <c:pt idx="903">
                  <c:v>0.5495073640841357</c:v>
                </c:pt>
                <c:pt idx="904">
                  <c:v>0.54866872170846148</c:v>
                </c:pt>
                <c:pt idx="905">
                  <c:v>0.54783007933278705</c:v>
                </c:pt>
                <c:pt idx="906">
                  <c:v>0.54699143695711272</c:v>
                </c:pt>
                <c:pt idx="907">
                  <c:v>0.54615279458143839</c:v>
                </c:pt>
                <c:pt idx="908">
                  <c:v>0.54531415220576407</c:v>
                </c:pt>
                <c:pt idx="909">
                  <c:v>0.54447550983008974</c:v>
                </c:pt>
                <c:pt idx="910">
                  <c:v>0.54363686745441542</c:v>
                </c:pt>
                <c:pt idx="911">
                  <c:v>0.54279822507874098</c:v>
                </c:pt>
                <c:pt idx="912">
                  <c:v>0.54195958270306677</c:v>
                </c:pt>
                <c:pt idx="913">
                  <c:v>0.54112094032739233</c:v>
                </c:pt>
                <c:pt idx="914">
                  <c:v>0.540282297951718</c:v>
                </c:pt>
                <c:pt idx="915">
                  <c:v>0.53944365557604379</c:v>
                </c:pt>
                <c:pt idx="916">
                  <c:v>0.53860501320036935</c:v>
                </c:pt>
                <c:pt idx="917">
                  <c:v>0.53776637082469503</c:v>
                </c:pt>
                <c:pt idx="918">
                  <c:v>0.53692772844902059</c:v>
                </c:pt>
                <c:pt idx="919">
                  <c:v>0.53608908607334638</c:v>
                </c:pt>
                <c:pt idx="920">
                  <c:v>0.53525044369767194</c:v>
                </c:pt>
                <c:pt idx="921">
                  <c:v>0.53441180132199761</c:v>
                </c:pt>
                <c:pt idx="922">
                  <c:v>0.53357315894632329</c:v>
                </c:pt>
                <c:pt idx="923">
                  <c:v>0.53273451657064896</c:v>
                </c:pt>
                <c:pt idx="924">
                  <c:v>0.53189587419497464</c:v>
                </c:pt>
                <c:pt idx="925">
                  <c:v>0.53105723181930031</c:v>
                </c:pt>
                <c:pt idx="926">
                  <c:v>0.53021858944362588</c:v>
                </c:pt>
                <c:pt idx="927">
                  <c:v>0.52937994706795166</c:v>
                </c:pt>
                <c:pt idx="928">
                  <c:v>0.52854130469227734</c:v>
                </c:pt>
                <c:pt idx="929">
                  <c:v>0.52770266231660301</c:v>
                </c:pt>
                <c:pt idx="930">
                  <c:v>0.52686401994092869</c:v>
                </c:pt>
                <c:pt idx="931">
                  <c:v>0.52602537756525425</c:v>
                </c:pt>
                <c:pt idx="932">
                  <c:v>0.52518673518958003</c:v>
                </c:pt>
                <c:pt idx="933">
                  <c:v>0.52434809281390549</c:v>
                </c:pt>
                <c:pt idx="934">
                  <c:v>0.52350945043823127</c:v>
                </c:pt>
                <c:pt idx="935">
                  <c:v>0.52267080806255684</c:v>
                </c:pt>
                <c:pt idx="936">
                  <c:v>0.52183216568688251</c:v>
                </c:pt>
                <c:pt idx="937">
                  <c:v>0.52099352331120818</c:v>
                </c:pt>
                <c:pt idx="938">
                  <c:v>0.52015488093553386</c:v>
                </c:pt>
                <c:pt idx="939">
                  <c:v>0.51931623855985953</c:v>
                </c:pt>
                <c:pt idx="940">
                  <c:v>0.51847759618418521</c:v>
                </c:pt>
                <c:pt idx="941">
                  <c:v>0.51763895380851088</c:v>
                </c:pt>
                <c:pt idx="942">
                  <c:v>0.51680031143283656</c:v>
                </c:pt>
                <c:pt idx="943">
                  <c:v>0.51596166905716223</c:v>
                </c:pt>
                <c:pt idx="944">
                  <c:v>0.51512302668148791</c:v>
                </c:pt>
                <c:pt idx="945">
                  <c:v>0.51428438430581358</c:v>
                </c:pt>
                <c:pt idx="946">
                  <c:v>0.51344574193013914</c:v>
                </c:pt>
                <c:pt idx="947">
                  <c:v>0.51260709955446493</c:v>
                </c:pt>
                <c:pt idx="948">
                  <c:v>0.51176845717879038</c:v>
                </c:pt>
                <c:pt idx="949">
                  <c:v>0.51092981480311617</c:v>
                </c:pt>
                <c:pt idx="950">
                  <c:v>0.51009117242744173</c:v>
                </c:pt>
                <c:pt idx="951">
                  <c:v>0.5092525300517674</c:v>
                </c:pt>
                <c:pt idx="952">
                  <c:v>0.50841388767609308</c:v>
                </c:pt>
                <c:pt idx="953">
                  <c:v>0.50757524530041875</c:v>
                </c:pt>
                <c:pt idx="954">
                  <c:v>0.50673660292474443</c:v>
                </c:pt>
                <c:pt idx="955">
                  <c:v>0.5058979605490701</c:v>
                </c:pt>
                <c:pt idx="956">
                  <c:v>0.50505931817339578</c:v>
                </c:pt>
                <c:pt idx="957">
                  <c:v>0.50422067579772145</c:v>
                </c:pt>
                <c:pt idx="958">
                  <c:v>0.50338203342204713</c:v>
                </c:pt>
                <c:pt idx="959">
                  <c:v>0.5025433910463728</c:v>
                </c:pt>
                <c:pt idx="960">
                  <c:v>0.50170474867069847</c:v>
                </c:pt>
                <c:pt idx="961">
                  <c:v>0.50086610629502404</c:v>
                </c:pt>
                <c:pt idx="962">
                  <c:v>0.50002746391934982</c:v>
                </c:pt>
                <c:pt idx="963">
                  <c:v>0.49918882154367539</c:v>
                </c:pt>
                <c:pt idx="964">
                  <c:v>0.49835017916800106</c:v>
                </c:pt>
                <c:pt idx="965">
                  <c:v>0.49751153679232668</c:v>
                </c:pt>
                <c:pt idx="966">
                  <c:v>0.49667289441665241</c:v>
                </c:pt>
                <c:pt idx="967">
                  <c:v>0.49583425204097797</c:v>
                </c:pt>
                <c:pt idx="968">
                  <c:v>0.4949956096653037</c:v>
                </c:pt>
                <c:pt idx="969">
                  <c:v>0.49415696728962943</c:v>
                </c:pt>
                <c:pt idx="970">
                  <c:v>0.493318324913955</c:v>
                </c:pt>
                <c:pt idx="971">
                  <c:v>0.49247968253828073</c:v>
                </c:pt>
                <c:pt idx="972">
                  <c:v>0.49164104016260635</c:v>
                </c:pt>
                <c:pt idx="973">
                  <c:v>0.49080239778693202</c:v>
                </c:pt>
                <c:pt idx="974">
                  <c:v>0.48996375541125764</c:v>
                </c:pt>
                <c:pt idx="975">
                  <c:v>0.48912511303558337</c:v>
                </c:pt>
                <c:pt idx="976">
                  <c:v>0.48828647065990893</c:v>
                </c:pt>
                <c:pt idx="977">
                  <c:v>0.48744782828423466</c:v>
                </c:pt>
                <c:pt idx="978">
                  <c:v>0.48660918590856028</c:v>
                </c:pt>
                <c:pt idx="979">
                  <c:v>0.48577054353288596</c:v>
                </c:pt>
                <c:pt idx="980">
                  <c:v>0.48493190115721158</c:v>
                </c:pt>
                <c:pt idx="981">
                  <c:v>0.48409325878153731</c:v>
                </c:pt>
                <c:pt idx="982">
                  <c:v>0.48325461640586287</c:v>
                </c:pt>
                <c:pt idx="983">
                  <c:v>0.4824159740301886</c:v>
                </c:pt>
                <c:pt idx="984">
                  <c:v>0.48157733165451433</c:v>
                </c:pt>
                <c:pt idx="985">
                  <c:v>0.48073868927883989</c:v>
                </c:pt>
                <c:pt idx="986">
                  <c:v>0.47990004690316562</c:v>
                </c:pt>
                <c:pt idx="987">
                  <c:v>0.47906140452749124</c:v>
                </c:pt>
                <c:pt idx="988">
                  <c:v>0.47822276215181692</c:v>
                </c:pt>
                <c:pt idx="989">
                  <c:v>0.47738411977614253</c:v>
                </c:pt>
                <c:pt idx="990">
                  <c:v>0.47654547740046826</c:v>
                </c:pt>
                <c:pt idx="991">
                  <c:v>0.47570683502479383</c:v>
                </c:pt>
                <c:pt idx="992">
                  <c:v>0.47486819264911956</c:v>
                </c:pt>
                <c:pt idx="993">
                  <c:v>0.47402955027344518</c:v>
                </c:pt>
                <c:pt idx="994">
                  <c:v>0.47319090789777091</c:v>
                </c:pt>
                <c:pt idx="995">
                  <c:v>0.47235226552209647</c:v>
                </c:pt>
                <c:pt idx="996">
                  <c:v>0.4715136231464222</c:v>
                </c:pt>
                <c:pt idx="997">
                  <c:v>0.47067498077074793</c:v>
                </c:pt>
                <c:pt idx="998">
                  <c:v>0.46983633839507349</c:v>
                </c:pt>
                <c:pt idx="999">
                  <c:v>0.46899769601939922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A1F-46E6-9FFE-E61955429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106703"/>
        <c:axId val="692891407"/>
      </c:scatterChart>
      <c:valAx>
        <c:axId val="6971067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891407"/>
        <c:crosses val="autoZero"/>
        <c:crossBetween val="midCat"/>
      </c:valAx>
      <c:valAx>
        <c:axId val="692891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106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Bode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'LOOP GAIN FOR TOTAL'!$O$1</c:f>
              <c:strCache>
                <c:ptCount val="1"/>
                <c:pt idx="0">
                  <c:v>Total Gain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'LOOP GAIN FOR TOTAL'!$B$2:$B$299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TOTAL'!$O$2:$O$299</c:f>
              <c:numCache>
                <c:formatCode>0.00E+00</c:formatCode>
                <c:ptCount val="298"/>
                <c:pt idx="0">
                  <c:v>21.055440056424906</c:v>
                </c:pt>
                <c:pt idx="1">
                  <c:v>21.04466270293107</c:v>
                </c:pt>
                <c:pt idx="2">
                  <c:v>21.026755176486454</c:v>
                </c:pt>
                <c:pt idx="3">
                  <c:v>21.001798667308115</c:v>
                </c:pt>
                <c:pt idx="4">
                  <c:v>20.969905064555622</c:v>
                </c:pt>
                <c:pt idx="5">
                  <c:v>20.931215248746028</c:v>
                </c:pt>
                <c:pt idx="6">
                  <c:v>20.885896991333631</c:v>
                </c:pt>
                <c:pt idx="7">
                  <c:v>20.83414252556345</c:v>
                </c:pt>
                <c:pt idx="8">
                  <c:v>20.776165859716457</c:v>
                </c:pt>
                <c:pt idx="9">
                  <c:v>20.712199907461219</c:v>
                </c:pt>
                <c:pt idx="10">
                  <c:v>19.802024524664208</c:v>
                </c:pt>
                <c:pt idx="11">
                  <c:v>18.586715989659517</c:v>
                </c:pt>
                <c:pt idx="12">
                  <c:v>17.270261549190185</c:v>
                </c:pt>
                <c:pt idx="13">
                  <c:v>15.961065734261039</c:v>
                </c:pt>
                <c:pt idx="14">
                  <c:v>14.703955956964116</c:v>
                </c:pt>
                <c:pt idx="15">
                  <c:v>13.512439763259547</c:v>
                </c:pt>
                <c:pt idx="16">
                  <c:v>12.386776628360415</c:v>
                </c:pt>
                <c:pt idx="17">
                  <c:v>11.322387583562499</c:v>
                </c:pt>
                <c:pt idx="18">
                  <c:v>10.313438165863417</c:v>
                </c:pt>
                <c:pt idx="19">
                  <c:v>9.3542467566616825</c:v>
                </c:pt>
                <c:pt idx="20">
                  <c:v>8.4397585774952866</c:v>
                </c:pt>
                <c:pt idx="21">
                  <c:v>7.5656356806033251</c:v>
                </c:pt>
                <c:pt idx="22">
                  <c:v>6.7282018282157381</c:v>
                </c:pt>
                <c:pt idx="23">
                  <c:v>5.9243436721641238</c:v>
                </c:pt>
                <c:pt idx="24">
                  <c:v>5.1514093111401031</c:v>
                </c:pt>
                <c:pt idx="25">
                  <c:v>4.4071190369904798</c:v>
                </c:pt>
                <c:pt idx="26">
                  <c:v>3.6894919275588833</c:v>
                </c:pt>
                <c:pt idx="27">
                  <c:v>2.99678750339449</c:v>
                </c:pt>
                <c:pt idx="28">
                  <c:v>2.3274601761253777</c:v>
                </c:pt>
                <c:pt idx="29">
                  <c:v>1.6801239776542189</c:v>
                </c:pt>
                <c:pt idx="30">
                  <c:v>1.0535253048017168</c:v>
                </c:pt>
                <c:pt idx="31">
                  <c:v>0.44652180413614673</c:v>
                </c:pt>
                <c:pt idx="32">
                  <c:v>-0.1419340862699876</c:v>
                </c:pt>
                <c:pt idx="33">
                  <c:v>-0.71280808039952603</c:v>
                </c:pt>
                <c:pt idx="34">
                  <c:v>-1.2669943383702282</c:v>
                </c:pt>
                <c:pt idx="35">
                  <c:v>-1.8053237596586378</c:v>
                </c:pt>
                <c:pt idx="36">
                  <c:v>-2.3285707587290894</c:v>
                </c:pt>
                <c:pt idx="37">
                  <c:v>-2.8374588819798099</c:v>
                </c:pt>
                <c:pt idx="38">
                  <c:v>-3.332665532343416</c:v>
                </c:pt>
                <c:pt idx="39">
                  <c:v>-3.8148259994091021</c:v>
                </c:pt>
                <c:pt idx="40">
                  <c:v>-4.2845369424964481</c:v>
                </c:pt>
                <c:pt idx="41">
                  <c:v>-4.7423594370352422</c:v>
                </c:pt>
                <c:pt idx="42">
                  <c:v>-5.1888216673688667</c:v>
                </c:pt>
                <c:pt idx="43">
                  <c:v>-5.6244213290733711</c:v>
                </c:pt>
                <c:pt idx="44">
                  <c:v>-6.0496277891324368</c:v>
                </c:pt>
                <c:pt idx="45">
                  <c:v>-6.46488404140573</c:v>
                </c:pt>
                <c:pt idx="46">
                  <c:v>-6.8706084867354207</c:v>
                </c:pt>
                <c:pt idx="47">
                  <c:v>-7.267196560994643</c:v>
                </c:pt>
                <c:pt idx="48">
                  <c:v>-7.6550222298412756</c:v>
                </c:pt>
                <c:pt idx="49">
                  <c:v>-8.0344393655000985</c:v>
                </c:pt>
                <c:pt idx="50">
                  <c:v>-8.4057830182647031</c:v>
                </c:pt>
                <c:pt idx="51">
                  <c:v>-8.7693705933765234</c:v>
                </c:pt>
                <c:pt idx="52">
                  <c:v>-9.1255029423470457</c:v>
                </c:pt>
                <c:pt idx="53">
                  <c:v>-9.4744653765291851</c:v>
                </c:pt>
                <c:pt idx="54">
                  <c:v>-9.8165286097324334</c:v>
                </c:pt>
                <c:pt idx="55">
                  <c:v>-10.151949635853317</c:v>
                </c:pt>
                <c:pt idx="56">
                  <c:v>-10.480972546814572</c:v>
                </c:pt>
                <c:pt idx="57">
                  <c:v>-10.803829295539108</c:v>
                </c:pt>
                <c:pt idx="58">
                  <c:v>-11.120740408205259</c:v>
                </c:pt>
                <c:pt idx="59">
                  <c:v>-11.431915649619331</c:v>
                </c:pt>
                <c:pt idx="60">
                  <c:v>-11.737554645185822</c:v>
                </c:pt>
                <c:pt idx="61">
                  <c:v>-12.037847462645619</c:v>
                </c:pt>
                <c:pt idx="62">
                  <c:v>-12.332975156478756</c:v>
                </c:pt>
                <c:pt idx="63">
                  <c:v>-12.623110277626036</c:v>
                </c:pt>
                <c:pt idx="64">
                  <c:v>-12.90841735096674</c:v>
                </c:pt>
                <c:pt idx="65">
                  <c:v>-13.189053322795363</c:v>
                </c:pt>
                <c:pt idx="66">
                  <c:v>-13.465167980364559</c:v>
                </c:pt>
                <c:pt idx="67">
                  <c:v>-13.73690434540252</c:v>
                </c:pt>
                <c:pt idx="68">
                  <c:v>-14.004399043368503</c:v>
                </c:pt>
                <c:pt idx="69">
                  <c:v>-14.26778265007847</c:v>
                </c:pt>
                <c:pt idx="70">
                  <c:v>-14.527180017212252</c:v>
                </c:pt>
                <c:pt idx="71">
                  <c:v>-14.782710578103686</c:v>
                </c:pt>
                <c:pt idx="72">
                  <c:v>-15.034488635113659</c:v>
                </c:pt>
                <c:pt idx="73">
                  <c:v>-15.282623629793312</c:v>
                </c:pt>
                <c:pt idx="74">
                  <c:v>-15.52722039695878</c:v>
                </c:pt>
                <c:pt idx="75">
                  <c:v>-15.768379403720186</c:v>
                </c:pt>
                <c:pt idx="76">
                  <c:v>-16.006196974434779</c:v>
                </c:pt>
                <c:pt idx="77">
                  <c:v>-16.240765502486781</c:v>
                </c:pt>
                <c:pt idx="78">
                  <c:v>-16.472173649734486</c:v>
                </c:pt>
                <c:pt idx="79">
                  <c:v>-16.700506534407491</c:v>
                </c:pt>
                <c:pt idx="80">
                  <c:v>-16.925845908183938</c:v>
                </c:pt>
                <c:pt idx="81">
                  <c:v>-17.148270323127949</c:v>
                </c:pt>
                <c:pt idx="82">
                  <c:v>-17.367855289121998</c:v>
                </c:pt>
                <c:pt idx="83">
                  <c:v>-17.58467342238626</c:v>
                </c:pt>
                <c:pt idx="84">
                  <c:v>-17.798794585637538</c:v>
                </c:pt>
                <c:pt idx="85">
                  <c:v>-18.010286020404102</c:v>
                </c:pt>
                <c:pt idx="86">
                  <c:v>-18.21921247197804</c:v>
                </c:pt>
                <c:pt idx="87">
                  <c:v>-18.425636307455854</c:v>
                </c:pt>
                <c:pt idx="88">
                  <c:v>-18.629617627287857</c:v>
                </c:pt>
                <c:pt idx="89">
                  <c:v>-18.831214370730059</c:v>
                </c:pt>
                <c:pt idx="90">
                  <c:v>-19.030482415566432</c:v>
                </c:pt>
                <c:pt idx="91">
                  <c:v>-19.227475672445568</c:v>
                </c:pt>
                <c:pt idx="92">
                  <c:v>-19.42224617415409</c:v>
                </c:pt>
                <c:pt idx="93">
                  <c:v>-19.614844160127838</c:v>
                </c:pt>
                <c:pt idx="94">
                  <c:v>-19.805318156483178</c:v>
                </c:pt>
                <c:pt idx="95">
                  <c:v>-19.993715051832559</c:v>
                </c:pt>
                <c:pt idx="96">
                  <c:v>-20.180080169131749</c:v>
                </c:pt>
                <c:pt idx="97">
                  <c:v>-20.36445733379059</c:v>
                </c:pt>
                <c:pt idx="98">
                  <c:v>-20.546888938264491</c:v>
                </c:pt>
                <c:pt idx="99">
                  <c:v>-20.727416003330223</c:v>
                </c:pt>
                <c:pt idx="100">
                  <c:v>-20.906078236237036</c:v>
                </c:pt>
                <c:pt idx="101">
                  <c:v>-21.082914085912009</c:v>
                </c:pt>
                <c:pt idx="102">
                  <c:v>-21.257960795387664</c:v>
                </c:pt>
                <c:pt idx="103">
                  <c:v>-21.431254451609274</c:v>
                </c:pt>
                <c:pt idx="104">
                  <c:v>-21.602830032769887</c:v>
                </c:pt>
                <c:pt idx="105">
                  <c:v>-21.772721453311799</c:v>
                </c:pt>
                <c:pt idx="106">
                  <c:v>-21.940961606724784</c:v>
                </c:pt>
                <c:pt idx="107">
                  <c:v>-22.107582406263571</c:v>
                </c:pt>
                <c:pt idx="108">
                  <c:v>-22.272614823699538</c:v>
                </c:pt>
                <c:pt idx="109">
                  <c:v>-23.841787510803037</c:v>
                </c:pt>
                <c:pt idx="110">
                  <c:v>-25.280423687848156</c:v>
                </c:pt>
                <c:pt idx="111">
                  <c:v>-26.608414889489985</c:v>
                </c:pt>
                <c:pt idx="112">
                  <c:v>-27.841334077597399</c:v>
                </c:pt>
                <c:pt idx="113">
                  <c:v>-28.99162006563661</c:v>
                </c:pt>
                <c:pt idx="114">
                  <c:v>-30.069378854800611</c:v>
                </c:pt>
                <c:pt idx="115">
                  <c:v>-31.082941524741258</c:v>
                </c:pt>
                <c:pt idx="116">
                  <c:v>-32.039262731103747</c:v>
                </c:pt>
                <c:pt idx="117">
                  <c:v>-32.944211912235716</c:v>
                </c:pt>
                <c:pt idx="118">
                  <c:v>-33.80279042540095</c:v>
                </c:pt>
                <c:pt idx="119">
                  <c:v>-34.619296362424777</c:v>
                </c:pt>
                <c:pt idx="120">
                  <c:v>-35.397451639074497</c:v>
                </c:pt>
                <c:pt idx="121">
                  <c:v>-36.140501374478397</c:v>
                </c:pt>
                <c:pt idx="122">
                  <c:v>-36.85129257785686</c:v>
                </c:pt>
                <c:pt idx="123">
                  <c:v>-37.532337151526711</c:v>
                </c:pt>
                <c:pt idx="124">
                  <c:v>-38.185862846715743</c:v>
                </c:pt>
                <c:pt idx="125">
                  <c:v>-38.813854853217961</c:v>
                </c:pt>
                <c:pt idx="126">
                  <c:v>-39.418090027233561</c:v>
                </c:pt>
                <c:pt idx="127">
                  <c:v>-40.000165274970968</c:v>
                </c:pt>
                <c:pt idx="128">
                  <c:v>-40.561521254401917</c:v>
                </c:pt>
                <c:pt idx="129">
                  <c:v>-41.103462294971827</c:v>
                </c:pt>
                <c:pt idx="130">
                  <c:v>-41.627173238593727</c:v>
                </c:pt>
                <c:pt idx="131">
                  <c:v>-42.133733756614909</c:v>
                </c:pt>
                <c:pt idx="132">
                  <c:v>-42.624130583846423</c:v>
                </c:pt>
                <c:pt idx="133">
                  <c:v>-43.099268023105488</c:v>
                </c:pt>
                <c:pt idx="134">
                  <c:v>-43.559977005515258</c:v>
                </c:pt>
                <c:pt idx="135">
                  <c:v>-44.0070229382954</c:v>
                </c:pt>
                <c:pt idx="136">
                  <c:v>-44.441112529474779</c:v>
                </c:pt>
                <c:pt idx="137">
                  <c:v>-44.862899745280693</c:v>
                </c:pt>
                <c:pt idx="138">
                  <c:v>-45.272991028971084</c:v>
                </c:pt>
                <c:pt idx="139">
                  <c:v>-45.671949888113105</c:v>
                </c:pt>
                <c:pt idx="140">
                  <c:v>-46.060300939659818</c:v>
                </c:pt>
                <c:pt idx="141">
                  <c:v>-46.438533487779999</c:v>
                </c:pt>
                <c:pt idx="142">
                  <c:v>-46.80710469759368</c:v>
                </c:pt>
                <c:pt idx="143">
                  <c:v>-47.16644241824109</c:v>
                </c:pt>
                <c:pt idx="144">
                  <c:v>-47.516947700663984</c:v>
                </c:pt>
                <c:pt idx="145">
                  <c:v>-47.858997048785312</c:v>
                </c:pt>
                <c:pt idx="146">
                  <c:v>-48.192944437185396</c:v>
                </c:pt>
                <c:pt idx="147">
                  <c:v>-48.519123123687947</c:v>
                </c:pt>
                <c:pt idx="148">
                  <c:v>-48.837847281326894</c:v>
                </c:pt>
                <c:pt idx="149">
                  <c:v>-49.149413470834844</c:v>
                </c:pt>
                <c:pt idx="150">
                  <c:v>-49.45410197197144</c:v>
                </c:pt>
                <c:pt idx="151">
                  <c:v>-49.75217798960896</c:v>
                </c:pt>
                <c:pt idx="152">
                  <c:v>-50.043892748444534</c:v>
                </c:pt>
                <c:pt idx="153">
                  <c:v>-50.329484488454817</c:v>
                </c:pt>
                <c:pt idx="154">
                  <c:v>-50.609179371704407</c:v>
                </c:pt>
                <c:pt idx="155">
                  <c:v>-50.883192309823315</c:v>
                </c:pt>
                <c:pt idx="156">
                  <c:v>-51.151727720350884</c:v>
                </c:pt>
                <c:pt idx="157">
                  <c:v>-51.414980219175227</c:v>
                </c:pt>
                <c:pt idx="158">
                  <c:v>-51.673135255457403</c:v>
                </c:pt>
                <c:pt idx="159">
                  <c:v>-51.926369694699055</c:v>
                </c:pt>
                <c:pt idx="160">
                  <c:v>-52.174852354975108</c:v>
                </c:pt>
                <c:pt idx="161">
                  <c:v>-52.418744500796556</c:v>
                </c:pt>
                <c:pt idx="162">
                  <c:v>-52.658200298580574</c:v>
                </c:pt>
                <c:pt idx="163">
                  <c:v>-52.893367237277744</c:v>
                </c:pt>
                <c:pt idx="164">
                  <c:v>-53.124386517329356</c:v>
                </c:pt>
                <c:pt idx="165">
                  <c:v>-53.351393410796682</c:v>
                </c:pt>
                <c:pt idx="166">
                  <c:v>-53.574517595210878</c:v>
                </c:pt>
                <c:pt idx="167">
                  <c:v>-53.793883463433502</c:v>
                </c:pt>
                <c:pt idx="168">
                  <c:v>-54.00961041158817</c:v>
                </c:pt>
                <c:pt idx="169">
                  <c:v>-54.221813106920067</c:v>
                </c:pt>
                <c:pt idx="170">
                  <c:v>-54.430601737259039</c:v>
                </c:pt>
                <c:pt idx="171">
                  <c:v>-54.636082243600811</c:v>
                </c:pt>
                <c:pt idx="172">
                  <c:v>-54.838356537176793</c:v>
                </c:pt>
                <c:pt idx="173">
                  <c:v>-55.037522702254655</c:v>
                </c:pt>
                <c:pt idx="174">
                  <c:v>-55.233675185796827</c:v>
                </c:pt>
                <c:pt idx="175">
                  <c:v>-55.426904975001037</c:v>
                </c:pt>
                <c:pt idx="176">
                  <c:v>-55.617299763654621</c:v>
                </c:pt>
                <c:pt idx="177">
                  <c:v>-55.804944108151268</c:v>
                </c:pt>
                <c:pt idx="178">
                  <c:v>-55.989919573944427</c:v>
                </c:pt>
                <c:pt idx="179">
                  <c:v>-56.172304873143744</c:v>
                </c:pt>
                <c:pt idx="180">
                  <c:v>-56.352175993900943</c:v>
                </c:pt>
                <c:pt idx="181">
                  <c:v>-56.529606322176257</c:v>
                </c:pt>
                <c:pt idx="182">
                  <c:v>-56.704666756427088</c:v>
                </c:pt>
                <c:pt idx="183">
                  <c:v>-56.877425815715931</c:v>
                </c:pt>
                <c:pt idx="184">
                  <c:v>-57.047949741693678</c:v>
                </c:pt>
                <c:pt idx="185">
                  <c:v>-57.216302594877774</c:v>
                </c:pt>
                <c:pt idx="186">
                  <c:v>-57.382546345611047</c:v>
                </c:pt>
                <c:pt idx="187">
                  <c:v>-57.546740960056809</c:v>
                </c:pt>
                <c:pt idx="188">
                  <c:v>-57.708944481557857</c:v>
                </c:pt>
                <c:pt idx="189">
                  <c:v>-57.869213107661935</c:v>
                </c:pt>
                <c:pt idx="190">
                  <c:v>-58.02760126309326</c:v>
                </c:pt>
                <c:pt idx="191">
                  <c:v>-58.184161668928354</c:v>
                </c:pt>
                <c:pt idx="192">
                  <c:v>-58.338945408215793</c:v>
                </c:pt>
                <c:pt idx="193">
                  <c:v>-58.492001988261194</c:v>
                </c:pt>
                <c:pt idx="194">
                  <c:v>-58.643379399783413</c:v>
                </c:pt>
                <c:pt idx="195">
                  <c:v>-58.793124173132597</c:v>
                </c:pt>
                <c:pt idx="196">
                  <c:v>-58.94128143174747</c:v>
                </c:pt>
                <c:pt idx="197">
                  <c:v>-59.087894943016906</c:v>
                </c:pt>
                <c:pt idx="198">
                  <c:v>-59.233007166699146</c:v>
                </c:pt>
                <c:pt idx="199">
                  <c:v>-60.610051008464566</c:v>
                </c:pt>
                <c:pt idx="200">
                  <c:v>-61.875496703772107</c:v>
                </c:pt>
                <c:pt idx="201">
                  <c:v>-63.055834638366363</c:v>
                </c:pt>
                <c:pt idx="202">
                  <c:v>-64.170953334500567</c:v>
                </c:pt>
                <c:pt idx="203">
                  <c:v>-65.235729275601997</c:v>
                </c:pt>
                <c:pt idx="204">
                  <c:v>-66.261170131540311</c:v>
                </c:pt>
                <c:pt idx="205">
                  <c:v>-67.255278326458523</c:v>
                </c:pt>
                <c:pt idx="206">
                  <c:v>-68.223730381355438</c:v>
                </c:pt>
                <c:pt idx="207">
                  <c:v>-69.170425535774143</c:v>
                </c:pt>
                <c:pt idx="208">
                  <c:v>-70.097933161772076</c:v>
                </c:pt>
                <c:pt idx="209">
                  <c:v>-71.007855818469892</c:v>
                </c:pt>
                <c:pt idx="210">
                  <c:v>-71.901119061988439</c:v>
                </c:pt>
                <c:pt idx="211">
                  <c:v>-72.778197192588863</c:v>
                </c:pt>
                <c:pt idx="212">
                  <c:v>-73.63928384410363</c:v>
                </c:pt>
                <c:pt idx="213">
                  <c:v>-74.484416404512643</c:v>
                </c:pt>
                <c:pt idx="214">
                  <c:v>-75.313563076265183</c:v>
                </c:pt>
                <c:pt idx="215">
                  <c:v>-76.126680769371688</c:v>
                </c:pt>
                <c:pt idx="216">
                  <c:v>-76.923751044219173</c:v>
                </c:pt>
                <c:pt idx="217">
                  <c:v>-77.704800149765134</c:v>
                </c:pt>
                <c:pt idx="218">
                  <c:v>-78.469907998760903</c:v>
                </c:pt>
                <c:pt idx="219">
                  <c:v>-79.219209803589791</c:v>
                </c:pt>
                <c:pt idx="220">
                  <c:v>-79.952893131273044</c:v>
                </c:pt>
                <c:pt idx="221">
                  <c:v>-80.671192348647736</c:v>
                </c:pt>
                <c:pt idx="222">
                  <c:v>-81.374381814366046</c:v>
                </c:pt>
                <c:pt idx="223">
                  <c:v>-82.062768713020247</c:v>
                </c:pt>
                <c:pt idx="224">
                  <c:v>-82.736686091792862</c:v>
                </c:pt>
                <c:pt idx="225">
                  <c:v>-83.39648642458161</c:v>
                </c:pt>
                <c:pt idx="226">
                  <c:v>-84.042535868356708</c:v>
                </c:pt>
                <c:pt idx="227">
                  <c:v>-84.675209271446732</c:v>
                </c:pt>
                <c:pt idx="228">
                  <c:v>-85.294885927630446</c:v>
                </c:pt>
                <c:pt idx="229">
                  <c:v>-85.901946031272516</c:v>
                </c:pt>
                <c:pt idx="230">
                  <c:v>-86.496767768400332</c:v>
                </c:pt>
                <c:pt idx="231">
                  <c:v>-87.079724970213675</c:v>
                </c:pt>
                <c:pt idx="232">
                  <c:v>-87.651185254589763</c:v>
                </c:pt>
                <c:pt idx="233">
                  <c:v>-88.211508584646822</c:v>
                </c:pt>
                <c:pt idx="234">
                  <c:v>-88.761046179324254</c:v>
                </c:pt>
                <c:pt idx="235">
                  <c:v>-89.300139717904329</c:v>
                </c:pt>
                <c:pt idx="236">
                  <c:v>-89.82912078761214</c:v>
                </c:pt>
                <c:pt idx="237">
                  <c:v>-90.348310530393292</c:v>
                </c:pt>
                <c:pt idx="238">
                  <c:v>-90.858019451409604</c:v>
                </c:pt>
                <c:pt idx="239">
                  <c:v>-91.358547357583859</c:v>
                </c:pt>
                <c:pt idx="240">
                  <c:v>-91.850183399626417</c:v>
                </c:pt>
                <c:pt idx="241">
                  <c:v>-92.333206195403989</c:v>
                </c:pt>
                <c:pt idx="242">
                  <c:v>-92.807884016310254</c:v>
                </c:pt>
                <c:pt idx="243">
                  <c:v>-93.274475021528374</c:v>
                </c:pt>
                <c:pt idx="244">
                  <c:v>-93.733227527803592</c:v>
                </c:pt>
                <c:pt idx="245">
                  <c:v>-94.184380304633166</c:v>
                </c:pt>
                <c:pt idx="246">
                  <c:v>-94.628162886693175</c:v>
                </c:pt>
                <c:pt idx="247">
                  <c:v>-95.064795896912841</c:v>
                </c:pt>
                <c:pt idx="248">
                  <c:v>-95.494491374923513</c:v>
                </c:pt>
                <c:pt idx="249">
                  <c:v>-95.917453106698872</c:v>
                </c:pt>
                <c:pt idx="250">
                  <c:v>-96.33387695209737</c:v>
                </c:pt>
                <c:pt idx="251">
                  <c:v>-96.743951167753465</c:v>
                </c:pt>
                <c:pt idx="252">
                  <c:v>-97.147856723364328</c:v>
                </c:pt>
                <c:pt idx="253">
                  <c:v>-97.545767609908665</c:v>
                </c:pt>
                <c:pt idx="254">
                  <c:v>-97.937851138731645</c:v>
                </c:pt>
                <c:pt idx="255">
                  <c:v>-98.324268230751017</c:v>
                </c:pt>
                <c:pt idx="256">
                  <c:v>-98.705173695298271</c:v>
                </c:pt>
                <c:pt idx="257">
                  <c:v>-99.080716498315184</c:v>
                </c:pt>
                <c:pt idx="258">
                  <c:v>-99.451040019790227</c:v>
                </c:pt>
                <c:pt idx="259">
                  <c:v>-99.816282300449146</c:v>
                </c:pt>
                <c:pt idx="260">
                  <c:v>-100.17657627781448</c:v>
                </c:pt>
                <c:pt idx="261">
                  <c:v>-100.53205001182612</c:v>
                </c:pt>
                <c:pt idx="262">
                  <c:v>-100.88282690027449</c:v>
                </c:pt>
                <c:pt idx="263">
                  <c:v>-101.22902588433998</c:v>
                </c:pt>
                <c:pt idx="264">
                  <c:v>-101.57076164456416</c:v>
                </c:pt>
                <c:pt idx="265">
                  <c:v>-101.90814478759825</c:v>
                </c:pt>
                <c:pt idx="266">
                  <c:v>-102.24128202408745</c:v>
                </c:pt>
                <c:pt idx="267">
                  <c:v>-102.57027633805592</c:v>
                </c:pt>
                <c:pt idx="268">
                  <c:v>-102.89522714815865</c:v>
                </c:pt>
                <c:pt idx="269">
                  <c:v>-103.21623046116376</c:v>
                </c:pt>
                <c:pt idx="270">
                  <c:v>-103.5333790180227</c:v>
                </c:pt>
                <c:pt idx="271">
                  <c:v>-103.84676243287856</c:v>
                </c:pt>
                <c:pt idx="272">
                  <c:v>-104.15646732535201</c:v>
                </c:pt>
                <c:pt idx="273">
                  <c:v>-104.46257744643424</c:v>
                </c:pt>
                <c:pt idx="274">
                  <c:v>-104.76517379830361</c:v>
                </c:pt>
                <c:pt idx="275">
                  <c:v>-105.06433474837105</c:v>
                </c:pt>
                <c:pt idx="276">
                  <c:v>-105.36013613784586</c:v>
                </c:pt>
                <c:pt idx="277">
                  <c:v>-105.65265138510114</c:v>
                </c:pt>
                <c:pt idx="278">
                  <c:v>-105.94195158410514</c:v>
                </c:pt>
                <c:pt idx="279">
                  <c:v>-106.22810559817231</c:v>
                </c:pt>
                <c:pt idx="280">
                  <c:v>-106.5111801492753</c:v>
                </c:pt>
                <c:pt idx="281">
                  <c:v>-106.79123990314733</c:v>
                </c:pt>
                <c:pt idx="282">
                  <c:v>-107.0683475503927</c:v>
                </c:pt>
                <c:pt idx="283">
                  <c:v>-107.34256388381172</c:v>
                </c:pt>
                <c:pt idx="284">
                  <c:v>-107.61394787213605</c:v>
                </c:pt>
                <c:pt idx="285">
                  <c:v>-107.88255673035957</c:v>
                </c:pt>
                <c:pt idx="286">
                  <c:v>-108.14844598684058</c:v>
                </c:pt>
                <c:pt idx="287">
                  <c:v>-108.41166954734129</c:v>
                </c:pt>
                <c:pt idx="288">
                  <c:v>-108.67227975616149</c:v>
                </c:pt>
                <c:pt idx="289">
                  <c:v>-111.14515625184876</c:v>
                </c:pt>
                <c:pt idx="290">
                  <c:v>-113.40463383134055</c:v>
                </c:pt>
                <c:pt idx="291">
                  <c:v>-115.48443723439308</c:v>
                </c:pt>
                <c:pt idx="292">
                  <c:v>-117.41092854421599</c:v>
                </c:pt>
                <c:pt idx="293">
                  <c:v>-119.20509056367993</c:v>
                </c:pt>
                <c:pt idx="294">
                  <c:v>-120.88388958698968</c:v>
                </c:pt>
                <c:pt idx="295">
                  <c:v>-122.46123485471264</c:v>
                </c:pt>
                <c:pt idx="296">
                  <c:v>-123.948668981499</c:v>
                </c:pt>
                <c:pt idx="297">
                  <c:v>-125.35587460553072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1FE-4A91-993A-3B2282380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035496"/>
        <c:axId val="154916296"/>
      </c:scatterChart>
      <c:scatterChart>
        <c:scatterStyle val="smoothMarker"/>
        <c:varyColors val="0"/>
        <c:ser>
          <c:idx val="1"/>
          <c:order val="1"/>
          <c:tx>
            <c:strRef>
              <c:f>'LOOP GAIN FOR TOTAL'!$P$1</c:f>
              <c:strCache>
                <c:ptCount val="1"/>
                <c:pt idx="0">
                  <c:v>Total PM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'LOOP GAIN FOR TOTAL'!$B$2:$B$299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TOTAL'!$P$2:$P$299</c:f>
              <c:numCache>
                <c:formatCode>0.00E+00</c:formatCode>
                <c:ptCount val="298"/>
                <c:pt idx="0">
                  <c:v>178.06847683938415</c:v>
                </c:pt>
                <c:pt idx="1">
                  <c:v>176.13954321644573</c:v>
                </c:pt>
                <c:pt idx="2">
                  <c:v>174.21576427068365</c:v>
                </c:pt>
                <c:pt idx="3">
                  <c:v>172.2996569215646</c:v>
                </c:pt>
                <c:pt idx="4">
                  <c:v>170.39366717406313</c:v>
                </c:pt>
                <c:pt idx="5">
                  <c:v>168.5001490539197</c:v>
                </c:pt>
                <c:pt idx="6">
                  <c:v>166.62134560605281</c:v>
                </c:pt>
                <c:pt idx="7">
                  <c:v>164.75937230513571</c:v>
                </c:pt>
                <c:pt idx="8">
                  <c:v>162.91620313279304</c:v>
                </c:pt>
                <c:pt idx="9">
                  <c:v>161.09365947691742</c:v>
                </c:pt>
                <c:pt idx="10">
                  <c:v>144.28574303021549</c:v>
                </c:pt>
                <c:pt idx="11">
                  <c:v>130.38984995673425</c:v>
                </c:pt>
                <c:pt idx="12">
                  <c:v>119.15510582712338</c:v>
                </c:pt>
                <c:pt idx="13">
                  <c:v>109.99860734354598</c:v>
                </c:pt>
                <c:pt idx="14">
                  <c:v>102.38746411381005</c:v>
                </c:pt>
                <c:pt idx="15">
                  <c:v>95.92486541055149</c:v>
                </c:pt>
                <c:pt idx="16">
                  <c:v>90.33304722938081</c:v>
                </c:pt>
                <c:pt idx="17">
                  <c:v>85.41939459191866</c:v>
                </c:pt>
                <c:pt idx="18">
                  <c:v>81.048589857792692</c:v>
                </c:pt>
                <c:pt idx="19">
                  <c:v>77.123348197167516</c:v>
                </c:pt>
                <c:pt idx="20">
                  <c:v>73.571789387508971</c:v>
                </c:pt>
                <c:pt idx="21">
                  <c:v>70.339273743680991</c:v>
                </c:pt>
                <c:pt idx="22">
                  <c:v>67.383109887996227</c:v>
                </c:pt>
                <c:pt idx="23">
                  <c:v>64.669088030455157</c:v>
                </c:pt>
                <c:pt idx="24">
                  <c:v>62.169175453507506</c:v>
                </c:pt>
                <c:pt idx="25">
                  <c:v>59.859957607729399</c:v>
                </c:pt>
                <c:pt idx="26">
                  <c:v>57.7215627144314</c:v>
                </c:pt>
                <c:pt idx="27">
                  <c:v>55.736903882129255</c:v>
                </c:pt>
                <c:pt idx="28">
                  <c:v>53.891132690460495</c:v>
                </c:pt>
                <c:pt idx="29">
                  <c:v>52.171235825368171</c:v>
                </c:pt>
                <c:pt idx="30">
                  <c:v>50.565730158188359</c:v>
                </c:pt>
                <c:pt idx="31">
                  <c:v>49.06442685246212</c:v>
                </c:pt>
                <c:pt idx="32">
                  <c:v>47.658244858877111</c:v>
                </c:pt>
                <c:pt idx="33">
                  <c:v>46.339060506498413</c:v>
                </c:pt>
                <c:pt idx="34">
                  <c:v>45.09958405817882</c:v>
                </c:pt>
                <c:pt idx="35">
                  <c:v>43.933256851046664</c:v>
                </c:pt>
                <c:pt idx="36">
                  <c:v>42.834164484799487</c:v>
                </c:pt>
                <c:pt idx="37">
                  <c:v>41.79696276765128</c:v>
                </c:pt>
                <c:pt idx="38">
                  <c:v>40.816813985599907</c:v>
                </c:pt>
                <c:pt idx="39">
                  <c:v>39.889331656787647</c:v>
                </c:pt>
                <c:pt idx="40">
                  <c:v>39.010532354786847</c:v>
                </c:pt>
                <c:pt idx="41">
                  <c:v>38.176793488799049</c:v>
                </c:pt>
                <c:pt idx="42">
                  <c:v>37.384816152071295</c:v>
                </c:pt>
                <c:pt idx="43">
                  <c:v>36.631592316961076</c:v>
                </c:pt>
                <c:pt idx="44">
                  <c:v>35.914375782570971</c:v>
                </c:pt>
                <c:pt idx="45">
                  <c:v>35.230656379936121</c:v>
                </c:pt>
                <c:pt idx="46">
                  <c:v>34.578137018068716</c:v>
                </c:pt>
                <c:pt idx="47">
                  <c:v>33.95471321707619</c:v>
                </c:pt>
                <c:pt idx="48">
                  <c:v>33.358454825822747</c:v>
                </c:pt>
                <c:pt idx="49">
                  <c:v>32.787589663879061</c:v>
                </c:pt>
                <c:pt idx="50">
                  <c:v>32.240488862745849</c:v>
                </c:pt>
                <c:pt idx="51">
                  <c:v>31.715653710981556</c:v>
                </c:pt>
                <c:pt idx="52">
                  <c:v>31.211703832988476</c:v>
                </c:pt>
                <c:pt idx="53">
                  <c:v>30.727366552645435</c:v>
                </c:pt>
                <c:pt idx="54">
                  <c:v>30.261467311354679</c:v>
                </c:pt>
                <c:pt idx="55">
                  <c:v>29.81292102590497</c:v>
                </c:pt>
                <c:pt idx="56">
                  <c:v>29.380724285246657</c:v>
                </c:pt>
                <c:pt idx="57">
                  <c:v>28.963948297157074</c:v>
                </c:pt>
                <c:pt idx="58">
                  <c:v>28.561732506112023</c:v>
                </c:pt>
                <c:pt idx="59">
                  <c:v>28.173278812702023</c:v>
                </c:pt>
                <c:pt idx="60">
                  <c:v>27.797846332817031</c:v>
                </c:pt>
                <c:pt idx="61">
                  <c:v>27.434746641735686</c:v>
                </c:pt>
                <c:pt idx="62">
                  <c:v>27.083339454322584</c:v>
                </c:pt>
                <c:pt idx="63">
                  <c:v>26.743028697872646</c:v>
                </c:pt>
                <c:pt idx="64">
                  <c:v>26.413258938843526</c:v>
                </c:pt>
                <c:pt idx="65">
                  <c:v>26.093512128864759</c:v>
                </c:pt>
                <c:pt idx="66">
                  <c:v>25.783304639078622</c:v>
                </c:pt>
                <c:pt idx="67">
                  <c:v>25.482184555112553</c:v>
                </c:pt>
                <c:pt idx="68">
                  <c:v>25.189729207857781</c:v>
                </c:pt>
                <c:pt idx="69">
                  <c:v>24.905542917783407</c:v>
                </c:pt>
                <c:pt idx="70">
                  <c:v>24.629254932781294</c:v>
                </c:pt>
                <c:pt idx="71">
                  <c:v>24.360517541557897</c:v>
                </c:pt>
                <c:pt idx="72">
                  <c:v>24.099004346386636</c:v>
                </c:pt>
                <c:pt idx="73">
                  <c:v>23.844408680640157</c:v>
                </c:pt>
                <c:pt idx="74">
                  <c:v>23.596442157954343</c:v>
                </c:pt>
                <c:pt idx="75">
                  <c:v>23.354833341158837</c:v>
                </c:pt>
                <c:pt idx="76">
                  <c:v>23.119326520254603</c:v>
                </c:pt>
                <c:pt idx="77">
                  <c:v>22.889680589749403</c:v>
                </c:pt>
                <c:pt idx="78">
                  <c:v>22.665668016582728</c:v>
                </c:pt>
                <c:pt idx="79">
                  <c:v>22.447073890702001</c:v>
                </c:pt>
                <c:pt idx="80">
                  <c:v>22.233695051094472</c:v>
                </c:pt>
                <c:pt idx="81">
                  <c:v>22.025339280751666</c:v>
                </c:pt>
                <c:pt idx="82">
                  <c:v>21.821824564644743</c:v>
                </c:pt>
                <c:pt idx="83">
                  <c:v>21.622978405334266</c:v>
                </c:pt>
                <c:pt idx="84">
                  <c:v>21.428637191327638</c:v>
                </c:pt>
                <c:pt idx="85">
                  <c:v>21.238645613741753</c:v>
                </c:pt>
                <c:pt idx="86">
                  <c:v>21.052856127226789</c:v>
                </c:pt>
                <c:pt idx="87">
                  <c:v>20.871128451471506</c:v>
                </c:pt>
                <c:pt idx="88">
                  <c:v>20.693329109935334</c:v>
                </c:pt>
                <c:pt idx="89">
                  <c:v>20.519331002751542</c:v>
                </c:pt>
                <c:pt idx="90">
                  <c:v>20.349013011012502</c:v>
                </c:pt>
                <c:pt idx="91">
                  <c:v>20.182259629893281</c:v>
                </c:pt>
                <c:pt idx="92">
                  <c:v>20.0189606282905</c:v>
                </c:pt>
                <c:pt idx="93">
                  <c:v>19.859010732853321</c:v>
                </c:pt>
                <c:pt idx="94">
                  <c:v>19.702309334467088</c:v>
                </c:pt>
                <c:pt idx="95">
                  <c:v>19.548760215415371</c:v>
                </c:pt>
                <c:pt idx="96">
                  <c:v>19.398271295596516</c:v>
                </c:pt>
                <c:pt idx="97">
                  <c:v>19.250754396308579</c:v>
                </c:pt>
                <c:pt idx="98">
                  <c:v>19.10612502024172</c:v>
                </c:pt>
                <c:pt idx="99">
                  <c:v>18.96430214642929</c:v>
                </c:pt>
                <c:pt idx="100">
                  <c:v>18.825208039015422</c:v>
                </c:pt>
                <c:pt idx="101">
                  <c:v>18.688768068788008</c:v>
                </c:pt>
                <c:pt idx="102">
                  <c:v>18.554910546515302</c:v>
                </c:pt>
                <c:pt idx="103">
                  <c:v>18.423566567201888</c:v>
                </c:pt>
                <c:pt idx="104">
                  <c:v>18.29466986445037</c:v>
                </c:pt>
                <c:pt idx="105">
                  <c:v>18.168156674183805</c:v>
                </c:pt>
                <c:pt idx="106">
                  <c:v>18.043965607041073</c:v>
                </c:pt>
                <c:pt idx="107">
                  <c:v>17.922037528814116</c:v>
                </c:pt>
                <c:pt idx="108">
                  <c:v>17.802315448345539</c:v>
                </c:pt>
                <c:pt idx="109">
                  <c:v>16.715226034868166</c:v>
                </c:pt>
                <c:pt idx="110">
                  <c:v>15.798604109014008</c:v>
                </c:pt>
                <c:pt idx="111">
                  <c:v>15.018912487464917</c:v>
                </c:pt>
                <c:pt idx="112">
                  <c:v>14.350995501429608</c:v>
                </c:pt>
                <c:pt idx="113">
                  <c:v>13.775485330154865</c:v>
                </c:pt>
                <c:pt idx="114">
                  <c:v>13.277161771372946</c:v>
                </c:pt>
                <c:pt idx="115">
                  <c:v>12.843865119003524</c:v>
                </c:pt>
                <c:pt idx="116">
                  <c:v>12.465747168692758</c:v>
                </c:pt>
                <c:pt idx="117">
                  <c:v>12.134738676686538</c:v>
                </c:pt>
                <c:pt idx="118">
                  <c:v>11.844160933103026</c:v>
                </c:pt>
                <c:pt idx="119">
                  <c:v>11.588436488009307</c:v>
                </c:pt>
                <c:pt idx="120">
                  <c:v>11.362869975492245</c:v>
                </c:pt>
                <c:pt idx="121">
                  <c:v>11.163479623058393</c:v>
                </c:pt>
                <c:pt idx="122">
                  <c:v>10.986866104627666</c:v>
                </c:pt>
                <c:pt idx="123">
                  <c:v>10.830109347170236</c:v>
                </c:pt>
                <c:pt idx="124">
                  <c:v>10.690686548383354</c:v>
                </c:pt>
                <c:pt idx="125">
                  <c:v>10.566406480484076</c:v>
                </c:pt>
                <c:pt idx="126">
                  <c:v>10.455356429749216</c:v>
                </c:pt>
                <c:pt idx="127">
                  <c:v>10.355859031431024</c:v>
                </c:pt>
                <c:pt idx="128">
                  <c:v>10.266436919582176</c:v>
                </c:pt>
                <c:pt idx="129">
                  <c:v>10.185783596431094</c:v>
                </c:pt>
                <c:pt idx="130">
                  <c:v>10.112739286839499</c:v>
                </c:pt>
                <c:pt idx="131">
                  <c:v>10.046270814745739</c:v>
                </c:pt>
                <c:pt idx="132">
                  <c:v>9.9854547445145982</c:v>
                </c:pt>
                <c:pt idx="133">
                  <c:v>9.929463187893802</c:v>
                </c:pt>
                <c:pt idx="134">
                  <c:v>9.8775517990767554</c:v>
                </c:pt>
                <c:pt idx="135">
                  <c:v>9.8290495750962492</c:v>
                </c:pt>
                <c:pt idx="136">
                  <c:v>9.7833501529507458</c:v>
                </c:pt>
                <c:pt idx="137">
                  <c:v>9.7399043533205969</c:v>
                </c:pt>
                <c:pt idx="138">
                  <c:v>9.6982137670815973</c:v>
                </c:pt>
                <c:pt idx="139">
                  <c:v>9.6578252177776989</c:v>
                </c:pt>
                <c:pt idx="140">
                  <c:v>9.6183259628444802</c:v>
                </c:pt>
                <c:pt idx="141">
                  <c:v>9.5793395202438774</c:v>
                </c:pt>
                <c:pt idx="142">
                  <c:v>9.5405220265025292</c:v>
                </c:pt>
                <c:pt idx="143">
                  <c:v>9.5015590478632248</c:v>
                </c:pt>
                <c:pt idx="144">
                  <c:v>9.4621627791084819</c:v>
                </c:pt>
                <c:pt idx="145">
                  <c:v>9.4220695751476455</c:v>
                </c:pt>
                <c:pt idx="146">
                  <c:v>9.3810377691447968</c:v>
                </c:pt>
                <c:pt idx="147">
                  <c:v>9.3388457381374224</c:v>
                </c:pt>
                <c:pt idx="148">
                  <c:v>9.2952901830564372</c:v>
                </c:pt>
                <c:pt idx="149">
                  <c:v>9.2501845950179131</c:v>
                </c:pt>
                <c:pt idx="150">
                  <c:v>9.2033578839034504</c:v>
                </c:pt>
                <c:pt idx="151">
                  <c:v>9.1546531487243072</c:v>
                </c:pt>
                <c:pt idx="152">
                  <c:v>9.1039265721854008</c:v>
                </c:pt>
                <c:pt idx="153">
                  <c:v>9.0510464243345155</c:v>
                </c:pt>
                <c:pt idx="154">
                  <c:v>8.995892162267296</c:v>
                </c:pt>
                <c:pt idx="155">
                  <c:v>8.9383536146294205</c:v>
                </c:pt>
                <c:pt idx="156">
                  <c:v>8.8783302411631126</c:v>
                </c:pt>
                <c:pt idx="157">
                  <c:v>8.8157304588298331</c:v>
                </c:pt>
                <c:pt idx="158">
                  <c:v>8.7504710271379906</c:v>
                </c:pt>
                <c:pt idx="159">
                  <c:v>8.6824764862466424</c:v>
                </c:pt>
                <c:pt idx="160">
                  <c:v>8.6116786422235521</c:v>
                </c:pt>
                <c:pt idx="161">
                  <c:v>8.5380160945325514</c:v>
                </c:pt>
                <c:pt idx="162">
                  <c:v>8.4614338014246329</c:v>
                </c:pt>
                <c:pt idx="163">
                  <c:v>8.3818826794265817</c:v>
                </c:pt>
                <c:pt idx="164">
                  <c:v>8.2993192335714809</c:v>
                </c:pt>
                <c:pt idx="165">
                  <c:v>8.2137052154040191</c:v>
                </c:pt>
                <c:pt idx="166">
                  <c:v>8.1250073061343073</c:v>
                </c:pt>
                <c:pt idx="167">
                  <c:v>8.0331968226096819</c:v>
                </c:pt>
                <c:pt idx="168">
                  <c:v>7.9382494440315128</c:v>
                </c:pt>
                <c:pt idx="169">
                  <c:v>7.8401449575699189</c:v>
                </c:pt>
                <c:pt idx="170">
                  <c:v>7.7388670212284438</c:v>
                </c:pt>
                <c:pt idx="171">
                  <c:v>7.6344029424824242</c:v>
                </c:pt>
                <c:pt idx="172">
                  <c:v>7.5267434713689312</c:v>
                </c:pt>
                <c:pt idx="173">
                  <c:v>7.4158826068402703</c:v>
                </c:pt>
                <c:pt idx="174">
                  <c:v>7.3018174153111488</c:v>
                </c:pt>
                <c:pt idx="175">
                  <c:v>7.1845478604353445</c:v>
                </c:pt>
                <c:pt idx="176">
                  <c:v>7.0640766432397299</c:v>
                </c:pt>
                <c:pt idx="177">
                  <c:v>6.9404090518260801</c:v>
                </c:pt>
                <c:pt idx="178">
                  <c:v>6.8135528199245954</c:v>
                </c:pt>
                <c:pt idx="179">
                  <c:v>6.683517993647385</c:v>
                </c:pt>
                <c:pt idx="180">
                  <c:v>6.5503168058492918</c:v>
                </c:pt>
                <c:pt idx="181">
                  <c:v>6.4139635575531599</c:v>
                </c:pt>
                <c:pt idx="182">
                  <c:v>6.274474505946813</c:v>
                </c:pt>
                <c:pt idx="183">
                  <c:v>6.1318677584951473</c:v>
                </c:pt>
                <c:pt idx="184">
                  <c:v>5.9861631727538622</c:v>
                </c:pt>
                <c:pt idx="185">
                  <c:v>5.8373822615002382</c:v>
                </c:pt>
                <c:pt idx="186">
                  <c:v>5.6855481028296282</c:v>
                </c:pt>
                <c:pt idx="187">
                  <c:v>5.5306852548924752</c:v>
                </c:pt>
                <c:pt idx="188">
                  <c:v>5.3728196749705859</c:v>
                </c:pt>
                <c:pt idx="189">
                  <c:v>5.211978642617126</c:v>
                </c:pt>
                <c:pt idx="190">
                  <c:v>5.0481906866001651</c:v>
                </c:pt>
                <c:pt idx="191">
                  <c:v>4.8814855154130044</c:v>
                </c:pt>
                <c:pt idx="192">
                  <c:v>4.7118939511288289</c:v>
                </c:pt>
                <c:pt idx="193">
                  <c:v>4.5394478663929192</c:v>
                </c:pt>
                <c:pt idx="194">
                  <c:v>4.3641801243612406</c:v>
                </c:pt>
                <c:pt idx="195">
                  <c:v>4.1861245214054037</c:v>
                </c:pt>
                <c:pt idx="196">
                  <c:v>4.0053157324179551</c:v>
                </c:pt>
                <c:pt idx="197">
                  <c:v>3.8217892585608837</c:v>
                </c:pt>
                <c:pt idx="198">
                  <c:v>3.635581377313315</c:v>
                </c:pt>
                <c:pt idx="199">
                  <c:v>1.6344713157430562</c:v>
                </c:pt>
                <c:pt idx="200">
                  <c:v>-0.59072390453270884</c:v>
                </c:pt>
                <c:pt idx="201">
                  <c:v>-2.9968933336137979</c:v>
                </c:pt>
                <c:pt idx="202">
                  <c:v>-5.5402555116209982</c:v>
                </c:pt>
                <c:pt idx="203">
                  <c:v>-8.1783115173275291</c:v>
                </c:pt>
                <c:pt idx="204">
                  <c:v>-10.87131852805733</c:v>
                </c:pt>
                <c:pt idx="205">
                  <c:v>-13.583371638821262</c:v>
                </c:pt>
                <c:pt idx="206">
                  <c:v>-16.283123615437987</c:v>
                </c:pt>
                <c:pt idx="207">
                  <c:v>-18.944161110444881</c:v>
                </c:pt>
                <c:pt idx="208">
                  <c:v>-21.545068813366825</c:v>
                </c:pt>
                <c:pt idx="209">
                  <c:v>-24.069232360406275</c:v>
                </c:pt>
                <c:pt idx="210">
                  <c:v>-26.504445267176308</c:v>
                </c:pt>
                <c:pt idx="211">
                  <c:v>-28.842389806106368</c:v>
                </c:pt>
                <c:pt idx="212">
                  <c:v>-31.078056794517892</c:v>
                </c:pt>
                <c:pt idx="213">
                  <c:v>-33.209157667326636</c:v>
                </c:pt>
                <c:pt idx="214">
                  <c:v>-35.235567698157382</c:v>
                </c:pt>
                <c:pt idx="215">
                  <c:v>-37.158824915448761</c:v>
                </c:pt>
                <c:pt idx="216">
                  <c:v>-38.98169709256328</c:v>
                </c:pt>
                <c:pt idx="217">
                  <c:v>-40.707820004571843</c:v>
                </c:pt>
                <c:pt idx="218">
                  <c:v>-42.341403953609984</c:v>
                </c:pt>
                <c:pt idx="219">
                  <c:v>-43.887001924469018</c:v>
                </c:pt>
                <c:pt idx="220">
                  <c:v>-45.349331025173782</c:v>
                </c:pt>
                <c:pt idx="221">
                  <c:v>-46.733138486539758</c:v>
                </c:pt>
                <c:pt idx="222">
                  <c:v>-48.043103933100042</c:v>
                </c:pt>
                <c:pt idx="223">
                  <c:v>-49.283770515737629</c:v>
                </c:pt>
                <c:pt idx="224">
                  <c:v>-50.459498553733198</c:v>
                </c:pt>
                <c:pt idx="225">
                  <c:v>-51.574436407313428</c:v>
                </c:pt>
                <c:pt idx="226">
                  <c:v>-52.632504298681013</c:v>
                </c:pt>
                <c:pt idx="227">
                  <c:v>-53.637387675582545</c:v>
                </c:pt>
                <c:pt idx="228">
                  <c:v>-54.592537452772589</c:v>
                </c:pt>
                <c:pt idx="229">
                  <c:v>-55.501175076902243</c:v>
                </c:pt>
                <c:pt idx="230">
                  <c:v>-56.366300852121071</c:v>
                </c:pt>
                <c:pt idx="231">
                  <c:v>-57.190704353438946</c:v>
                </c:pt>
                <c:pt idx="232">
                  <c:v>-57.976976059588225</c:v>
                </c:pt>
                <c:pt idx="233">
                  <c:v>-58.727519572538228</c:v>
                </c:pt>
                <c:pt idx="234">
                  <c:v>-59.444563970805987</c:v>
                </c:pt>
                <c:pt idx="235">
                  <c:v>-60.130175979976599</c:v>
                </c:pt>
                <c:pt idx="236">
                  <c:v>-60.786271746027751</c:v>
                </c:pt>
                <c:pt idx="237">
                  <c:v>-61.414628072890721</c:v>
                </c:pt>
                <c:pt idx="238">
                  <c:v>-62.016893041350542</c:v>
                </c:pt>
                <c:pt idx="239">
                  <c:v>-62.594595966712973</c:v>
                </c:pt>
                <c:pt idx="240">
                  <c:v>-63.149156681409906</c:v>
                </c:pt>
                <c:pt idx="241">
                  <c:v>-63.681894148783556</c:v>
                </c:pt>
                <c:pt idx="242">
                  <c:v>-64.194034427892547</c:v>
                </c:pt>
                <c:pt idx="243">
                  <c:v>-64.686718018027847</c:v>
                </c:pt>
                <c:pt idx="244">
                  <c:v>-65.161006616986157</c:v>
                </c:pt>
                <c:pt idx="245">
                  <c:v>-65.617889329995606</c:v>
                </c:pt>
                <c:pt idx="246">
                  <c:v>-66.058288367245098</c:v>
                </c:pt>
                <c:pt idx="247">
                  <c:v>-66.483064267780662</c:v>
                </c:pt>
                <c:pt idx="248">
                  <c:v>-66.893020686493372</c:v>
                </c:pt>
                <c:pt idx="249">
                  <c:v>-67.288908779334633</c:v>
                </c:pt>
                <c:pt idx="250">
                  <c:v>-67.671431219965598</c:v>
                </c:pt>
                <c:pt idx="251">
                  <c:v>-68.041245878942206</c:v>
                </c:pt>
                <c:pt idx="252">
                  <c:v>-68.398969194348169</c:v>
                </c:pt>
                <c:pt idx="253">
                  <c:v>-68.745179260617007</c:v>
                </c:pt>
                <c:pt idx="254">
                  <c:v>-69.080418660157861</c:v>
                </c:pt>
                <c:pt idx="255">
                  <c:v>-69.405197060373027</c:v>
                </c:pt>
                <c:pt idx="256">
                  <c:v>-69.719993596732394</c:v>
                </c:pt>
                <c:pt idx="257">
                  <c:v>-70.02525906077696</c:v>
                </c:pt>
                <c:pt idx="258">
                  <c:v>-70.32141791025451</c:v>
                </c:pt>
                <c:pt idx="259">
                  <c:v>-70.608870117049818</c:v>
                </c:pt>
                <c:pt idx="260">
                  <c:v>-70.887992867155191</c:v>
                </c:pt>
                <c:pt idx="261">
                  <c:v>-71.159142125634645</c:v>
                </c:pt>
                <c:pt idx="262">
                  <c:v>-71.422654078344408</c:v>
                </c:pt>
                <c:pt idx="263">
                  <c:v>-71.678846461100591</c:v>
                </c:pt>
                <c:pt idx="264">
                  <c:v>-71.928019786000633</c:v>
                </c:pt>
                <c:pt idx="265">
                  <c:v>-72.170458473714959</c:v>
                </c:pt>
                <c:pt idx="266">
                  <c:v>-72.406431899758687</c:v>
                </c:pt>
                <c:pt idx="267">
                  <c:v>-72.636195362020018</c:v>
                </c:pt>
                <c:pt idx="268">
                  <c:v>-72.859990976159452</c:v>
                </c:pt>
                <c:pt idx="269">
                  <c:v>-73.078048504894227</c:v>
                </c:pt>
                <c:pt idx="270">
                  <c:v>-73.290586126636072</c:v>
                </c:pt>
                <c:pt idx="271">
                  <c:v>-73.497811148462702</c:v>
                </c:pt>
                <c:pt idx="272">
                  <c:v>-73.699920667954743</c:v>
                </c:pt>
                <c:pt idx="273">
                  <c:v>-73.897102188026949</c:v>
                </c:pt>
                <c:pt idx="274">
                  <c:v>-74.089534188519877</c:v>
                </c:pt>
                <c:pt idx="275">
                  <c:v>-74.277386657984948</c:v>
                </c:pt>
                <c:pt idx="276">
                  <c:v>-74.460821588796293</c:v>
                </c:pt>
                <c:pt idx="277">
                  <c:v>-74.639993438454439</c:v>
                </c:pt>
                <c:pt idx="278">
                  <c:v>-74.815049559694657</c:v>
                </c:pt>
                <c:pt idx="279">
                  <c:v>-74.986130601796575</c:v>
                </c:pt>
                <c:pt idx="280">
                  <c:v>-75.153370885281248</c:v>
                </c:pt>
                <c:pt idx="281">
                  <c:v>-75.316898752003866</c:v>
                </c:pt>
                <c:pt idx="282">
                  <c:v>-75.476836892479113</c:v>
                </c:pt>
                <c:pt idx="283">
                  <c:v>-75.633302652124669</c:v>
                </c:pt>
                <c:pt idx="284">
                  <c:v>-75.786408317970725</c:v>
                </c:pt>
                <c:pt idx="285">
                  <c:v>-75.936261387255669</c:v>
                </c:pt>
                <c:pt idx="286">
                  <c:v>-76.082964819213743</c:v>
                </c:pt>
                <c:pt idx="287">
                  <c:v>-76.226617271257126</c:v>
                </c:pt>
                <c:pt idx="288">
                  <c:v>-76.367313320655256</c:v>
                </c:pt>
                <c:pt idx="289">
                  <c:v>-77.629943283635825</c:v>
                </c:pt>
                <c:pt idx="290">
                  <c:v>-78.677326650205515</c:v>
                </c:pt>
                <c:pt idx="291">
                  <c:v>-79.560355340873414</c:v>
                </c:pt>
                <c:pt idx="292">
                  <c:v>-80.315022775213521</c:v>
                </c:pt>
                <c:pt idx="293">
                  <c:v>-80.967507099593831</c:v>
                </c:pt>
                <c:pt idx="294">
                  <c:v>-81.537306652225681</c:v>
                </c:pt>
                <c:pt idx="295">
                  <c:v>-82.039245377482871</c:v>
                </c:pt>
                <c:pt idx="296">
                  <c:v>-82.484796274885667</c:v>
                </c:pt>
                <c:pt idx="297">
                  <c:v>-82.882978948438591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1FE-4A91-993A-3B2282380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84328"/>
        <c:axId val="154913944"/>
      </c:scatterChart>
      <c:valAx>
        <c:axId val="536035496"/>
        <c:scaling>
          <c:logBase val="10"/>
          <c:orientation val="minMax"/>
          <c:max val="200"/>
          <c:min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kHz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16296"/>
        <c:crossesAt val="-80"/>
        <c:crossBetween val="midCat"/>
      </c:valAx>
      <c:valAx>
        <c:axId val="154916296"/>
        <c:scaling>
          <c:orientation val="minMax"/>
          <c:max val="80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035496"/>
        <c:crossesAt val="1.0000000000000002E-2"/>
        <c:crossBetween val="midCat"/>
      </c:valAx>
      <c:valAx>
        <c:axId val="154913944"/>
        <c:scaling>
          <c:orientation val="minMax"/>
          <c:max val="200"/>
          <c:min val="-200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784328"/>
        <c:crosses val="max"/>
        <c:crossBetween val="midCat"/>
      </c:valAx>
      <c:valAx>
        <c:axId val="532784328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913944"/>
        <c:crosses val="autoZero"/>
        <c:crossBetween val="midCat"/>
      </c:valAx>
      <c:spPr>
        <a:noFill/>
        <a:ln>
          <a:solidFill>
            <a:srgbClr val="44CA6D"/>
          </a:solidFill>
        </a:ln>
        <a:effectLst/>
      </c:spPr>
    </c:plotArea>
    <c:legend>
      <c:legendPos val="b"/>
      <c:layout>
        <c:manualLayout>
          <c:xMode val="edge"/>
          <c:yMode val="edge"/>
          <c:x val="0.13874321959755032"/>
          <c:y val="0.90606712622460639"/>
          <c:w val="0.69558585132679429"/>
          <c:h val="9.39328737753934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Power</a:t>
            </a:r>
            <a:r>
              <a:rPr lang="en-US" baseline="0"/>
              <a:t> loss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'Power parameter'!$A$40</c:f>
              <c:strCache>
                <c:ptCount val="1"/>
                <c:pt idx="0">
                  <c:v>Pinductor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'Power parameter'!$B$40</c:f>
              <c:numCache>
                <c:formatCode>General</c:formatCode>
                <c:ptCount val="1"/>
                <c:pt idx="0">
                  <c:v>0.3150333121285594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F-430F-9D6F-54DE14A5120D}"/>
            </c:ext>
          </c:extLst>
        </c:ser>
        <c:ser>
          <c:idx val="1"/>
          <c:order val="1"/>
          <c:tx>
            <c:strRef>
              <c:f>'Power parameter'!$A$41</c:f>
              <c:strCache>
                <c:ptCount val="1"/>
                <c:pt idx="0">
                  <c:v>Pdiode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'Power parameter'!$B$41</c:f>
              <c:numCache>
                <c:formatCode>0.00E+00</c:formatCode>
                <c:ptCount val="1"/>
                <c:pt idx="0">
                  <c:v>0.72664909689687074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BF-430F-9D6F-54DE14A5120D}"/>
            </c:ext>
          </c:extLst>
        </c:ser>
        <c:ser>
          <c:idx val="2"/>
          <c:order val="2"/>
          <c:tx>
            <c:strRef>
              <c:f>'Power parameter'!$A$42</c:f>
              <c:strCache>
                <c:ptCount val="1"/>
                <c:pt idx="0">
                  <c:v>Pmosfet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'Power parameter'!$B$42</c:f>
              <c:numCache>
                <c:formatCode>0.00E+00</c:formatCode>
                <c:ptCount val="1"/>
                <c:pt idx="0">
                  <c:v>0.43445849800519093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BF-430F-9D6F-54DE14A512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726008191"/>
        <c:axId val="692899727"/>
        <c:axId val="0"/>
      </c:bar3DChart>
      <c:catAx>
        <c:axId val="72600819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899727"/>
        <c:crosses val="autoZero"/>
        <c:auto val="1"/>
        <c:lblAlgn val="ctr"/>
        <c:lblOffset val="100"/>
        <c:noMultiLvlLbl val="0"/>
      </c:catAx>
      <c:valAx>
        <c:axId val="69289972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26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waves!$G$7</c:f>
              <c:strCache>
                <c:ptCount val="1"/>
                <c:pt idx="0">
                  <c:v>IL_CCM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waves!$B$8:$B$1007</c:f>
              <c:numCache>
                <c:formatCode>0.00E+00</c:formatCode>
                <c:ptCount val="1000"/>
                <c:pt idx="0">
                  <c:v>0</c:v>
                </c:pt>
                <c:pt idx="1">
                  <c:v>4.7782115048307967E-8</c:v>
                </c:pt>
                <c:pt idx="2">
                  <c:v>9.5564230096615935E-8</c:v>
                </c:pt>
                <c:pt idx="3">
                  <c:v>1.433463451449239E-7</c:v>
                </c:pt>
                <c:pt idx="4">
                  <c:v>1.9112846019323187E-7</c:v>
                </c:pt>
                <c:pt idx="5">
                  <c:v>2.3891057524153984E-7</c:v>
                </c:pt>
                <c:pt idx="6">
                  <c:v>2.8669269028984779E-7</c:v>
                </c:pt>
                <c:pt idx="7">
                  <c:v>3.3447480533815579E-7</c:v>
                </c:pt>
                <c:pt idx="8">
                  <c:v>3.8225692038646374E-7</c:v>
                </c:pt>
                <c:pt idx="9">
                  <c:v>4.3003903543477169E-7</c:v>
                </c:pt>
                <c:pt idx="10">
                  <c:v>4.7782115048307969E-7</c:v>
                </c:pt>
                <c:pt idx="11">
                  <c:v>5.2560326553138769E-7</c:v>
                </c:pt>
                <c:pt idx="12">
                  <c:v>5.7338538057969558E-7</c:v>
                </c:pt>
                <c:pt idx="13">
                  <c:v>6.2116749562800358E-7</c:v>
                </c:pt>
                <c:pt idx="14">
                  <c:v>6.6894961067631158E-7</c:v>
                </c:pt>
                <c:pt idx="15">
                  <c:v>7.1673172572461948E-7</c:v>
                </c:pt>
                <c:pt idx="16">
                  <c:v>7.6451384077292748E-7</c:v>
                </c:pt>
                <c:pt idx="17">
                  <c:v>8.1229595582123548E-7</c:v>
                </c:pt>
                <c:pt idx="18">
                  <c:v>8.6007807086954337E-7</c:v>
                </c:pt>
                <c:pt idx="19">
                  <c:v>9.0786018591785137E-7</c:v>
                </c:pt>
                <c:pt idx="20">
                  <c:v>9.5564230096615937E-7</c:v>
                </c:pt>
                <c:pt idx="21">
                  <c:v>1.0034244160144674E-6</c:v>
                </c:pt>
                <c:pt idx="22">
                  <c:v>1.0512065310627754E-6</c:v>
                </c:pt>
                <c:pt idx="23">
                  <c:v>1.0989886461110832E-6</c:v>
                </c:pt>
                <c:pt idx="24">
                  <c:v>1.1467707611593912E-6</c:v>
                </c:pt>
                <c:pt idx="25">
                  <c:v>1.1945528762076992E-6</c:v>
                </c:pt>
                <c:pt idx="26">
                  <c:v>1.2423349912560072E-6</c:v>
                </c:pt>
                <c:pt idx="27">
                  <c:v>1.2901171063043152E-6</c:v>
                </c:pt>
                <c:pt idx="28">
                  <c:v>1.3378992213526232E-6</c:v>
                </c:pt>
                <c:pt idx="29">
                  <c:v>1.385681336400931E-6</c:v>
                </c:pt>
                <c:pt idx="30">
                  <c:v>1.433463451449239E-6</c:v>
                </c:pt>
                <c:pt idx="31">
                  <c:v>1.481245566497547E-6</c:v>
                </c:pt>
                <c:pt idx="32">
                  <c:v>1.529027681545855E-6</c:v>
                </c:pt>
                <c:pt idx="33">
                  <c:v>1.576809796594163E-6</c:v>
                </c:pt>
                <c:pt idx="34">
                  <c:v>1.624591911642471E-6</c:v>
                </c:pt>
                <c:pt idx="35">
                  <c:v>1.672374026690779E-6</c:v>
                </c:pt>
                <c:pt idx="36">
                  <c:v>1.7201561417390867E-6</c:v>
                </c:pt>
                <c:pt idx="37">
                  <c:v>1.7679382567873947E-6</c:v>
                </c:pt>
                <c:pt idx="38">
                  <c:v>1.8157203718357027E-6</c:v>
                </c:pt>
                <c:pt idx="39">
                  <c:v>1.8635024868840107E-6</c:v>
                </c:pt>
                <c:pt idx="40">
                  <c:v>1.9112846019323187E-6</c:v>
                </c:pt>
                <c:pt idx="41">
                  <c:v>1.9590667169806265E-6</c:v>
                </c:pt>
                <c:pt idx="42">
                  <c:v>2.0068488320289348E-6</c:v>
                </c:pt>
                <c:pt idx="43">
                  <c:v>2.0546309470772425E-6</c:v>
                </c:pt>
                <c:pt idx="44">
                  <c:v>2.1024130621255508E-6</c:v>
                </c:pt>
                <c:pt idx="45">
                  <c:v>2.1501951771738585E-6</c:v>
                </c:pt>
                <c:pt idx="46">
                  <c:v>2.1979772922221663E-6</c:v>
                </c:pt>
                <c:pt idx="47">
                  <c:v>2.2457594072704745E-6</c:v>
                </c:pt>
                <c:pt idx="48">
                  <c:v>2.2935415223187823E-6</c:v>
                </c:pt>
                <c:pt idx="49">
                  <c:v>2.3413236373670905E-6</c:v>
                </c:pt>
                <c:pt idx="50">
                  <c:v>2.3891057524153983E-6</c:v>
                </c:pt>
                <c:pt idx="51">
                  <c:v>2.4368878674637065E-6</c:v>
                </c:pt>
                <c:pt idx="52">
                  <c:v>2.4846699825120143E-6</c:v>
                </c:pt>
                <c:pt idx="53">
                  <c:v>2.5324520975603221E-6</c:v>
                </c:pt>
                <c:pt idx="54">
                  <c:v>2.5802342126086303E-6</c:v>
                </c:pt>
                <c:pt idx="55">
                  <c:v>2.6280163276569381E-6</c:v>
                </c:pt>
                <c:pt idx="56">
                  <c:v>2.6757984427052463E-6</c:v>
                </c:pt>
                <c:pt idx="57">
                  <c:v>2.7235805577535541E-6</c:v>
                </c:pt>
                <c:pt idx="58">
                  <c:v>2.7713626728018619E-6</c:v>
                </c:pt>
                <c:pt idx="59">
                  <c:v>2.8191447878501701E-6</c:v>
                </c:pt>
                <c:pt idx="60">
                  <c:v>2.8669269028984779E-6</c:v>
                </c:pt>
                <c:pt idx="61">
                  <c:v>2.9147090179467861E-6</c:v>
                </c:pt>
                <c:pt idx="62">
                  <c:v>2.9624911329950939E-6</c:v>
                </c:pt>
                <c:pt idx="63">
                  <c:v>3.0102732480434021E-6</c:v>
                </c:pt>
                <c:pt idx="64">
                  <c:v>3.0580553630917099E-6</c:v>
                </c:pt>
                <c:pt idx="65">
                  <c:v>3.1058374781400177E-6</c:v>
                </c:pt>
                <c:pt idx="66">
                  <c:v>3.1536195931883259E-6</c:v>
                </c:pt>
                <c:pt idx="67">
                  <c:v>3.2014017082366337E-6</c:v>
                </c:pt>
                <c:pt idx="68">
                  <c:v>3.2491838232849419E-6</c:v>
                </c:pt>
                <c:pt idx="69">
                  <c:v>3.2969659383332497E-6</c:v>
                </c:pt>
                <c:pt idx="70">
                  <c:v>3.3447480533815579E-6</c:v>
                </c:pt>
                <c:pt idx="71">
                  <c:v>3.3925301684298657E-6</c:v>
                </c:pt>
                <c:pt idx="72">
                  <c:v>3.4403122834781735E-6</c:v>
                </c:pt>
                <c:pt idx="73">
                  <c:v>3.4880943985264817E-6</c:v>
                </c:pt>
                <c:pt idx="74">
                  <c:v>3.5358765135747895E-6</c:v>
                </c:pt>
                <c:pt idx="75">
                  <c:v>3.5836586286230977E-6</c:v>
                </c:pt>
                <c:pt idx="76">
                  <c:v>3.6314407436714055E-6</c:v>
                </c:pt>
                <c:pt idx="77">
                  <c:v>3.6792228587197133E-6</c:v>
                </c:pt>
                <c:pt idx="78">
                  <c:v>3.7270049737680215E-6</c:v>
                </c:pt>
                <c:pt idx="79">
                  <c:v>3.7747870888163293E-6</c:v>
                </c:pt>
                <c:pt idx="80">
                  <c:v>3.8225692038646375E-6</c:v>
                </c:pt>
                <c:pt idx="81">
                  <c:v>3.8703513189129457E-6</c:v>
                </c:pt>
                <c:pt idx="82">
                  <c:v>3.9181334339612531E-6</c:v>
                </c:pt>
                <c:pt idx="83">
                  <c:v>3.9659155490095613E-6</c:v>
                </c:pt>
                <c:pt idx="84">
                  <c:v>4.0136976640578695E-6</c:v>
                </c:pt>
                <c:pt idx="85">
                  <c:v>4.0614797791061769E-6</c:v>
                </c:pt>
                <c:pt idx="86">
                  <c:v>4.1092618941544851E-6</c:v>
                </c:pt>
                <c:pt idx="87">
                  <c:v>4.1570440092027933E-6</c:v>
                </c:pt>
                <c:pt idx="88">
                  <c:v>4.2048261242511015E-6</c:v>
                </c:pt>
                <c:pt idx="89">
                  <c:v>4.2526082392994089E-6</c:v>
                </c:pt>
                <c:pt idx="90">
                  <c:v>4.3003903543477171E-6</c:v>
                </c:pt>
                <c:pt idx="91">
                  <c:v>4.3481724693960253E-6</c:v>
                </c:pt>
                <c:pt idx="92">
                  <c:v>4.3959545844443327E-6</c:v>
                </c:pt>
                <c:pt idx="93">
                  <c:v>4.4437366994926409E-6</c:v>
                </c:pt>
                <c:pt idx="94">
                  <c:v>4.4915188145409491E-6</c:v>
                </c:pt>
                <c:pt idx="95">
                  <c:v>4.5393009295892573E-6</c:v>
                </c:pt>
                <c:pt idx="96">
                  <c:v>4.5870830446375647E-6</c:v>
                </c:pt>
                <c:pt idx="97">
                  <c:v>4.6348651596858729E-6</c:v>
                </c:pt>
                <c:pt idx="98">
                  <c:v>4.6826472747341811E-6</c:v>
                </c:pt>
                <c:pt idx="99">
                  <c:v>4.7304293897824884E-6</c:v>
                </c:pt>
                <c:pt idx="100">
                  <c:v>4.7782115048307967E-6</c:v>
                </c:pt>
                <c:pt idx="101">
                  <c:v>4.8259936198791049E-6</c:v>
                </c:pt>
                <c:pt idx="102">
                  <c:v>4.8737757349274131E-6</c:v>
                </c:pt>
                <c:pt idx="103">
                  <c:v>4.9215578499757205E-6</c:v>
                </c:pt>
                <c:pt idx="104">
                  <c:v>4.9693399650240287E-6</c:v>
                </c:pt>
                <c:pt idx="105">
                  <c:v>5.0171220800723369E-6</c:v>
                </c:pt>
                <c:pt idx="106">
                  <c:v>5.0649041951206442E-6</c:v>
                </c:pt>
                <c:pt idx="107">
                  <c:v>5.1126863101689525E-6</c:v>
                </c:pt>
                <c:pt idx="108">
                  <c:v>5.1604684252172607E-6</c:v>
                </c:pt>
                <c:pt idx="109">
                  <c:v>5.208250540265568E-6</c:v>
                </c:pt>
                <c:pt idx="110">
                  <c:v>5.2560326553138762E-6</c:v>
                </c:pt>
                <c:pt idx="111">
                  <c:v>5.3038147703621845E-6</c:v>
                </c:pt>
                <c:pt idx="112">
                  <c:v>5.3515968854104927E-6</c:v>
                </c:pt>
                <c:pt idx="113">
                  <c:v>5.3993790004588E-6</c:v>
                </c:pt>
                <c:pt idx="114">
                  <c:v>5.4471611155071082E-6</c:v>
                </c:pt>
                <c:pt idx="115">
                  <c:v>5.4949432305554165E-6</c:v>
                </c:pt>
                <c:pt idx="116">
                  <c:v>5.5427253456037238E-6</c:v>
                </c:pt>
                <c:pt idx="117">
                  <c:v>5.590507460652032E-6</c:v>
                </c:pt>
                <c:pt idx="118">
                  <c:v>5.6382895757003402E-6</c:v>
                </c:pt>
                <c:pt idx="119">
                  <c:v>5.6860716907486485E-6</c:v>
                </c:pt>
                <c:pt idx="120">
                  <c:v>5.7338538057969558E-6</c:v>
                </c:pt>
                <c:pt idx="121">
                  <c:v>5.781635920845264E-6</c:v>
                </c:pt>
                <c:pt idx="122">
                  <c:v>5.8294180358935722E-6</c:v>
                </c:pt>
                <c:pt idx="123">
                  <c:v>5.8772001509418796E-6</c:v>
                </c:pt>
                <c:pt idx="124">
                  <c:v>5.9249822659901878E-6</c:v>
                </c:pt>
                <c:pt idx="125">
                  <c:v>5.972764381038496E-6</c:v>
                </c:pt>
                <c:pt idx="126">
                  <c:v>6.0205464960868043E-6</c:v>
                </c:pt>
                <c:pt idx="127">
                  <c:v>6.0683286111351116E-6</c:v>
                </c:pt>
                <c:pt idx="128">
                  <c:v>6.1161107261834198E-6</c:v>
                </c:pt>
                <c:pt idx="129">
                  <c:v>6.163892841231728E-6</c:v>
                </c:pt>
                <c:pt idx="130">
                  <c:v>6.2116749562800354E-6</c:v>
                </c:pt>
                <c:pt idx="131">
                  <c:v>6.2594570713283436E-6</c:v>
                </c:pt>
                <c:pt idx="132">
                  <c:v>6.3072391863766518E-6</c:v>
                </c:pt>
                <c:pt idx="133">
                  <c:v>6.35502130142496E-6</c:v>
                </c:pt>
                <c:pt idx="134">
                  <c:v>6.4028034164732674E-6</c:v>
                </c:pt>
                <c:pt idx="135">
                  <c:v>6.4505855315215756E-6</c:v>
                </c:pt>
                <c:pt idx="136">
                  <c:v>6.4983676465698838E-6</c:v>
                </c:pt>
                <c:pt idx="137">
                  <c:v>6.5461497616181912E-6</c:v>
                </c:pt>
                <c:pt idx="138">
                  <c:v>6.5939318766664994E-6</c:v>
                </c:pt>
                <c:pt idx="139">
                  <c:v>6.6417139917148076E-6</c:v>
                </c:pt>
                <c:pt idx="140">
                  <c:v>6.6894961067631158E-6</c:v>
                </c:pt>
                <c:pt idx="141">
                  <c:v>6.7372782218114232E-6</c:v>
                </c:pt>
                <c:pt idx="142">
                  <c:v>6.7850603368597314E-6</c:v>
                </c:pt>
                <c:pt idx="143">
                  <c:v>6.8328424519080396E-6</c:v>
                </c:pt>
                <c:pt idx="144">
                  <c:v>6.880624566956347E-6</c:v>
                </c:pt>
                <c:pt idx="145">
                  <c:v>6.9284066820046552E-6</c:v>
                </c:pt>
                <c:pt idx="146">
                  <c:v>6.9761887970529634E-6</c:v>
                </c:pt>
                <c:pt idx="147">
                  <c:v>7.0239709121012716E-6</c:v>
                </c:pt>
                <c:pt idx="148">
                  <c:v>7.071753027149579E-6</c:v>
                </c:pt>
                <c:pt idx="149">
                  <c:v>7.1195351421978872E-6</c:v>
                </c:pt>
                <c:pt idx="150">
                  <c:v>7.1673172572461954E-6</c:v>
                </c:pt>
                <c:pt idx="151">
                  <c:v>7.2150993722945028E-6</c:v>
                </c:pt>
                <c:pt idx="152">
                  <c:v>7.262881487342811E-6</c:v>
                </c:pt>
                <c:pt idx="153">
                  <c:v>7.3106636023911192E-6</c:v>
                </c:pt>
                <c:pt idx="154">
                  <c:v>7.3584457174394266E-6</c:v>
                </c:pt>
                <c:pt idx="155">
                  <c:v>7.4062278324877348E-6</c:v>
                </c:pt>
                <c:pt idx="156">
                  <c:v>7.454009947536043E-6</c:v>
                </c:pt>
                <c:pt idx="157">
                  <c:v>7.5017920625843512E-6</c:v>
                </c:pt>
                <c:pt idx="158">
                  <c:v>7.5495741776326586E-6</c:v>
                </c:pt>
                <c:pt idx="159">
                  <c:v>7.5973562926809668E-6</c:v>
                </c:pt>
                <c:pt idx="160">
                  <c:v>7.645138407729275E-6</c:v>
                </c:pt>
                <c:pt idx="161">
                  <c:v>7.6929205227775832E-6</c:v>
                </c:pt>
                <c:pt idx="162">
                  <c:v>7.7407026378258914E-6</c:v>
                </c:pt>
                <c:pt idx="163">
                  <c:v>7.7884847528741979E-6</c:v>
                </c:pt>
                <c:pt idx="164">
                  <c:v>7.8362668679225062E-6</c:v>
                </c:pt>
                <c:pt idx="165">
                  <c:v>7.8840489829708144E-6</c:v>
                </c:pt>
                <c:pt idx="166">
                  <c:v>7.9318310980191226E-6</c:v>
                </c:pt>
                <c:pt idx="167">
                  <c:v>7.9796132130674308E-6</c:v>
                </c:pt>
                <c:pt idx="168">
                  <c:v>8.027395328115739E-6</c:v>
                </c:pt>
                <c:pt idx="169">
                  <c:v>8.0751774431640472E-6</c:v>
                </c:pt>
                <c:pt idx="170">
                  <c:v>8.1229595582123537E-6</c:v>
                </c:pt>
                <c:pt idx="171">
                  <c:v>8.1707416732606619E-6</c:v>
                </c:pt>
                <c:pt idx="172">
                  <c:v>8.2185237883089702E-6</c:v>
                </c:pt>
                <c:pt idx="173">
                  <c:v>8.2663059033572784E-6</c:v>
                </c:pt>
                <c:pt idx="174">
                  <c:v>8.3140880184055866E-6</c:v>
                </c:pt>
                <c:pt idx="175">
                  <c:v>8.3618701334538948E-6</c:v>
                </c:pt>
                <c:pt idx="176">
                  <c:v>8.409652248502203E-6</c:v>
                </c:pt>
                <c:pt idx="177">
                  <c:v>8.4574343635505095E-6</c:v>
                </c:pt>
                <c:pt idx="178">
                  <c:v>8.5052164785988177E-6</c:v>
                </c:pt>
                <c:pt idx="179">
                  <c:v>8.5529985936471259E-6</c:v>
                </c:pt>
                <c:pt idx="180">
                  <c:v>8.6007807086954342E-6</c:v>
                </c:pt>
                <c:pt idx="181">
                  <c:v>8.6485628237437424E-6</c:v>
                </c:pt>
                <c:pt idx="182">
                  <c:v>8.6963449387920506E-6</c:v>
                </c:pt>
                <c:pt idx="183">
                  <c:v>8.7441270538403588E-6</c:v>
                </c:pt>
                <c:pt idx="184">
                  <c:v>8.7919091688886653E-6</c:v>
                </c:pt>
                <c:pt idx="185">
                  <c:v>8.8396912839369735E-6</c:v>
                </c:pt>
                <c:pt idx="186">
                  <c:v>8.8874733989852817E-6</c:v>
                </c:pt>
                <c:pt idx="187">
                  <c:v>8.93525551403359E-6</c:v>
                </c:pt>
                <c:pt idx="188">
                  <c:v>8.9830376290818982E-6</c:v>
                </c:pt>
                <c:pt idx="189">
                  <c:v>9.0308197441302064E-6</c:v>
                </c:pt>
                <c:pt idx="190">
                  <c:v>9.0786018591785146E-6</c:v>
                </c:pt>
                <c:pt idx="191">
                  <c:v>9.1263839742268211E-6</c:v>
                </c:pt>
                <c:pt idx="192">
                  <c:v>9.1741660892751293E-6</c:v>
                </c:pt>
                <c:pt idx="193">
                  <c:v>9.2219482043234375E-6</c:v>
                </c:pt>
                <c:pt idx="194">
                  <c:v>9.2697303193717457E-6</c:v>
                </c:pt>
                <c:pt idx="195">
                  <c:v>9.317512434420054E-6</c:v>
                </c:pt>
                <c:pt idx="196">
                  <c:v>9.3652945494683622E-6</c:v>
                </c:pt>
                <c:pt idx="197">
                  <c:v>9.4130766645166704E-6</c:v>
                </c:pt>
                <c:pt idx="198">
                  <c:v>9.4608587795649769E-6</c:v>
                </c:pt>
                <c:pt idx="199">
                  <c:v>9.5086408946132851E-6</c:v>
                </c:pt>
                <c:pt idx="200">
                  <c:v>9.5564230096615933E-6</c:v>
                </c:pt>
                <c:pt idx="201">
                  <c:v>9.6042051247099015E-6</c:v>
                </c:pt>
                <c:pt idx="202">
                  <c:v>9.6519872397582097E-6</c:v>
                </c:pt>
                <c:pt idx="203">
                  <c:v>9.699769354806518E-6</c:v>
                </c:pt>
                <c:pt idx="204">
                  <c:v>9.7475514698548262E-6</c:v>
                </c:pt>
                <c:pt idx="205">
                  <c:v>9.7953335849031327E-6</c:v>
                </c:pt>
                <c:pt idx="206">
                  <c:v>9.8431156999514409E-6</c:v>
                </c:pt>
                <c:pt idx="207">
                  <c:v>9.8908978149997491E-6</c:v>
                </c:pt>
                <c:pt idx="208">
                  <c:v>9.9386799300480573E-6</c:v>
                </c:pt>
                <c:pt idx="209">
                  <c:v>9.9864620450963655E-6</c:v>
                </c:pt>
                <c:pt idx="210">
                  <c:v>1.0034244160144674E-5</c:v>
                </c:pt>
                <c:pt idx="211">
                  <c:v>1.0082026275192982E-5</c:v>
                </c:pt>
                <c:pt idx="212">
                  <c:v>1.0129808390241288E-5</c:v>
                </c:pt>
                <c:pt idx="213">
                  <c:v>1.0177590505289597E-5</c:v>
                </c:pt>
                <c:pt idx="214">
                  <c:v>1.0225372620337905E-5</c:v>
                </c:pt>
                <c:pt idx="215">
                  <c:v>1.0273154735386213E-5</c:v>
                </c:pt>
                <c:pt idx="216">
                  <c:v>1.0320936850434521E-5</c:v>
                </c:pt>
                <c:pt idx="217">
                  <c:v>1.036871896548283E-5</c:v>
                </c:pt>
                <c:pt idx="218">
                  <c:v>1.0416501080531136E-5</c:v>
                </c:pt>
                <c:pt idx="219">
                  <c:v>1.0464283195579444E-5</c:v>
                </c:pt>
                <c:pt idx="220">
                  <c:v>1.0512065310627752E-5</c:v>
                </c:pt>
                <c:pt idx="221">
                  <c:v>1.0559847425676061E-5</c:v>
                </c:pt>
                <c:pt idx="222">
                  <c:v>1.0607629540724369E-5</c:v>
                </c:pt>
                <c:pt idx="223">
                  <c:v>1.0655411655772677E-5</c:v>
                </c:pt>
                <c:pt idx="224">
                  <c:v>1.0703193770820985E-5</c:v>
                </c:pt>
                <c:pt idx="225">
                  <c:v>1.0750975885869292E-5</c:v>
                </c:pt>
                <c:pt idx="226">
                  <c:v>1.07987580009176E-5</c:v>
                </c:pt>
                <c:pt idx="227">
                  <c:v>1.0846540115965908E-5</c:v>
                </c:pt>
                <c:pt idx="228">
                  <c:v>1.0894322231014216E-5</c:v>
                </c:pt>
                <c:pt idx="229">
                  <c:v>1.0942104346062525E-5</c:v>
                </c:pt>
                <c:pt idx="230">
                  <c:v>1.0989886461110833E-5</c:v>
                </c:pt>
                <c:pt idx="231">
                  <c:v>1.1037668576159141E-5</c:v>
                </c:pt>
                <c:pt idx="232">
                  <c:v>1.1085450691207448E-5</c:v>
                </c:pt>
                <c:pt idx="233">
                  <c:v>1.1133232806255756E-5</c:v>
                </c:pt>
                <c:pt idx="234">
                  <c:v>1.1181014921304064E-5</c:v>
                </c:pt>
                <c:pt idx="235">
                  <c:v>1.1228797036352372E-5</c:v>
                </c:pt>
                <c:pt idx="236">
                  <c:v>1.127657915140068E-5</c:v>
                </c:pt>
                <c:pt idx="237">
                  <c:v>1.1324361266448989E-5</c:v>
                </c:pt>
                <c:pt idx="238">
                  <c:v>1.1372143381497297E-5</c:v>
                </c:pt>
                <c:pt idx="239">
                  <c:v>1.1419925496545603E-5</c:v>
                </c:pt>
                <c:pt idx="240">
                  <c:v>1.1467707611593912E-5</c:v>
                </c:pt>
                <c:pt idx="241">
                  <c:v>1.151548972664222E-5</c:v>
                </c:pt>
                <c:pt idx="242">
                  <c:v>1.1563271841690528E-5</c:v>
                </c:pt>
                <c:pt idx="243">
                  <c:v>1.1611053956738836E-5</c:v>
                </c:pt>
                <c:pt idx="244">
                  <c:v>1.1658836071787144E-5</c:v>
                </c:pt>
                <c:pt idx="245">
                  <c:v>1.1706618186835453E-5</c:v>
                </c:pt>
                <c:pt idx="246">
                  <c:v>1.1754400301883759E-5</c:v>
                </c:pt>
                <c:pt idx="247">
                  <c:v>1.1802182416932067E-5</c:v>
                </c:pt>
                <c:pt idx="248">
                  <c:v>1.1849964531980376E-5</c:v>
                </c:pt>
                <c:pt idx="249">
                  <c:v>1.1897746647028684E-5</c:v>
                </c:pt>
                <c:pt idx="250">
                  <c:v>1.1945528762076992E-5</c:v>
                </c:pt>
                <c:pt idx="251">
                  <c:v>1.19933108771253E-5</c:v>
                </c:pt>
                <c:pt idx="252">
                  <c:v>1.2041092992173609E-5</c:v>
                </c:pt>
                <c:pt idx="253">
                  <c:v>1.2088875107221915E-5</c:v>
                </c:pt>
                <c:pt idx="254">
                  <c:v>1.2136657222270223E-5</c:v>
                </c:pt>
                <c:pt idx="255">
                  <c:v>1.2184439337318531E-5</c:v>
                </c:pt>
                <c:pt idx="256">
                  <c:v>1.223222145236684E-5</c:v>
                </c:pt>
                <c:pt idx="257">
                  <c:v>1.2280003567415148E-5</c:v>
                </c:pt>
                <c:pt idx="258">
                  <c:v>1.2327785682463456E-5</c:v>
                </c:pt>
                <c:pt idx="259">
                  <c:v>1.2375567797511764E-5</c:v>
                </c:pt>
                <c:pt idx="260">
                  <c:v>1.2423349912560071E-5</c:v>
                </c:pt>
                <c:pt idx="261">
                  <c:v>1.2471132027608379E-5</c:v>
                </c:pt>
                <c:pt idx="262">
                  <c:v>1.2518914142656687E-5</c:v>
                </c:pt>
                <c:pt idx="263">
                  <c:v>1.2566696257704995E-5</c:v>
                </c:pt>
                <c:pt idx="264">
                  <c:v>1.2614478372753304E-5</c:v>
                </c:pt>
                <c:pt idx="265">
                  <c:v>1.2662260487801612E-5</c:v>
                </c:pt>
                <c:pt idx="266">
                  <c:v>1.271004260284992E-5</c:v>
                </c:pt>
                <c:pt idx="267">
                  <c:v>1.2757824717898227E-5</c:v>
                </c:pt>
                <c:pt idx="268">
                  <c:v>1.2805606832946535E-5</c:v>
                </c:pt>
                <c:pt idx="269">
                  <c:v>1.2853388947994843E-5</c:v>
                </c:pt>
                <c:pt idx="270">
                  <c:v>1.2901171063043151E-5</c:v>
                </c:pt>
                <c:pt idx="271">
                  <c:v>1.2948953178091459E-5</c:v>
                </c:pt>
                <c:pt idx="272">
                  <c:v>1.2996735293139768E-5</c:v>
                </c:pt>
                <c:pt idx="273">
                  <c:v>1.3044517408188076E-5</c:v>
                </c:pt>
                <c:pt idx="274">
                  <c:v>1.3092299523236382E-5</c:v>
                </c:pt>
                <c:pt idx="275">
                  <c:v>1.3140081638284691E-5</c:v>
                </c:pt>
                <c:pt idx="276">
                  <c:v>1.3187863753332999E-5</c:v>
                </c:pt>
                <c:pt idx="277">
                  <c:v>1.3235645868381307E-5</c:v>
                </c:pt>
                <c:pt idx="278">
                  <c:v>1.3283427983429615E-5</c:v>
                </c:pt>
                <c:pt idx="279">
                  <c:v>1.3331210098477923E-5</c:v>
                </c:pt>
                <c:pt idx="280">
                  <c:v>1.3378992213526232E-5</c:v>
                </c:pt>
                <c:pt idx="281">
                  <c:v>1.3426774328574538E-5</c:v>
                </c:pt>
                <c:pt idx="282">
                  <c:v>1.3474556443622846E-5</c:v>
                </c:pt>
                <c:pt idx="283">
                  <c:v>1.3522338558671155E-5</c:v>
                </c:pt>
                <c:pt idx="284">
                  <c:v>1.3570120673719463E-5</c:v>
                </c:pt>
                <c:pt idx="285">
                  <c:v>1.3617902788767771E-5</c:v>
                </c:pt>
                <c:pt idx="286">
                  <c:v>1.3665684903816079E-5</c:v>
                </c:pt>
                <c:pt idx="287">
                  <c:v>1.3713467018864387E-5</c:v>
                </c:pt>
                <c:pt idx="288">
                  <c:v>1.3761249133912694E-5</c:v>
                </c:pt>
                <c:pt idx="289">
                  <c:v>1.3809031248961002E-5</c:v>
                </c:pt>
                <c:pt idx="290">
                  <c:v>1.385681336400931E-5</c:v>
                </c:pt>
                <c:pt idx="291">
                  <c:v>1.3904595479057619E-5</c:v>
                </c:pt>
                <c:pt idx="292">
                  <c:v>1.3952377594105927E-5</c:v>
                </c:pt>
                <c:pt idx="293">
                  <c:v>1.4000159709154235E-5</c:v>
                </c:pt>
                <c:pt idx="294">
                  <c:v>1.4047941824202543E-5</c:v>
                </c:pt>
                <c:pt idx="295">
                  <c:v>1.409572393925085E-5</c:v>
                </c:pt>
                <c:pt idx="296">
                  <c:v>1.4143506054299158E-5</c:v>
                </c:pt>
                <c:pt idx="297">
                  <c:v>1.4191288169347466E-5</c:v>
                </c:pt>
                <c:pt idx="298">
                  <c:v>1.4239070284395774E-5</c:v>
                </c:pt>
                <c:pt idx="299">
                  <c:v>1.4286852399444083E-5</c:v>
                </c:pt>
                <c:pt idx="300">
                  <c:v>1.4334634514492391E-5</c:v>
                </c:pt>
                <c:pt idx="301">
                  <c:v>1.4382416629540697E-5</c:v>
                </c:pt>
                <c:pt idx="302">
                  <c:v>1.4430198744589006E-5</c:v>
                </c:pt>
                <c:pt idx="303">
                  <c:v>1.4477980859637314E-5</c:v>
                </c:pt>
                <c:pt idx="304">
                  <c:v>1.4525762974685622E-5</c:v>
                </c:pt>
                <c:pt idx="305">
                  <c:v>1.457354508973393E-5</c:v>
                </c:pt>
                <c:pt idx="306">
                  <c:v>1.4621327204782238E-5</c:v>
                </c:pt>
                <c:pt idx="307">
                  <c:v>1.4669109319830547E-5</c:v>
                </c:pt>
                <c:pt idx="308">
                  <c:v>1.4716891434878853E-5</c:v>
                </c:pt>
                <c:pt idx="309">
                  <c:v>1.4764673549927161E-5</c:v>
                </c:pt>
                <c:pt idx="310">
                  <c:v>1.481245566497547E-5</c:v>
                </c:pt>
                <c:pt idx="311">
                  <c:v>1.4860237780023778E-5</c:v>
                </c:pt>
                <c:pt idx="312">
                  <c:v>1.4908019895072086E-5</c:v>
                </c:pt>
                <c:pt idx="313">
                  <c:v>1.4955802010120394E-5</c:v>
                </c:pt>
                <c:pt idx="314">
                  <c:v>1.5003584125168702E-5</c:v>
                </c:pt>
                <c:pt idx="315">
                  <c:v>1.5051366240217009E-5</c:v>
                </c:pt>
                <c:pt idx="316">
                  <c:v>1.5099148355265317E-5</c:v>
                </c:pt>
                <c:pt idx="317">
                  <c:v>1.5146930470313625E-5</c:v>
                </c:pt>
                <c:pt idx="318">
                  <c:v>1.5194712585361934E-5</c:v>
                </c:pt>
                <c:pt idx="319">
                  <c:v>1.5242494700410242E-5</c:v>
                </c:pt>
                <c:pt idx="320">
                  <c:v>1.529027681545855E-5</c:v>
                </c:pt>
                <c:pt idx="321">
                  <c:v>1.5338058930506858E-5</c:v>
                </c:pt>
                <c:pt idx="322">
                  <c:v>1.5385841045555166E-5</c:v>
                </c:pt>
                <c:pt idx="323">
                  <c:v>1.5433623160603475E-5</c:v>
                </c:pt>
                <c:pt idx="324">
                  <c:v>1.5481405275651783E-5</c:v>
                </c:pt>
                <c:pt idx="325">
                  <c:v>1.5529187390700091E-5</c:v>
                </c:pt>
                <c:pt idx="326">
                  <c:v>1.5576969505748396E-5</c:v>
                </c:pt>
                <c:pt idx="327">
                  <c:v>1.5624751620796704E-5</c:v>
                </c:pt>
                <c:pt idx="328">
                  <c:v>1.5672533735845012E-5</c:v>
                </c:pt>
                <c:pt idx="329">
                  <c:v>1.5720315850893321E-5</c:v>
                </c:pt>
                <c:pt idx="330">
                  <c:v>1.5768097965941629E-5</c:v>
                </c:pt>
                <c:pt idx="331">
                  <c:v>1.5815880080989937E-5</c:v>
                </c:pt>
                <c:pt idx="332">
                  <c:v>1.5863662196038245E-5</c:v>
                </c:pt>
                <c:pt idx="333">
                  <c:v>1.5911444311086553E-5</c:v>
                </c:pt>
                <c:pt idx="334">
                  <c:v>1.5959226426134862E-5</c:v>
                </c:pt>
                <c:pt idx="335">
                  <c:v>1.600700854118317E-5</c:v>
                </c:pt>
                <c:pt idx="336">
                  <c:v>1.6054790656231478E-5</c:v>
                </c:pt>
                <c:pt idx="337">
                  <c:v>1.6102572771279786E-5</c:v>
                </c:pt>
                <c:pt idx="338">
                  <c:v>1.6150354886328094E-5</c:v>
                </c:pt>
                <c:pt idx="339">
                  <c:v>1.6198137001376403E-5</c:v>
                </c:pt>
                <c:pt idx="340">
                  <c:v>1.6245919116424707E-5</c:v>
                </c:pt>
                <c:pt idx="341">
                  <c:v>1.6293701231473016E-5</c:v>
                </c:pt>
                <c:pt idx="342">
                  <c:v>1.6341483346521324E-5</c:v>
                </c:pt>
                <c:pt idx="343">
                  <c:v>1.6389265461569632E-5</c:v>
                </c:pt>
                <c:pt idx="344">
                  <c:v>1.643704757661794E-5</c:v>
                </c:pt>
                <c:pt idx="345">
                  <c:v>1.6484829691666249E-5</c:v>
                </c:pt>
                <c:pt idx="346">
                  <c:v>1.6532611806714557E-5</c:v>
                </c:pt>
                <c:pt idx="347">
                  <c:v>1.6580393921762865E-5</c:v>
                </c:pt>
                <c:pt idx="348">
                  <c:v>1.6628176036811173E-5</c:v>
                </c:pt>
                <c:pt idx="349">
                  <c:v>1.6675958151859481E-5</c:v>
                </c:pt>
                <c:pt idx="350">
                  <c:v>1.672374026690779E-5</c:v>
                </c:pt>
                <c:pt idx="351">
                  <c:v>1.6771522381956098E-5</c:v>
                </c:pt>
                <c:pt idx="352">
                  <c:v>1.6819304497004406E-5</c:v>
                </c:pt>
                <c:pt idx="353">
                  <c:v>1.6867086612052711E-5</c:v>
                </c:pt>
                <c:pt idx="354">
                  <c:v>1.6914868727101019E-5</c:v>
                </c:pt>
                <c:pt idx="355">
                  <c:v>1.6962650842149327E-5</c:v>
                </c:pt>
                <c:pt idx="356">
                  <c:v>1.7010432957197635E-5</c:v>
                </c:pt>
                <c:pt idx="357">
                  <c:v>1.7058215072245944E-5</c:v>
                </c:pt>
                <c:pt idx="358">
                  <c:v>1.7105997187294252E-5</c:v>
                </c:pt>
                <c:pt idx="359">
                  <c:v>1.715377930234256E-5</c:v>
                </c:pt>
                <c:pt idx="360">
                  <c:v>1.7201561417390868E-5</c:v>
                </c:pt>
                <c:pt idx="361">
                  <c:v>1.7249343532439177E-5</c:v>
                </c:pt>
                <c:pt idx="362">
                  <c:v>1.7297125647487485E-5</c:v>
                </c:pt>
                <c:pt idx="363">
                  <c:v>1.7344907762535793E-5</c:v>
                </c:pt>
                <c:pt idx="364">
                  <c:v>1.7392689877584101E-5</c:v>
                </c:pt>
                <c:pt idx="365">
                  <c:v>1.7440471992632409E-5</c:v>
                </c:pt>
                <c:pt idx="366">
                  <c:v>1.7488254107680718E-5</c:v>
                </c:pt>
                <c:pt idx="367">
                  <c:v>1.7536036222729022E-5</c:v>
                </c:pt>
                <c:pt idx="368">
                  <c:v>1.7583818337777331E-5</c:v>
                </c:pt>
                <c:pt idx="369">
                  <c:v>1.7631600452825639E-5</c:v>
                </c:pt>
                <c:pt idx="370">
                  <c:v>1.7679382567873947E-5</c:v>
                </c:pt>
                <c:pt idx="371">
                  <c:v>1.7727164682922255E-5</c:v>
                </c:pt>
                <c:pt idx="372">
                  <c:v>1.7774946797970563E-5</c:v>
                </c:pt>
                <c:pt idx="373">
                  <c:v>1.7822728913018872E-5</c:v>
                </c:pt>
                <c:pt idx="374">
                  <c:v>1.787051102806718E-5</c:v>
                </c:pt>
                <c:pt idx="375">
                  <c:v>1.7918293143115488E-5</c:v>
                </c:pt>
                <c:pt idx="376">
                  <c:v>1.7966075258163796E-5</c:v>
                </c:pt>
                <c:pt idx="377">
                  <c:v>1.8013857373212105E-5</c:v>
                </c:pt>
                <c:pt idx="378">
                  <c:v>1.8061639488260413E-5</c:v>
                </c:pt>
                <c:pt idx="379">
                  <c:v>1.8109421603308721E-5</c:v>
                </c:pt>
                <c:pt idx="380">
                  <c:v>1.8157203718357029E-5</c:v>
                </c:pt>
                <c:pt idx="381">
                  <c:v>1.8204985833405334E-5</c:v>
                </c:pt>
                <c:pt idx="382">
                  <c:v>1.8252767948453642E-5</c:v>
                </c:pt>
                <c:pt idx="383">
                  <c:v>1.830055006350195E-5</c:v>
                </c:pt>
                <c:pt idx="384">
                  <c:v>1.8348332178550259E-5</c:v>
                </c:pt>
                <c:pt idx="385">
                  <c:v>1.8396114293598567E-5</c:v>
                </c:pt>
                <c:pt idx="386">
                  <c:v>1.8443896408646875E-5</c:v>
                </c:pt>
                <c:pt idx="387">
                  <c:v>1.8491678523695183E-5</c:v>
                </c:pt>
                <c:pt idx="388">
                  <c:v>1.8539460638743491E-5</c:v>
                </c:pt>
                <c:pt idx="389">
                  <c:v>1.85872427537918E-5</c:v>
                </c:pt>
                <c:pt idx="390">
                  <c:v>1.8635024868840108E-5</c:v>
                </c:pt>
                <c:pt idx="391">
                  <c:v>1.8682806983888416E-5</c:v>
                </c:pt>
                <c:pt idx="392">
                  <c:v>1.8730589098936724E-5</c:v>
                </c:pt>
                <c:pt idx="393">
                  <c:v>1.8778371213985033E-5</c:v>
                </c:pt>
                <c:pt idx="394">
                  <c:v>1.8826153329033341E-5</c:v>
                </c:pt>
                <c:pt idx="395">
                  <c:v>1.8873935444081646E-5</c:v>
                </c:pt>
                <c:pt idx="396">
                  <c:v>1.8921717559129954E-5</c:v>
                </c:pt>
                <c:pt idx="397">
                  <c:v>1.8969499674178262E-5</c:v>
                </c:pt>
                <c:pt idx="398">
                  <c:v>1.901728178922657E-5</c:v>
                </c:pt>
                <c:pt idx="399">
                  <c:v>1.9065063904274878E-5</c:v>
                </c:pt>
                <c:pt idx="400">
                  <c:v>1.9112846019323187E-5</c:v>
                </c:pt>
                <c:pt idx="401">
                  <c:v>1.9160628134371495E-5</c:v>
                </c:pt>
                <c:pt idx="402">
                  <c:v>1.9208410249419803E-5</c:v>
                </c:pt>
                <c:pt idx="403">
                  <c:v>1.9256192364468111E-5</c:v>
                </c:pt>
                <c:pt idx="404">
                  <c:v>1.9303974479516419E-5</c:v>
                </c:pt>
                <c:pt idx="405">
                  <c:v>1.9351756594564728E-5</c:v>
                </c:pt>
                <c:pt idx="406">
                  <c:v>1.9399538709613036E-5</c:v>
                </c:pt>
                <c:pt idx="407">
                  <c:v>1.9447320824661344E-5</c:v>
                </c:pt>
                <c:pt idx="408">
                  <c:v>1.9495102939709652E-5</c:v>
                </c:pt>
                <c:pt idx="409">
                  <c:v>1.9542885054757957E-5</c:v>
                </c:pt>
                <c:pt idx="410">
                  <c:v>1.9590667169806265E-5</c:v>
                </c:pt>
                <c:pt idx="411">
                  <c:v>1.9638449284854574E-5</c:v>
                </c:pt>
                <c:pt idx="412">
                  <c:v>1.9686231399902882E-5</c:v>
                </c:pt>
                <c:pt idx="413">
                  <c:v>1.973401351495119E-5</c:v>
                </c:pt>
                <c:pt idx="414">
                  <c:v>1.9781795629999498E-5</c:v>
                </c:pt>
                <c:pt idx="415">
                  <c:v>1.9829577745047806E-5</c:v>
                </c:pt>
                <c:pt idx="416">
                  <c:v>1.9877359860096115E-5</c:v>
                </c:pt>
                <c:pt idx="417">
                  <c:v>1.9925141975144423E-5</c:v>
                </c:pt>
                <c:pt idx="418">
                  <c:v>1.9972924090192731E-5</c:v>
                </c:pt>
                <c:pt idx="419">
                  <c:v>2.0020706205241039E-5</c:v>
                </c:pt>
                <c:pt idx="420">
                  <c:v>2.0068488320289348E-5</c:v>
                </c:pt>
                <c:pt idx="421">
                  <c:v>2.0116270435337656E-5</c:v>
                </c:pt>
                <c:pt idx="422">
                  <c:v>2.0164052550385964E-5</c:v>
                </c:pt>
                <c:pt idx="423">
                  <c:v>2.0211834665434269E-5</c:v>
                </c:pt>
                <c:pt idx="424">
                  <c:v>2.0259616780482577E-5</c:v>
                </c:pt>
                <c:pt idx="425">
                  <c:v>2.0307398895530885E-5</c:v>
                </c:pt>
                <c:pt idx="426">
                  <c:v>2.0355181010579193E-5</c:v>
                </c:pt>
                <c:pt idx="427">
                  <c:v>2.0402963125627502E-5</c:v>
                </c:pt>
                <c:pt idx="428">
                  <c:v>2.045074524067581E-5</c:v>
                </c:pt>
                <c:pt idx="429">
                  <c:v>2.0498527355724118E-5</c:v>
                </c:pt>
                <c:pt idx="430">
                  <c:v>2.0546309470772426E-5</c:v>
                </c:pt>
                <c:pt idx="431">
                  <c:v>2.0594091585820734E-5</c:v>
                </c:pt>
                <c:pt idx="432">
                  <c:v>2.0641873700869043E-5</c:v>
                </c:pt>
                <c:pt idx="433">
                  <c:v>2.0689655815917351E-5</c:v>
                </c:pt>
                <c:pt idx="434">
                  <c:v>2.0737437930965659E-5</c:v>
                </c:pt>
                <c:pt idx="435">
                  <c:v>2.0785220046013967E-5</c:v>
                </c:pt>
                <c:pt idx="436">
                  <c:v>2.0833002161062272E-5</c:v>
                </c:pt>
                <c:pt idx="437">
                  <c:v>2.088078427611058E-5</c:v>
                </c:pt>
                <c:pt idx="438">
                  <c:v>2.0928566391158889E-5</c:v>
                </c:pt>
                <c:pt idx="439">
                  <c:v>2.0976348506207197E-5</c:v>
                </c:pt>
                <c:pt idx="440">
                  <c:v>2.1024130621255505E-5</c:v>
                </c:pt>
                <c:pt idx="441">
                  <c:v>2.1071912736303813E-5</c:v>
                </c:pt>
                <c:pt idx="442">
                  <c:v>2.1119694851352121E-5</c:v>
                </c:pt>
                <c:pt idx="443">
                  <c:v>2.116747696640043E-5</c:v>
                </c:pt>
                <c:pt idx="444">
                  <c:v>2.1215259081448738E-5</c:v>
                </c:pt>
                <c:pt idx="445">
                  <c:v>2.1263041196497046E-5</c:v>
                </c:pt>
                <c:pt idx="446">
                  <c:v>2.1310823311545354E-5</c:v>
                </c:pt>
                <c:pt idx="447">
                  <c:v>2.1358605426593662E-5</c:v>
                </c:pt>
                <c:pt idx="448">
                  <c:v>2.1406387541641971E-5</c:v>
                </c:pt>
                <c:pt idx="449">
                  <c:v>2.1454169656690279E-5</c:v>
                </c:pt>
                <c:pt idx="450">
                  <c:v>2.1501951771738584E-5</c:v>
                </c:pt>
                <c:pt idx="451">
                  <c:v>2.1549733886786892E-5</c:v>
                </c:pt>
                <c:pt idx="452">
                  <c:v>2.15975160018352E-5</c:v>
                </c:pt>
                <c:pt idx="453">
                  <c:v>2.1645298116883508E-5</c:v>
                </c:pt>
                <c:pt idx="454">
                  <c:v>2.1693080231931817E-5</c:v>
                </c:pt>
                <c:pt idx="455">
                  <c:v>2.1740862346980125E-5</c:v>
                </c:pt>
                <c:pt idx="456">
                  <c:v>2.1788644462028433E-5</c:v>
                </c:pt>
                <c:pt idx="457">
                  <c:v>2.1836426577076741E-5</c:v>
                </c:pt>
                <c:pt idx="458">
                  <c:v>2.1884208692125049E-5</c:v>
                </c:pt>
                <c:pt idx="459">
                  <c:v>2.1931990807173358E-5</c:v>
                </c:pt>
                <c:pt idx="460">
                  <c:v>2.1979772922221666E-5</c:v>
                </c:pt>
                <c:pt idx="461">
                  <c:v>2.2027555037269974E-5</c:v>
                </c:pt>
                <c:pt idx="462">
                  <c:v>2.2075337152318282E-5</c:v>
                </c:pt>
                <c:pt idx="463">
                  <c:v>2.212311926736659E-5</c:v>
                </c:pt>
                <c:pt idx="464">
                  <c:v>2.2170901382414895E-5</c:v>
                </c:pt>
                <c:pt idx="465">
                  <c:v>2.2218683497463204E-5</c:v>
                </c:pt>
                <c:pt idx="466">
                  <c:v>2.2266465612511512E-5</c:v>
                </c:pt>
                <c:pt idx="467">
                  <c:v>2.231424772755982E-5</c:v>
                </c:pt>
                <c:pt idx="468">
                  <c:v>2.2362029842608128E-5</c:v>
                </c:pt>
                <c:pt idx="469">
                  <c:v>2.2409811957656436E-5</c:v>
                </c:pt>
                <c:pt idx="470">
                  <c:v>2.2457594072704745E-5</c:v>
                </c:pt>
                <c:pt idx="471">
                  <c:v>2.2505376187753053E-5</c:v>
                </c:pt>
                <c:pt idx="472">
                  <c:v>2.2553158302801361E-5</c:v>
                </c:pt>
                <c:pt idx="473">
                  <c:v>2.2600940417849669E-5</c:v>
                </c:pt>
                <c:pt idx="474">
                  <c:v>2.2648722532897977E-5</c:v>
                </c:pt>
                <c:pt idx="475">
                  <c:v>2.2696504647946286E-5</c:v>
                </c:pt>
                <c:pt idx="476">
                  <c:v>2.2744286762994594E-5</c:v>
                </c:pt>
                <c:pt idx="477">
                  <c:v>2.2792068878042902E-5</c:v>
                </c:pt>
                <c:pt idx="478">
                  <c:v>2.2839850993091207E-5</c:v>
                </c:pt>
                <c:pt idx="479">
                  <c:v>2.2887633108139515E-5</c:v>
                </c:pt>
                <c:pt idx="480">
                  <c:v>2.2935415223187823E-5</c:v>
                </c:pt>
                <c:pt idx="481">
                  <c:v>2.2983197338236132E-5</c:v>
                </c:pt>
                <c:pt idx="482">
                  <c:v>2.303097945328444E-5</c:v>
                </c:pt>
                <c:pt idx="483">
                  <c:v>2.3078761568332748E-5</c:v>
                </c:pt>
                <c:pt idx="484">
                  <c:v>2.3126543683381056E-5</c:v>
                </c:pt>
                <c:pt idx="485">
                  <c:v>2.3174325798429364E-5</c:v>
                </c:pt>
                <c:pt idx="486">
                  <c:v>2.3222107913477673E-5</c:v>
                </c:pt>
                <c:pt idx="487">
                  <c:v>2.3269890028525981E-5</c:v>
                </c:pt>
                <c:pt idx="488">
                  <c:v>2.3317672143574289E-5</c:v>
                </c:pt>
                <c:pt idx="489">
                  <c:v>2.3365454258622597E-5</c:v>
                </c:pt>
                <c:pt idx="490">
                  <c:v>2.3413236373670905E-5</c:v>
                </c:pt>
                <c:pt idx="491">
                  <c:v>2.3461018488719214E-5</c:v>
                </c:pt>
                <c:pt idx="492">
                  <c:v>2.3508800603767518E-5</c:v>
                </c:pt>
                <c:pt idx="493">
                  <c:v>2.3556582718815827E-5</c:v>
                </c:pt>
                <c:pt idx="494">
                  <c:v>2.3604364833864135E-5</c:v>
                </c:pt>
                <c:pt idx="495">
                  <c:v>2.3652146948912443E-5</c:v>
                </c:pt>
                <c:pt idx="496">
                  <c:v>2.3699929063960751E-5</c:v>
                </c:pt>
                <c:pt idx="497">
                  <c:v>2.374771117900906E-5</c:v>
                </c:pt>
                <c:pt idx="498">
                  <c:v>2.3795493294057368E-5</c:v>
                </c:pt>
                <c:pt idx="499">
                  <c:v>2.3843275409105676E-5</c:v>
                </c:pt>
                <c:pt idx="500">
                  <c:v>2.3891057524153984E-5</c:v>
                </c:pt>
                <c:pt idx="501">
                  <c:v>2.3938839639202292E-5</c:v>
                </c:pt>
                <c:pt idx="502">
                  <c:v>2.3986621754250601E-5</c:v>
                </c:pt>
                <c:pt idx="503">
                  <c:v>2.4034403869298909E-5</c:v>
                </c:pt>
                <c:pt idx="504">
                  <c:v>2.4082185984347217E-5</c:v>
                </c:pt>
                <c:pt idx="505">
                  <c:v>2.4129968099395525E-5</c:v>
                </c:pt>
                <c:pt idx="506">
                  <c:v>2.417775021444383E-5</c:v>
                </c:pt>
                <c:pt idx="507">
                  <c:v>2.4225532329492138E-5</c:v>
                </c:pt>
                <c:pt idx="508">
                  <c:v>2.4273314444540446E-5</c:v>
                </c:pt>
                <c:pt idx="509">
                  <c:v>2.4321096559588755E-5</c:v>
                </c:pt>
                <c:pt idx="510">
                  <c:v>2.4368878674637063E-5</c:v>
                </c:pt>
                <c:pt idx="511">
                  <c:v>2.4416660789685371E-5</c:v>
                </c:pt>
                <c:pt idx="512">
                  <c:v>2.4464442904733679E-5</c:v>
                </c:pt>
                <c:pt idx="513">
                  <c:v>2.4512225019781988E-5</c:v>
                </c:pt>
                <c:pt idx="514">
                  <c:v>2.4560007134830296E-5</c:v>
                </c:pt>
                <c:pt idx="515">
                  <c:v>2.4607789249878604E-5</c:v>
                </c:pt>
                <c:pt idx="516">
                  <c:v>2.4655571364926912E-5</c:v>
                </c:pt>
                <c:pt idx="517">
                  <c:v>2.470335347997522E-5</c:v>
                </c:pt>
                <c:pt idx="518">
                  <c:v>2.4751135595023529E-5</c:v>
                </c:pt>
                <c:pt idx="519">
                  <c:v>2.4798917710071833E-5</c:v>
                </c:pt>
                <c:pt idx="520">
                  <c:v>2.4846699825120142E-5</c:v>
                </c:pt>
                <c:pt idx="521">
                  <c:v>2.489448194016845E-5</c:v>
                </c:pt>
                <c:pt idx="522">
                  <c:v>2.4942264055216758E-5</c:v>
                </c:pt>
                <c:pt idx="523">
                  <c:v>2.4990046170265066E-5</c:v>
                </c:pt>
                <c:pt idx="524">
                  <c:v>2.5037828285313374E-5</c:v>
                </c:pt>
                <c:pt idx="525">
                  <c:v>2.5085610400361683E-5</c:v>
                </c:pt>
                <c:pt idx="526">
                  <c:v>2.5133392515409991E-5</c:v>
                </c:pt>
                <c:pt idx="527">
                  <c:v>2.5181174630458299E-5</c:v>
                </c:pt>
                <c:pt idx="528">
                  <c:v>2.5228956745506607E-5</c:v>
                </c:pt>
                <c:pt idx="529">
                  <c:v>2.5276738860554916E-5</c:v>
                </c:pt>
                <c:pt idx="530">
                  <c:v>2.5324520975603224E-5</c:v>
                </c:pt>
                <c:pt idx="531">
                  <c:v>2.5372303090651532E-5</c:v>
                </c:pt>
                <c:pt idx="532">
                  <c:v>2.542008520569984E-5</c:v>
                </c:pt>
                <c:pt idx="533">
                  <c:v>2.5467867320748145E-5</c:v>
                </c:pt>
                <c:pt idx="534">
                  <c:v>2.5515649435796453E-5</c:v>
                </c:pt>
                <c:pt idx="535">
                  <c:v>2.5563431550844761E-5</c:v>
                </c:pt>
                <c:pt idx="536">
                  <c:v>2.561121366589307E-5</c:v>
                </c:pt>
                <c:pt idx="537">
                  <c:v>2.5658995780941378E-5</c:v>
                </c:pt>
                <c:pt idx="538">
                  <c:v>2.5706777895989686E-5</c:v>
                </c:pt>
                <c:pt idx="539">
                  <c:v>2.5754560011037994E-5</c:v>
                </c:pt>
                <c:pt idx="540">
                  <c:v>2.5802342126086302E-5</c:v>
                </c:pt>
                <c:pt idx="541">
                  <c:v>2.5850124241134611E-5</c:v>
                </c:pt>
                <c:pt idx="542">
                  <c:v>2.5897906356182919E-5</c:v>
                </c:pt>
                <c:pt idx="543">
                  <c:v>2.5945688471231227E-5</c:v>
                </c:pt>
                <c:pt idx="544">
                  <c:v>2.5993470586279535E-5</c:v>
                </c:pt>
                <c:pt idx="545">
                  <c:v>2.6041252701327844E-5</c:v>
                </c:pt>
                <c:pt idx="546">
                  <c:v>2.6089034816376152E-5</c:v>
                </c:pt>
                <c:pt idx="547">
                  <c:v>2.6136816931424457E-5</c:v>
                </c:pt>
                <c:pt idx="548">
                  <c:v>2.6184599046472765E-5</c:v>
                </c:pt>
                <c:pt idx="549">
                  <c:v>2.6232381161521073E-5</c:v>
                </c:pt>
                <c:pt idx="550">
                  <c:v>2.6280163276569381E-5</c:v>
                </c:pt>
                <c:pt idx="551">
                  <c:v>2.6327945391617689E-5</c:v>
                </c:pt>
                <c:pt idx="552">
                  <c:v>2.6375727506665998E-5</c:v>
                </c:pt>
                <c:pt idx="553">
                  <c:v>2.6423509621714306E-5</c:v>
                </c:pt>
                <c:pt idx="554">
                  <c:v>2.6471291736762614E-5</c:v>
                </c:pt>
                <c:pt idx="555">
                  <c:v>2.6519073851810922E-5</c:v>
                </c:pt>
                <c:pt idx="556">
                  <c:v>2.656685596685923E-5</c:v>
                </c:pt>
                <c:pt idx="557">
                  <c:v>2.6614638081907539E-5</c:v>
                </c:pt>
                <c:pt idx="558">
                  <c:v>2.6662420196955847E-5</c:v>
                </c:pt>
                <c:pt idx="559">
                  <c:v>2.6710202312004155E-5</c:v>
                </c:pt>
                <c:pt idx="560">
                  <c:v>2.6757984427052463E-5</c:v>
                </c:pt>
                <c:pt idx="561">
                  <c:v>2.6805766542100768E-5</c:v>
                </c:pt>
                <c:pt idx="562">
                  <c:v>2.6853548657149076E-5</c:v>
                </c:pt>
                <c:pt idx="563">
                  <c:v>2.6901330772197385E-5</c:v>
                </c:pt>
                <c:pt idx="564">
                  <c:v>2.6949112887245693E-5</c:v>
                </c:pt>
                <c:pt idx="565">
                  <c:v>2.6996895002294001E-5</c:v>
                </c:pt>
                <c:pt idx="566">
                  <c:v>2.7044677117342309E-5</c:v>
                </c:pt>
                <c:pt idx="567">
                  <c:v>2.7092459232390617E-5</c:v>
                </c:pt>
                <c:pt idx="568">
                  <c:v>2.7140241347438926E-5</c:v>
                </c:pt>
                <c:pt idx="569">
                  <c:v>2.7188023462487234E-5</c:v>
                </c:pt>
                <c:pt idx="570">
                  <c:v>2.7235805577535542E-5</c:v>
                </c:pt>
                <c:pt idx="571">
                  <c:v>2.728358769258385E-5</c:v>
                </c:pt>
                <c:pt idx="572">
                  <c:v>2.7331369807632158E-5</c:v>
                </c:pt>
                <c:pt idx="573">
                  <c:v>2.7379151922680467E-5</c:v>
                </c:pt>
                <c:pt idx="574">
                  <c:v>2.7426934037728775E-5</c:v>
                </c:pt>
                <c:pt idx="575">
                  <c:v>2.747471615277708E-5</c:v>
                </c:pt>
                <c:pt idx="576">
                  <c:v>2.7522498267825388E-5</c:v>
                </c:pt>
                <c:pt idx="577">
                  <c:v>2.7570280382873696E-5</c:v>
                </c:pt>
                <c:pt idx="578">
                  <c:v>2.7618062497922004E-5</c:v>
                </c:pt>
                <c:pt idx="579">
                  <c:v>2.7665844612970313E-5</c:v>
                </c:pt>
                <c:pt idx="580">
                  <c:v>2.7713626728018621E-5</c:v>
                </c:pt>
                <c:pt idx="581">
                  <c:v>2.7761408843066929E-5</c:v>
                </c:pt>
                <c:pt idx="582">
                  <c:v>2.7809190958115237E-5</c:v>
                </c:pt>
                <c:pt idx="583">
                  <c:v>2.7856973073163545E-5</c:v>
                </c:pt>
                <c:pt idx="584">
                  <c:v>2.7904755188211854E-5</c:v>
                </c:pt>
                <c:pt idx="585">
                  <c:v>2.7952537303260162E-5</c:v>
                </c:pt>
                <c:pt idx="586">
                  <c:v>2.800031941830847E-5</c:v>
                </c:pt>
                <c:pt idx="587">
                  <c:v>2.8048101533356778E-5</c:v>
                </c:pt>
                <c:pt idx="588">
                  <c:v>2.8095883648405087E-5</c:v>
                </c:pt>
                <c:pt idx="589">
                  <c:v>2.8143665763453391E-5</c:v>
                </c:pt>
                <c:pt idx="590">
                  <c:v>2.81914478785017E-5</c:v>
                </c:pt>
                <c:pt idx="591">
                  <c:v>2.8239229993550008E-5</c:v>
                </c:pt>
                <c:pt idx="592">
                  <c:v>2.8287012108598316E-5</c:v>
                </c:pt>
                <c:pt idx="593">
                  <c:v>2.8334794223646624E-5</c:v>
                </c:pt>
                <c:pt idx="594">
                  <c:v>2.8382576338694932E-5</c:v>
                </c:pt>
                <c:pt idx="595">
                  <c:v>2.8430358453743241E-5</c:v>
                </c:pt>
                <c:pt idx="596">
                  <c:v>2.8478140568791549E-5</c:v>
                </c:pt>
                <c:pt idx="597">
                  <c:v>2.8525922683839857E-5</c:v>
                </c:pt>
                <c:pt idx="598">
                  <c:v>2.8573704798888165E-5</c:v>
                </c:pt>
                <c:pt idx="599">
                  <c:v>2.8621486913936473E-5</c:v>
                </c:pt>
                <c:pt idx="600">
                  <c:v>2.8669269028984782E-5</c:v>
                </c:pt>
                <c:pt idx="601">
                  <c:v>2.871705114403309E-5</c:v>
                </c:pt>
                <c:pt idx="602">
                  <c:v>2.8764833259081395E-5</c:v>
                </c:pt>
                <c:pt idx="603">
                  <c:v>2.8812615374129703E-5</c:v>
                </c:pt>
                <c:pt idx="604">
                  <c:v>2.8860397489178011E-5</c:v>
                </c:pt>
                <c:pt idx="605">
                  <c:v>2.8908179604226319E-5</c:v>
                </c:pt>
                <c:pt idx="606">
                  <c:v>2.8955961719274628E-5</c:v>
                </c:pt>
                <c:pt idx="607">
                  <c:v>2.9003743834322936E-5</c:v>
                </c:pt>
                <c:pt idx="608">
                  <c:v>2.9051525949371244E-5</c:v>
                </c:pt>
                <c:pt idx="609">
                  <c:v>2.9099308064419552E-5</c:v>
                </c:pt>
                <c:pt idx="610">
                  <c:v>2.914709017946786E-5</c:v>
                </c:pt>
                <c:pt idx="611">
                  <c:v>2.9194872294516169E-5</c:v>
                </c:pt>
                <c:pt idx="612">
                  <c:v>2.9242654409564477E-5</c:v>
                </c:pt>
                <c:pt idx="613">
                  <c:v>2.9290436524612785E-5</c:v>
                </c:pt>
                <c:pt idx="614">
                  <c:v>2.9338218639661093E-5</c:v>
                </c:pt>
                <c:pt idx="615">
                  <c:v>2.9386000754709401E-5</c:v>
                </c:pt>
                <c:pt idx="616">
                  <c:v>2.9433782869757706E-5</c:v>
                </c:pt>
                <c:pt idx="617">
                  <c:v>2.9481564984806014E-5</c:v>
                </c:pt>
                <c:pt idx="618">
                  <c:v>2.9529347099854323E-5</c:v>
                </c:pt>
                <c:pt idx="619">
                  <c:v>2.9577129214902631E-5</c:v>
                </c:pt>
                <c:pt idx="620">
                  <c:v>2.9624911329950939E-5</c:v>
                </c:pt>
                <c:pt idx="621">
                  <c:v>2.9672693444999247E-5</c:v>
                </c:pt>
                <c:pt idx="622">
                  <c:v>2.9720475560047556E-5</c:v>
                </c:pt>
                <c:pt idx="623">
                  <c:v>2.9768257675095864E-5</c:v>
                </c:pt>
                <c:pt idx="624">
                  <c:v>2.9816039790144172E-5</c:v>
                </c:pt>
                <c:pt idx="625">
                  <c:v>2.986382190519248E-5</c:v>
                </c:pt>
                <c:pt idx="626">
                  <c:v>2.9911604020240788E-5</c:v>
                </c:pt>
                <c:pt idx="627">
                  <c:v>2.9959386135289097E-5</c:v>
                </c:pt>
                <c:pt idx="628">
                  <c:v>3.0007168250337405E-5</c:v>
                </c:pt>
                <c:pt idx="629">
                  <c:v>3.0054950365385713E-5</c:v>
                </c:pt>
                <c:pt idx="630">
                  <c:v>3.0102732480434018E-5</c:v>
                </c:pt>
                <c:pt idx="631">
                  <c:v>3.0150514595482326E-5</c:v>
                </c:pt>
                <c:pt idx="632">
                  <c:v>3.0198296710530634E-5</c:v>
                </c:pt>
                <c:pt idx="633">
                  <c:v>3.0246078825578943E-5</c:v>
                </c:pt>
                <c:pt idx="634">
                  <c:v>3.0293860940627251E-5</c:v>
                </c:pt>
                <c:pt idx="635">
                  <c:v>3.0341643055675559E-5</c:v>
                </c:pt>
                <c:pt idx="636">
                  <c:v>3.0389425170723867E-5</c:v>
                </c:pt>
                <c:pt idx="637">
                  <c:v>3.0437207285772175E-5</c:v>
                </c:pt>
                <c:pt idx="638">
                  <c:v>3.0484989400820484E-5</c:v>
                </c:pt>
                <c:pt idx="639">
                  <c:v>3.0532771515868788E-5</c:v>
                </c:pt>
                <c:pt idx="640">
                  <c:v>3.05805536309171E-5</c:v>
                </c:pt>
                <c:pt idx="641">
                  <c:v>3.0628335745965405E-5</c:v>
                </c:pt>
                <c:pt idx="642">
                  <c:v>3.0676117861013716E-5</c:v>
                </c:pt>
                <c:pt idx="643">
                  <c:v>3.0723899976062021E-5</c:v>
                </c:pt>
                <c:pt idx="644">
                  <c:v>3.0771682091110333E-5</c:v>
                </c:pt>
                <c:pt idx="645">
                  <c:v>3.0819464206158638E-5</c:v>
                </c:pt>
                <c:pt idx="646">
                  <c:v>3.0867246321206949E-5</c:v>
                </c:pt>
                <c:pt idx="647">
                  <c:v>3.0915028436255254E-5</c:v>
                </c:pt>
                <c:pt idx="648">
                  <c:v>3.0962810551303566E-5</c:v>
                </c:pt>
                <c:pt idx="649">
                  <c:v>3.1010592666351871E-5</c:v>
                </c:pt>
                <c:pt idx="650">
                  <c:v>3.1058374781400182E-5</c:v>
                </c:pt>
                <c:pt idx="651">
                  <c:v>3.1106156896448487E-5</c:v>
                </c:pt>
                <c:pt idx="652">
                  <c:v>3.1153939011496792E-5</c:v>
                </c:pt>
                <c:pt idx="653">
                  <c:v>3.1201721126545103E-5</c:v>
                </c:pt>
                <c:pt idx="654">
                  <c:v>3.1249503241593408E-5</c:v>
                </c:pt>
                <c:pt idx="655">
                  <c:v>3.129728535664172E-5</c:v>
                </c:pt>
                <c:pt idx="656">
                  <c:v>3.1345067471690025E-5</c:v>
                </c:pt>
                <c:pt idx="657">
                  <c:v>3.1392849586738336E-5</c:v>
                </c:pt>
                <c:pt idx="658">
                  <c:v>3.1440631701786641E-5</c:v>
                </c:pt>
                <c:pt idx="659">
                  <c:v>3.1488413816834953E-5</c:v>
                </c:pt>
                <c:pt idx="660">
                  <c:v>3.1536195931883257E-5</c:v>
                </c:pt>
                <c:pt idx="661">
                  <c:v>3.1583978046931569E-5</c:v>
                </c:pt>
                <c:pt idx="662">
                  <c:v>3.1631760161979874E-5</c:v>
                </c:pt>
                <c:pt idx="663">
                  <c:v>3.1679542277028185E-5</c:v>
                </c:pt>
                <c:pt idx="664">
                  <c:v>3.172732439207649E-5</c:v>
                </c:pt>
                <c:pt idx="665">
                  <c:v>3.1775106507124795E-5</c:v>
                </c:pt>
                <c:pt idx="666">
                  <c:v>3.1822888622173107E-5</c:v>
                </c:pt>
                <c:pt idx="667">
                  <c:v>3.1870670737221412E-5</c:v>
                </c:pt>
                <c:pt idx="668">
                  <c:v>3.1918452852269723E-5</c:v>
                </c:pt>
                <c:pt idx="669">
                  <c:v>3.1966234967318028E-5</c:v>
                </c:pt>
                <c:pt idx="670">
                  <c:v>3.201401708236634E-5</c:v>
                </c:pt>
                <c:pt idx="671">
                  <c:v>3.2061799197414644E-5</c:v>
                </c:pt>
                <c:pt idx="672">
                  <c:v>3.2109581312462956E-5</c:v>
                </c:pt>
                <c:pt idx="673">
                  <c:v>3.2157363427511261E-5</c:v>
                </c:pt>
                <c:pt idx="674">
                  <c:v>3.2205145542559572E-5</c:v>
                </c:pt>
                <c:pt idx="675">
                  <c:v>3.2252927657607877E-5</c:v>
                </c:pt>
                <c:pt idx="676">
                  <c:v>3.2300709772656189E-5</c:v>
                </c:pt>
                <c:pt idx="677">
                  <c:v>3.2348491887704494E-5</c:v>
                </c:pt>
                <c:pt idx="678">
                  <c:v>3.2396274002752805E-5</c:v>
                </c:pt>
                <c:pt idx="679">
                  <c:v>3.244405611780111E-5</c:v>
                </c:pt>
                <c:pt idx="680">
                  <c:v>3.2491838232849415E-5</c:v>
                </c:pt>
                <c:pt idx="681">
                  <c:v>3.2539620347897727E-5</c:v>
                </c:pt>
                <c:pt idx="682">
                  <c:v>3.2587402462946031E-5</c:v>
                </c:pt>
                <c:pt idx="683">
                  <c:v>3.2635184577994343E-5</c:v>
                </c:pt>
                <c:pt idx="684">
                  <c:v>3.2682966693042648E-5</c:v>
                </c:pt>
                <c:pt idx="685">
                  <c:v>3.2730748808090959E-5</c:v>
                </c:pt>
                <c:pt idx="686">
                  <c:v>3.2778530923139264E-5</c:v>
                </c:pt>
                <c:pt idx="687">
                  <c:v>3.2826313038187576E-5</c:v>
                </c:pt>
                <c:pt idx="688">
                  <c:v>3.2874095153235881E-5</c:v>
                </c:pt>
                <c:pt idx="689">
                  <c:v>3.2921877268284192E-5</c:v>
                </c:pt>
                <c:pt idx="690">
                  <c:v>3.2969659383332497E-5</c:v>
                </c:pt>
                <c:pt idx="691">
                  <c:v>3.3017441498380809E-5</c:v>
                </c:pt>
                <c:pt idx="692">
                  <c:v>3.3065223613429113E-5</c:v>
                </c:pt>
                <c:pt idx="693">
                  <c:v>3.3113005728477418E-5</c:v>
                </c:pt>
                <c:pt idx="694">
                  <c:v>3.316078784352573E-5</c:v>
                </c:pt>
                <c:pt idx="695">
                  <c:v>3.3208569958574035E-5</c:v>
                </c:pt>
                <c:pt idx="696">
                  <c:v>3.3256352073622346E-5</c:v>
                </c:pt>
                <c:pt idx="697">
                  <c:v>3.3304134188670651E-5</c:v>
                </c:pt>
                <c:pt idx="698">
                  <c:v>3.3351916303718963E-5</c:v>
                </c:pt>
                <c:pt idx="699">
                  <c:v>3.3399698418767268E-5</c:v>
                </c:pt>
                <c:pt idx="700">
                  <c:v>3.3447480533815579E-5</c:v>
                </c:pt>
                <c:pt idx="701">
                  <c:v>3.3495262648863884E-5</c:v>
                </c:pt>
                <c:pt idx="702">
                  <c:v>3.3543044763912196E-5</c:v>
                </c:pt>
                <c:pt idx="703">
                  <c:v>3.35908268789605E-5</c:v>
                </c:pt>
                <c:pt idx="704">
                  <c:v>3.3638608994008812E-5</c:v>
                </c:pt>
                <c:pt idx="705">
                  <c:v>3.3686391109057117E-5</c:v>
                </c:pt>
                <c:pt idx="706">
                  <c:v>3.3734173224105422E-5</c:v>
                </c:pt>
                <c:pt idx="707">
                  <c:v>3.3781955339153733E-5</c:v>
                </c:pt>
                <c:pt idx="708">
                  <c:v>3.3829737454202038E-5</c:v>
                </c:pt>
                <c:pt idx="709">
                  <c:v>3.387751956925035E-5</c:v>
                </c:pt>
                <c:pt idx="710">
                  <c:v>3.3925301684298655E-5</c:v>
                </c:pt>
                <c:pt idx="711">
                  <c:v>3.3973083799346966E-5</c:v>
                </c:pt>
                <c:pt idx="712">
                  <c:v>3.4020865914395271E-5</c:v>
                </c:pt>
                <c:pt idx="713">
                  <c:v>3.4068648029443583E-5</c:v>
                </c:pt>
                <c:pt idx="714">
                  <c:v>3.4116430144491887E-5</c:v>
                </c:pt>
                <c:pt idx="715">
                  <c:v>3.4164212259540199E-5</c:v>
                </c:pt>
                <c:pt idx="716">
                  <c:v>3.4211994374588504E-5</c:v>
                </c:pt>
                <c:pt idx="717">
                  <c:v>3.4259776489636815E-5</c:v>
                </c:pt>
                <c:pt idx="718">
                  <c:v>3.430755860468512E-5</c:v>
                </c:pt>
                <c:pt idx="719">
                  <c:v>3.4355340719733432E-5</c:v>
                </c:pt>
                <c:pt idx="720">
                  <c:v>3.4403122834781737E-5</c:v>
                </c:pt>
                <c:pt idx="721">
                  <c:v>3.4450904949830041E-5</c:v>
                </c:pt>
                <c:pt idx="722">
                  <c:v>3.4498687064878353E-5</c:v>
                </c:pt>
                <c:pt idx="723">
                  <c:v>3.4546469179926658E-5</c:v>
                </c:pt>
                <c:pt idx="724">
                  <c:v>3.4594251294974969E-5</c:v>
                </c:pt>
                <c:pt idx="725">
                  <c:v>3.4642033410023274E-5</c:v>
                </c:pt>
                <c:pt idx="726">
                  <c:v>3.4689815525071586E-5</c:v>
                </c:pt>
                <c:pt idx="727">
                  <c:v>3.4737597640119891E-5</c:v>
                </c:pt>
                <c:pt idx="728">
                  <c:v>3.4785379755168202E-5</c:v>
                </c:pt>
                <c:pt idx="729">
                  <c:v>3.4833161870216507E-5</c:v>
                </c:pt>
                <c:pt idx="730">
                  <c:v>3.4880943985264819E-5</c:v>
                </c:pt>
                <c:pt idx="731">
                  <c:v>3.4928726100313124E-5</c:v>
                </c:pt>
                <c:pt idx="732">
                  <c:v>3.4976508215361435E-5</c:v>
                </c:pt>
                <c:pt idx="733">
                  <c:v>3.502429033040974E-5</c:v>
                </c:pt>
                <c:pt idx="734">
                  <c:v>3.5072072445458045E-5</c:v>
                </c:pt>
                <c:pt idx="735">
                  <c:v>3.5119854560506356E-5</c:v>
                </c:pt>
                <c:pt idx="736">
                  <c:v>3.5167636675554661E-5</c:v>
                </c:pt>
                <c:pt idx="737">
                  <c:v>3.5215418790602973E-5</c:v>
                </c:pt>
                <c:pt idx="738">
                  <c:v>3.5263200905651278E-5</c:v>
                </c:pt>
                <c:pt idx="739">
                  <c:v>3.5310983020699589E-5</c:v>
                </c:pt>
                <c:pt idx="740">
                  <c:v>3.5358765135747894E-5</c:v>
                </c:pt>
                <c:pt idx="741">
                  <c:v>3.5406547250796206E-5</c:v>
                </c:pt>
                <c:pt idx="742">
                  <c:v>3.5454329365844511E-5</c:v>
                </c:pt>
                <c:pt idx="743">
                  <c:v>3.5502111480892822E-5</c:v>
                </c:pt>
                <c:pt idx="744">
                  <c:v>3.5549893595941127E-5</c:v>
                </c:pt>
                <c:pt idx="745">
                  <c:v>3.5597675710989439E-5</c:v>
                </c:pt>
                <c:pt idx="746">
                  <c:v>3.5645457826037743E-5</c:v>
                </c:pt>
                <c:pt idx="747">
                  <c:v>3.5693239941086055E-5</c:v>
                </c:pt>
                <c:pt idx="748">
                  <c:v>3.574102205613436E-5</c:v>
                </c:pt>
                <c:pt idx="749">
                  <c:v>3.5788804171182665E-5</c:v>
                </c:pt>
                <c:pt idx="750">
                  <c:v>3.5836586286230976E-5</c:v>
                </c:pt>
                <c:pt idx="751">
                  <c:v>3.5884368401279281E-5</c:v>
                </c:pt>
                <c:pt idx="752">
                  <c:v>3.5932150516327593E-5</c:v>
                </c:pt>
                <c:pt idx="753">
                  <c:v>3.5979932631375897E-5</c:v>
                </c:pt>
                <c:pt idx="754">
                  <c:v>3.6027714746424209E-5</c:v>
                </c:pt>
                <c:pt idx="755">
                  <c:v>3.6075496861472514E-5</c:v>
                </c:pt>
                <c:pt idx="756">
                  <c:v>3.6123278976520826E-5</c:v>
                </c:pt>
                <c:pt idx="757">
                  <c:v>3.617106109156913E-5</c:v>
                </c:pt>
                <c:pt idx="758">
                  <c:v>3.6218843206617442E-5</c:v>
                </c:pt>
                <c:pt idx="759">
                  <c:v>3.6266625321665747E-5</c:v>
                </c:pt>
                <c:pt idx="760">
                  <c:v>3.6314407436714058E-5</c:v>
                </c:pt>
                <c:pt idx="761">
                  <c:v>3.6362189551762363E-5</c:v>
                </c:pt>
                <c:pt idx="762">
                  <c:v>3.6409971666810668E-5</c:v>
                </c:pt>
                <c:pt idx="763">
                  <c:v>3.645775378185898E-5</c:v>
                </c:pt>
                <c:pt idx="764">
                  <c:v>3.6505535896907284E-5</c:v>
                </c:pt>
                <c:pt idx="765">
                  <c:v>3.6553318011955596E-5</c:v>
                </c:pt>
                <c:pt idx="766">
                  <c:v>3.6601100127003901E-5</c:v>
                </c:pt>
                <c:pt idx="767">
                  <c:v>3.6648882242052212E-5</c:v>
                </c:pt>
                <c:pt idx="768">
                  <c:v>3.6696664357100517E-5</c:v>
                </c:pt>
                <c:pt idx="769">
                  <c:v>3.6744446472148829E-5</c:v>
                </c:pt>
                <c:pt idx="770">
                  <c:v>3.6792228587197134E-5</c:v>
                </c:pt>
                <c:pt idx="771">
                  <c:v>3.6840010702245445E-5</c:v>
                </c:pt>
                <c:pt idx="772">
                  <c:v>3.688779281729375E-5</c:v>
                </c:pt>
                <c:pt idx="773">
                  <c:v>3.6935574932342062E-5</c:v>
                </c:pt>
                <c:pt idx="774">
                  <c:v>3.6983357047390367E-5</c:v>
                </c:pt>
                <c:pt idx="775">
                  <c:v>3.7031139162438671E-5</c:v>
                </c:pt>
                <c:pt idx="776">
                  <c:v>3.7078921277486983E-5</c:v>
                </c:pt>
                <c:pt idx="777">
                  <c:v>3.7126703392535288E-5</c:v>
                </c:pt>
                <c:pt idx="778">
                  <c:v>3.7174485507583599E-5</c:v>
                </c:pt>
                <c:pt idx="779">
                  <c:v>3.7222267622631904E-5</c:v>
                </c:pt>
                <c:pt idx="780">
                  <c:v>3.7270049737680216E-5</c:v>
                </c:pt>
                <c:pt idx="781">
                  <c:v>3.7317831852728521E-5</c:v>
                </c:pt>
                <c:pt idx="782">
                  <c:v>3.7365613967776832E-5</c:v>
                </c:pt>
                <c:pt idx="783">
                  <c:v>3.7413396082825137E-5</c:v>
                </c:pt>
                <c:pt idx="784">
                  <c:v>3.7461178197873449E-5</c:v>
                </c:pt>
                <c:pt idx="785">
                  <c:v>3.7508960312921753E-5</c:v>
                </c:pt>
                <c:pt idx="786">
                  <c:v>3.7556742427970065E-5</c:v>
                </c:pt>
                <c:pt idx="787">
                  <c:v>3.760452454301837E-5</c:v>
                </c:pt>
                <c:pt idx="788">
                  <c:v>3.7652306658066682E-5</c:v>
                </c:pt>
                <c:pt idx="789">
                  <c:v>3.7700088773114986E-5</c:v>
                </c:pt>
                <c:pt idx="790">
                  <c:v>3.7747870888163291E-5</c:v>
                </c:pt>
                <c:pt idx="791">
                  <c:v>3.7795653003211603E-5</c:v>
                </c:pt>
                <c:pt idx="792">
                  <c:v>3.7843435118259908E-5</c:v>
                </c:pt>
                <c:pt idx="793">
                  <c:v>3.7891217233308219E-5</c:v>
                </c:pt>
                <c:pt idx="794">
                  <c:v>3.7938999348356524E-5</c:v>
                </c:pt>
                <c:pt idx="795">
                  <c:v>3.7986781463404836E-5</c:v>
                </c:pt>
                <c:pt idx="796">
                  <c:v>3.803456357845314E-5</c:v>
                </c:pt>
                <c:pt idx="797">
                  <c:v>3.8082345693501452E-5</c:v>
                </c:pt>
                <c:pt idx="798">
                  <c:v>3.8130127808549757E-5</c:v>
                </c:pt>
                <c:pt idx="799">
                  <c:v>3.8177909923598068E-5</c:v>
                </c:pt>
                <c:pt idx="800">
                  <c:v>3.8225692038646373E-5</c:v>
                </c:pt>
                <c:pt idx="801">
                  <c:v>3.8273474153694685E-5</c:v>
                </c:pt>
                <c:pt idx="802">
                  <c:v>3.832125626874299E-5</c:v>
                </c:pt>
                <c:pt idx="803">
                  <c:v>3.8369038383791295E-5</c:v>
                </c:pt>
                <c:pt idx="804">
                  <c:v>3.8416820498839606E-5</c:v>
                </c:pt>
                <c:pt idx="805">
                  <c:v>3.8464602613887911E-5</c:v>
                </c:pt>
                <c:pt idx="806">
                  <c:v>3.8512384728936223E-5</c:v>
                </c:pt>
                <c:pt idx="807">
                  <c:v>3.8560166843984527E-5</c:v>
                </c:pt>
                <c:pt idx="808">
                  <c:v>3.8607948959032839E-5</c:v>
                </c:pt>
                <c:pt idx="809">
                  <c:v>3.8655731074081144E-5</c:v>
                </c:pt>
                <c:pt idx="810">
                  <c:v>3.8703513189129455E-5</c:v>
                </c:pt>
                <c:pt idx="811">
                  <c:v>3.875129530417776E-5</c:v>
                </c:pt>
                <c:pt idx="812">
                  <c:v>3.8799077419226072E-5</c:v>
                </c:pt>
                <c:pt idx="813">
                  <c:v>3.8846859534274377E-5</c:v>
                </c:pt>
                <c:pt idx="814">
                  <c:v>3.8894641649322688E-5</c:v>
                </c:pt>
                <c:pt idx="815">
                  <c:v>3.8942423764370993E-5</c:v>
                </c:pt>
                <c:pt idx="816">
                  <c:v>3.8990205879419305E-5</c:v>
                </c:pt>
                <c:pt idx="817">
                  <c:v>3.903798799446761E-5</c:v>
                </c:pt>
                <c:pt idx="818">
                  <c:v>3.9085770109515914E-5</c:v>
                </c:pt>
                <c:pt idx="819">
                  <c:v>3.9133552224564226E-5</c:v>
                </c:pt>
                <c:pt idx="820">
                  <c:v>3.9181334339612531E-5</c:v>
                </c:pt>
                <c:pt idx="821">
                  <c:v>3.9229116454660842E-5</c:v>
                </c:pt>
                <c:pt idx="822">
                  <c:v>3.9276898569709147E-5</c:v>
                </c:pt>
                <c:pt idx="823">
                  <c:v>3.9324680684757459E-5</c:v>
                </c:pt>
                <c:pt idx="824">
                  <c:v>3.9372462799805764E-5</c:v>
                </c:pt>
                <c:pt idx="825">
                  <c:v>3.9420244914854075E-5</c:v>
                </c:pt>
                <c:pt idx="826">
                  <c:v>3.946802702990238E-5</c:v>
                </c:pt>
                <c:pt idx="827">
                  <c:v>3.9515809144950692E-5</c:v>
                </c:pt>
                <c:pt idx="828">
                  <c:v>3.9563591259998996E-5</c:v>
                </c:pt>
                <c:pt idx="829">
                  <c:v>3.9611373375047308E-5</c:v>
                </c:pt>
                <c:pt idx="830">
                  <c:v>3.9659155490095613E-5</c:v>
                </c:pt>
                <c:pt idx="831">
                  <c:v>3.9706937605143918E-5</c:v>
                </c:pt>
                <c:pt idx="832">
                  <c:v>3.9754719720192229E-5</c:v>
                </c:pt>
                <c:pt idx="833">
                  <c:v>3.9802501835240534E-5</c:v>
                </c:pt>
                <c:pt idx="834">
                  <c:v>3.9850283950288846E-5</c:v>
                </c:pt>
                <c:pt idx="835">
                  <c:v>3.9898066065337151E-5</c:v>
                </c:pt>
                <c:pt idx="836">
                  <c:v>3.9945848180385462E-5</c:v>
                </c:pt>
                <c:pt idx="837">
                  <c:v>3.9993630295433767E-5</c:v>
                </c:pt>
                <c:pt idx="838">
                  <c:v>4.0041412410482079E-5</c:v>
                </c:pt>
                <c:pt idx="839">
                  <c:v>4.0089194525530383E-5</c:v>
                </c:pt>
                <c:pt idx="840">
                  <c:v>4.0136976640578695E-5</c:v>
                </c:pt>
                <c:pt idx="841">
                  <c:v>4.0184758755627E-5</c:v>
                </c:pt>
                <c:pt idx="842">
                  <c:v>4.0232540870675311E-5</c:v>
                </c:pt>
                <c:pt idx="843">
                  <c:v>4.0280322985723616E-5</c:v>
                </c:pt>
                <c:pt idx="844">
                  <c:v>4.0328105100771928E-5</c:v>
                </c:pt>
                <c:pt idx="845">
                  <c:v>4.0375887215820233E-5</c:v>
                </c:pt>
                <c:pt idx="846">
                  <c:v>4.0423669330868538E-5</c:v>
                </c:pt>
                <c:pt idx="847">
                  <c:v>4.0471451445916849E-5</c:v>
                </c:pt>
                <c:pt idx="848">
                  <c:v>4.0519233560965154E-5</c:v>
                </c:pt>
                <c:pt idx="849">
                  <c:v>4.0567015676013466E-5</c:v>
                </c:pt>
                <c:pt idx="850">
                  <c:v>4.061479779106177E-5</c:v>
                </c:pt>
                <c:pt idx="851">
                  <c:v>4.0662579906110082E-5</c:v>
                </c:pt>
                <c:pt idx="852">
                  <c:v>4.0710362021158387E-5</c:v>
                </c:pt>
                <c:pt idx="853">
                  <c:v>4.0758144136206698E-5</c:v>
                </c:pt>
                <c:pt idx="854">
                  <c:v>4.0805926251255003E-5</c:v>
                </c:pt>
                <c:pt idx="855">
                  <c:v>4.0853708366303315E-5</c:v>
                </c:pt>
                <c:pt idx="856">
                  <c:v>4.090149048135162E-5</c:v>
                </c:pt>
                <c:pt idx="857">
                  <c:v>4.0949272596399931E-5</c:v>
                </c:pt>
                <c:pt idx="858">
                  <c:v>4.0997054711448236E-5</c:v>
                </c:pt>
                <c:pt idx="859">
                  <c:v>4.1044836826496541E-5</c:v>
                </c:pt>
                <c:pt idx="860">
                  <c:v>4.1092618941544852E-5</c:v>
                </c:pt>
                <c:pt idx="861">
                  <c:v>4.1140401056593157E-5</c:v>
                </c:pt>
                <c:pt idx="862">
                  <c:v>4.1188183171641469E-5</c:v>
                </c:pt>
                <c:pt idx="863">
                  <c:v>4.1235965286689774E-5</c:v>
                </c:pt>
                <c:pt idx="864">
                  <c:v>4.1283747401738085E-5</c:v>
                </c:pt>
                <c:pt idx="865">
                  <c:v>4.133152951678639E-5</c:v>
                </c:pt>
                <c:pt idx="866">
                  <c:v>4.1379311631834702E-5</c:v>
                </c:pt>
                <c:pt idx="867">
                  <c:v>4.1427093746883007E-5</c:v>
                </c:pt>
                <c:pt idx="868">
                  <c:v>4.1474875861931318E-5</c:v>
                </c:pt>
                <c:pt idx="869">
                  <c:v>4.1522657976979623E-5</c:v>
                </c:pt>
                <c:pt idx="870">
                  <c:v>4.1570440092027935E-5</c:v>
                </c:pt>
                <c:pt idx="871">
                  <c:v>4.1618222207076239E-5</c:v>
                </c:pt>
                <c:pt idx="872">
                  <c:v>4.1666004322124544E-5</c:v>
                </c:pt>
                <c:pt idx="873">
                  <c:v>4.1713786437172856E-5</c:v>
                </c:pt>
                <c:pt idx="874">
                  <c:v>4.1761568552221161E-5</c:v>
                </c:pt>
                <c:pt idx="875">
                  <c:v>4.1809350667269472E-5</c:v>
                </c:pt>
                <c:pt idx="876">
                  <c:v>4.1857132782317777E-5</c:v>
                </c:pt>
                <c:pt idx="877">
                  <c:v>4.1904914897366089E-5</c:v>
                </c:pt>
                <c:pt idx="878">
                  <c:v>4.1952697012414394E-5</c:v>
                </c:pt>
                <c:pt idx="879">
                  <c:v>4.2000479127462705E-5</c:v>
                </c:pt>
                <c:pt idx="880">
                  <c:v>4.204826124251101E-5</c:v>
                </c:pt>
                <c:pt idx="881">
                  <c:v>4.2096043357559322E-5</c:v>
                </c:pt>
                <c:pt idx="882">
                  <c:v>4.2143825472607626E-5</c:v>
                </c:pt>
                <c:pt idx="883">
                  <c:v>4.2191607587655938E-5</c:v>
                </c:pt>
                <c:pt idx="884">
                  <c:v>4.2239389702704243E-5</c:v>
                </c:pt>
                <c:pt idx="885">
                  <c:v>4.2287171817752554E-5</c:v>
                </c:pt>
                <c:pt idx="886">
                  <c:v>4.2334953932800859E-5</c:v>
                </c:pt>
                <c:pt idx="887">
                  <c:v>4.2382736047849164E-5</c:v>
                </c:pt>
                <c:pt idx="888">
                  <c:v>4.2430518162897476E-5</c:v>
                </c:pt>
                <c:pt idx="889">
                  <c:v>4.247830027794578E-5</c:v>
                </c:pt>
                <c:pt idx="890">
                  <c:v>4.2526082392994092E-5</c:v>
                </c:pt>
                <c:pt idx="891">
                  <c:v>4.2573864508042397E-5</c:v>
                </c:pt>
                <c:pt idx="892">
                  <c:v>4.2621646623090708E-5</c:v>
                </c:pt>
                <c:pt idx="893">
                  <c:v>4.2669428738139013E-5</c:v>
                </c:pt>
                <c:pt idx="894">
                  <c:v>4.2717210853187325E-5</c:v>
                </c:pt>
                <c:pt idx="895">
                  <c:v>4.276499296823563E-5</c:v>
                </c:pt>
                <c:pt idx="896">
                  <c:v>4.2812775083283941E-5</c:v>
                </c:pt>
                <c:pt idx="897">
                  <c:v>4.2860557198332246E-5</c:v>
                </c:pt>
                <c:pt idx="898">
                  <c:v>4.2908339313380558E-5</c:v>
                </c:pt>
                <c:pt idx="899">
                  <c:v>4.2956121428428863E-5</c:v>
                </c:pt>
                <c:pt idx="900">
                  <c:v>4.3003903543477167E-5</c:v>
                </c:pt>
                <c:pt idx="901">
                  <c:v>4.3051685658525479E-5</c:v>
                </c:pt>
                <c:pt idx="902">
                  <c:v>4.3099467773573784E-5</c:v>
                </c:pt>
                <c:pt idx="903">
                  <c:v>4.3147249888622095E-5</c:v>
                </c:pt>
                <c:pt idx="904">
                  <c:v>4.31950320036704E-5</c:v>
                </c:pt>
                <c:pt idx="905">
                  <c:v>4.3242814118718712E-5</c:v>
                </c:pt>
                <c:pt idx="906">
                  <c:v>4.3290596233767017E-5</c:v>
                </c:pt>
                <c:pt idx="907">
                  <c:v>4.3338378348815328E-5</c:v>
                </c:pt>
                <c:pt idx="908">
                  <c:v>4.3386160463863633E-5</c:v>
                </c:pt>
                <c:pt idx="909">
                  <c:v>4.3433942578911945E-5</c:v>
                </c:pt>
                <c:pt idx="910">
                  <c:v>4.348172469396025E-5</c:v>
                </c:pt>
                <c:pt idx="911">
                  <c:v>4.3529506809008561E-5</c:v>
                </c:pt>
                <c:pt idx="912">
                  <c:v>4.3577288924056866E-5</c:v>
                </c:pt>
                <c:pt idx="913">
                  <c:v>4.3625071039105178E-5</c:v>
                </c:pt>
                <c:pt idx="914">
                  <c:v>4.3672853154153482E-5</c:v>
                </c:pt>
                <c:pt idx="915">
                  <c:v>4.3720635269201787E-5</c:v>
                </c:pt>
                <c:pt idx="916">
                  <c:v>4.3768417384250099E-5</c:v>
                </c:pt>
                <c:pt idx="917">
                  <c:v>4.3816199499298404E-5</c:v>
                </c:pt>
                <c:pt idx="918">
                  <c:v>4.3863981614346715E-5</c:v>
                </c:pt>
                <c:pt idx="919">
                  <c:v>4.391176372939502E-5</c:v>
                </c:pt>
                <c:pt idx="920">
                  <c:v>4.3959545844443332E-5</c:v>
                </c:pt>
                <c:pt idx="921">
                  <c:v>4.4007327959491636E-5</c:v>
                </c:pt>
                <c:pt idx="922">
                  <c:v>4.4055110074539948E-5</c:v>
                </c:pt>
                <c:pt idx="923">
                  <c:v>4.4102892189588253E-5</c:v>
                </c:pt>
                <c:pt idx="924">
                  <c:v>4.4150674304636565E-5</c:v>
                </c:pt>
                <c:pt idx="925">
                  <c:v>4.4198456419684869E-5</c:v>
                </c:pt>
                <c:pt idx="926">
                  <c:v>4.4246238534733181E-5</c:v>
                </c:pt>
                <c:pt idx="927">
                  <c:v>4.4294020649781486E-5</c:v>
                </c:pt>
                <c:pt idx="928">
                  <c:v>4.4341802764829791E-5</c:v>
                </c:pt>
                <c:pt idx="929">
                  <c:v>4.4389584879878102E-5</c:v>
                </c:pt>
                <c:pt idx="930">
                  <c:v>4.4437366994926407E-5</c:v>
                </c:pt>
                <c:pt idx="931">
                  <c:v>4.4485149109974719E-5</c:v>
                </c:pt>
                <c:pt idx="932">
                  <c:v>4.4532931225023023E-5</c:v>
                </c:pt>
                <c:pt idx="933">
                  <c:v>4.4580713340071335E-5</c:v>
                </c:pt>
                <c:pt idx="934">
                  <c:v>4.462849545511964E-5</c:v>
                </c:pt>
                <c:pt idx="935">
                  <c:v>4.4676277570167951E-5</c:v>
                </c:pt>
                <c:pt idx="936">
                  <c:v>4.4724059685216256E-5</c:v>
                </c:pt>
                <c:pt idx="937">
                  <c:v>4.4771841800264568E-5</c:v>
                </c:pt>
                <c:pt idx="938">
                  <c:v>4.4819623915312873E-5</c:v>
                </c:pt>
                <c:pt idx="939">
                  <c:v>4.4867406030361184E-5</c:v>
                </c:pt>
                <c:pt idx="940">
                  <c:v>4.4915188145409489E-5</c:v>
                </c:pt>
                <c:pt idx="941">
                  <c:v>4.4962970260457794E-5</c:v>
                </c:pt>
                <c:pt idx="942">
                  <c:v>4.5010752375506106E-5</c:v>
                </c:pt>
                <c:pt idx="943">
                  <c:v>4.505853449055441E-5</c:v>
                </c:pt>
                <c:pt idx="944">
                  <c:v>4.5106316605602722E-5</c:v>
                </c:pt>
                <c:pt idx="945">
                  <c:v>4.5154098720651027E-5</c:v>
                </c:pt>
                <c:pt idx="946">
                  <c:v>4.5201880835699338E-5</c:v>
                </c:pt>
                <c:pt idx="947">
                  <c:v>4.5249662950747643E-5</c:v>
                </c:pt>
                <c:pt idx="948">
                  <c:v>4.5297445065795955E-5</c:v>
                </c:pt>
                <c:pt idx="949">
                  <c:v>4.534522718084426E-5</c:v>
                </c:pt>
                <c:pt idx="950">
                  <c:v>4.5393009295892571E-5</c:v>
                </c:pt>
                <c:pt idx="951">
                  <c:v>4.5440791410940876E-5</c:v>
                </c:pt>
                <c:pt idx="952">
                  <c:v>4.5488573525989188E-5</c:v>
                </c:pt>
                <c:pt idx="953">
                  <c:v>4.5536355641037492E-5</c:v>
                </c:pt>
                <c:pt idx="954">
                  <c:v>4.5584137756085804E-5</c:v>
                </c:pt>
                <c:pt idx="955">
                  <c:v>4.5631919871134109E-5</c:v>
                </c:pt>
                <c:pt idx="956">
                  <c:v>4.5679701986182414E-5</c:v>
                </c:pt>
                <c:pt idx="957">
                  <c:v>4.5727484101230725E-5</c:v>
                </c:pt>
                <c:pt idx="958">
                  <c:v>4.577526621627903E-5</c:v>
                </c:pt>
                <c:pt idx="959">
                  <c:v>4.5823048331327342E-5</c:v>
                </c:pt>
                <c:pt idx="960">
                  <c:v>4.5870830446375647E-5</c:v>
                </c:pt>
                <c:pt idx="961">
                  <c:v>4.5918612561423958E-5</c:v>
                </c:pt>
                <c:pt idx="962">
                  <c:v>4.5966394676472263E-5</c:v>
                </c:pt>
                <c:pt idx="963">
                  <c:v>4.6014176791520575E-5</c:v>
                </c:pt>
                <c:pt idx="964">
                  <c:v>4.6061958906568879E-5</c:v>
                </c:pt>
                <c:pt idx="965">
                  <c:v>4.6109741021617191E-5</c:v>
                </c:pt>
                <c:pt idx="966">
                  <c:v>4.6157523136665496E-5</c:v>
                </c:pt>
                <c:pt idx="967">
                  <c:v>4.6205305251713807E-5</c:v>
                </c:pt>
                <c:pt idx="968">
                  <c:v>4.6253087366762112E-5</c:v>
                </c:pt>
                <c:pt idx="969">
                  <c:v>4.6300869481810417E-5</c:v>
                </c:pt>
                <c:pt idx="970">
                  <c:v>4.6348651596858729E-5</c:v>
                </c:pt>
                <c:pt idx="971">
                  <c:v>4.6396433711907034E-5</c:v>
                </c:pt>
                <c:pt idx="972">
                  <c:v>4.6444215826955345E-5</c:v>
                </c:pt>
                <c:pt idx="973">
                  <c:v>4.649199794200365E-5</c:v>
                </c:pt>
                <c:pt idx="974">
                  <c:v>4.6539780057051962E-5</c:v>
                </c:pt>
                <c:pt idx="975">
                  <c:v>4.6587562172100266E-5</c:v>
                </c:pt>
                <c:pt idx="976">
                  <c:v>4.6635344287148578E-5</c:v>
                </c:pt>
                <c:pt idx="977">
                  <c:v>4.6683126402196883E-5</c:v>
                </c:pt>
                <c:pt idx="978">
                  <c:v>4.6730908517245194E-5</c:v>
                </c:pt>
                <c:pt idx="979">
                  <c:v>4.6778690632293499E-5</c:v>
                </c:pt>
                <c:pt idx="980">
                  <c:v>4.6826472747341811E-5</c:v>
                </c:pt>
                <c:pt idx="981">
                  <c:v>4.6874254862390116E-5</c:v>
                </c:pt>
                <c:pt idx="982">
                  <c:v>4.6922036977438427E-5</c:v>
                </c:pt>
                <c:pt idx="983">
                  <c:v>4.6969819092486732E-5</c:v>
                </c:pt>
                <c:pt idx="984">
                  <c:v>4.7017601207535037E-5</c:v>
                </c:pt>
                <c:pt idx="985">
                  <c:v>4.7065383322583349E-5</c:v>
                </c:pt>
                <c:pt idx="986">
                  <c:v>4.7113165437631653E-5</c:v>
                </c:pt>
                <c:pt idx="987">
                  <c:v>4.7160947552679965E-5</c:v>
                </c:pt>
                <c:pt idx="988">
                  <c:v>4.720872966772827E-5</c:v>
                </c:pt>
                <c:pt idx="989">
                  <c:v>4.7256511782776581E-5</c:v>
                </c:pt>
                <c:pt idx="990">
                  <c:v>4.7304293897824886E-5</c:v>
                </c:pt>
                <c:pt idx="991">
                  <c:v>4.7352076012873198E-5</c:v>
                </c:pt>
                <c:pt idx="992">
                  <c:v>4.7399858127921503E-5</c:v>
                </c:pt>
                <c:pt idx="993">
                  <c:v>4.7447640242969814E-5</c:v>
                </c:pt>
                <c:pt idx="994">
                  <c:v>4.7495422358018119E-5</c:v>
                </c:pt>
                <c:pt idx="995">
                  <c:v>4.7543204473066431E-5</c:v>
                </c:pt>
                <c:pt idx="996">
                  <c:v>4.7590986588114735E-5</c:v>
                </c:pt>
                <c:pt idx="997">
                  <c:v>4.763876870316304E-5</c:v>
                </c:pt>
                <c:pt idx="998">
                  <c:v>4.7686550818211352E-5</c:v>
                </c:pt>
                <c:pt idx="999">
                  <c:v>4.7734332933259657E-5</c:v>
                </c:pt>
              </c:numCache>
            </c:numRef>
          </c:xVal>
          <c:yVal>
            <c:numRef>
              <c:f>waves!$G$8:$G$1007</c:f>
              <c:numCache>
                <c:formatCode>0.00E+00</c:formatCode>
                <c:ptCount val="1000"/>
                <c:pt idx="0">
                  <c:v>0.46815905364372468</c:v>
                </c:pt>
                <c:pt idx="1">
                  <c:v>0.48980611246725408</c:v>
                </c:pt>
                <c:pt idx="2">
                  <c:v>0.51145317129078349</c:v>
                </c:pt>
                <c:pt idx="3">
                  <c:v>0.53310023011431296</c:v>
                </c:pt>
                <c:pt idx="4">
                  <c:v>0.55474728893784231</c:v>
                </c:pt>
                <c:pt idx="5">
                  <c:v>0.57639434776137177</c:v>
                </c:pt>
                <c:pt idx="6">
                  <c:v>0.59804140658490113</c:v>
                </c:pt>
                <c:pt idx="7">
                  <c:v>0.61968846540843059</c:v>
                </c:pt>
                <c:pt idx="8">
                  <c:v>0.64133552423195994</c:v>
                </c:pt>
                <c:pt idx="9">
                  <c:v>0.66298258305548941</c:v>
                </c:pt>
                <c:pt idx="10">
                  <c:v>0.68462964187901876</c:v>
                </c:pt>
                <c:pt idx="11">
                  <c:v>0.70627670070254822</c:v>
                </c:pt>
                <c:pt idx="12">
                  <c:v>0.72792375952607768</c:v>
                </c:pt>
                <c:pt idx="13">
                  <c:v>0.74957081834960704</c:v>
                </c:pt>
                <c:pt idx="14">
                  <c:v>0.7712178771731365</c:v>
                </c:pt>
                <c:pt idx="15">
                  <c:v>0.79286493599666585</c:v>
                </c:pt>
                <c:pt idx="16">
                  <c:v>0.81451199482019532</c:v>
                </c:pt>
                <c:pt idx="17">
                  <c:v>0.83615905364372467</c:v>
                </c:pt>
                <c:pt idx="18">
                  <c:v>0.85780611246725402</c:v>
                </c:pt>
                <c:pt idx="19">
                  <c:v>0.87154603634308214</c:v>
                </c:pt>
                <c:pt idx="20">
                  <c:v>0.87070739396740771</c:v>
                </c:pt>
                <c:pt idx="21">
                  <c:v>0.86986875159173338</c:v>
                </c:pt>
                <c:pt idx="22">
                  <c:v>0.86903010921605905</c:v>
                </c:pt>
                <c:pt idx="23">
                  <c:v>0.86819146684038473</c:v>
                </c:pt>
                <c:pt idx="24">
                  <c:v>0.8673528244647104</c:v>
                </c:pt>
                <c:pt idx="25">
                  <c:v>0.86651418208903608</c:v>
                </c:pt>
                <c:pt idx="26">
                  <c:v>0.86567553971336175</c:v>
                </c:pt>
                <c:pt idx="27">
                  <c:v>0.86483689733768743</c:v>
                </c:pt>
                <c:pt idx="28">
                  <c:v>0.86399825496201299</c:v>
                </c:pt>
                <c:pt idx="29">
                  <c:v>0.86315961258633866</c:v>
                </c:pt>
                <c:pt idx="30">
                  <c:v>0.86232097021066434</c:v>
                </c:pt>
                <c:pt idx="31">
                  <c:v>0.86148232783499001</c:v>
                </c:pt>
                <c:pt idx="32">
                  <c:v>0.86064368545931569</c:v>
                </c:pt>
                <c:pt idx="33">
                  <c:v>0.85980504308364136</c:v>
                </c:pt>
                <c:pt idx="34">
                  <c:v>0.85896640070796704</c:v>
                </c:pt>
                <c:pt idx="35">
                  <c:v>0.85812775833229271</c:v>
                </c:pt>
                <c:pt idx="36">
                  <c:v>0.85728911595661828</c:v>
                </c:pt>
                <c:pt idx="37">
                  <c:v>0.85645047358094395</c:v>
                </c:pt>
                <c:pt idx="38">
                  <c:v>0.85561183120526962</c:v>
                </c:pt>
                <c:pt idx="39">
                  <c:v>0.8547731888295953</c:v>
                </c:pt>
                <c:pt idx="40">
                  <c:v>0.85393454645392097</c:v>
                </c:pt>
                <c:pt idx="41">
                  <c:v>0.85309590407824665</c:v>
                </c:pt>
                <c:pt idx="42">
                  <c:v>0.85225726170257232</c:v>
                </c:pt>
                <c:pt idx="43">
                  <c:v>0.851418619326898</c:v>
                </c:pt>
                <c:pt idx="44">
                  <c:v>0.85057997695122356</c:v>
                </c:pt>
                <c:pt idx="45">
                  <c:v>0.84974133457554923</c:v>
                </c:pt>
                <c:pt idx="46">
                  <c:v>0.84890269219987491</c:v>
                </c:pt>
                <c:pt idx="47">
                  <c:v>0.84806404982420058</c:v>
                </c:pt>
                <c:pt idx="48">
                  <c:v>0.84722540744852626</c:v>
                </c:pt>
                <c:pt idx="49">
                  <c:v>0.84638676507285193</c:v>
                </c:pt>
                <c:pt idx="50">
                  <c:v>0.84554812269717761</c:v>
                </c:pt>
                <c:pt idx="51">
                  <c:v>0.84470948032150328</c:v>
                </c:pt>
                <c:pt idx="52">
                  <c:v>0.84387083794582884</c:v>
                </c:pt>
                <c:pt idx="53">
                  <c:v>0.84303219557015452</c:v>
                </c:pt>
                <c:pt idx="54">
                  <c:v>0.84219355319448019</c:v>
                </c:pt>
                <c:pt idx="55">
                  <c:v>0.84135491081880587</c:v>
                </c:pt>
                <c:pt idx="56">
                  <c:v>0.84051626844313154</c:v>
                </c:pt>
                <c:pt idx="57">
                  <c:v>0.83967762606745722</c:v>
                </c:pt>
                <c:pt idx="58">
                  <c:v>0.83883898369178289</c:v>
                </c:pt>
                <c:pt idx="59">
                  <c:v>0.83800034131610857</c:v>
                </c:pt>
                <c:pt idx="60">
                  <c:v>0.83716169894043413</c:v>
                </c:pt>
                <c:pt idx="61">
                  <c:v>0.8363230565647598</c:v>
                </c:pt>
                <c:pt idx="62">
                  <c:v>0.83548441418908548</c:v>
                </c:pt>
                <c:pt idx="63">
                  <c:v>0.83464577181341115</c:v>
                </c:pt>
                <c:pt idx="64">
                  <c:v>0.83380712943773683</c:v>
                </c:pt>
                <c:pt idx="65">
                  <c:v>0.8329684870620625</c:v>
                </c:pt>
                <c:pt idx="66">
                  <c:v>0.83212984468638818</c:v>
                </c:pt>
                <c:pt idx="67">
                  <c:v>0.83129120231071385</c:v>
                </c:pt>
                <c:pt idx="68">
                  <c:v>0.83045255993503941</c:v>
                </c:pt>
                <c:pt idx="69">
                  <c:v>0.82961391755936509</c:v>
                </c:pt>
                <c:pt idx="70">
                  <c:v>0.82877527518369076</c:v>
                </c:pt>
                <c:pt idx="71">
                  <c:v>0.82793663280801644</c:v>
                </c:pt>
                <c:pt idx="72">
                  <c:v>0.82709799043234211</c:v>
                </c:pt>
                <c:pt idx="73">
                  <c:v>0.82625934805666779</c:v>
                </c:pt>
                <c:pt idx="74">
                  <c:v>0.82542070568099346</c:v>
                </c:pt>
                <c:pt idx="75">
                  <c:v>0.82458206330531914</c:v>
                </c:pt>
                <c:pt idx="76">
                  <c:v>0.8237434209296447</c:v>
                </c:pt>
                <c:pt idx="77">
                  <c:v>0.82290477855397037</c:v>
                </c:pt>
                <c:pt idx="78">
                  <c:v>0.82206613617829605</c:v>
                </c:pt>
                <c:pt idx="79">
                  <c:v>0.82122749380262172</c:v>
                </c:pt>
                <c:pt idx="80">
                  <c:v>0.8203888514269474</c:v>
                </c:pt>
                <c:pt idx="81">
                  <c:v>0.81955020905127307</c:v>
                </c:pt>
                <c:pt idx="82">
                  <c:v>0.81871156667559875</c:v>
                </c:pt>
                <c:pt idx="83">
                  <c:v>0.81787292429992442</c:v>
                </c:pt>
                <c:pt idx="84">
                  <c:v>0.81703428192424998</c:v>
                </c:pt>
                <c:pt idx="85">
                  <c:v>0.81619563954857566</c:v>
                </c:pt>
                <c:pt idx="86">
                  <c:v>0.81535699717290133</c:v>
                </c:pt>
                <c:pt idx="87">
                  <c:v>0.81451835479722701</c:v>
                </c:pt>
                <c:pt idx="88">
                  <c:v>0.81367971242155268</c:v>
                </c:pt>
                <c:pt idx="89">
                  <c:v>0.81284107004587836</c:v>
                </c:pt>
                <c:pt idx="90">
                  <c:v>0.81200242767020403</c:v>
                </c:pt>
                <c:pt idx="91">
                  <c:v>0.8111637852945297</c:v>
                </c:pt>
                <c:pt idx="92">
                  <c:v>0.81032514291885527</c:v>
                </c:pt>
                <c:pt idx="93">
                  <c:v>0.80948650054318094</c:v>
                </c:pt>
                <c:pt idx="94">
                  <c:v>0.80864785816750662</c:v>
                </c:pt>
                <c:pt idx="95">
                  <c:v>0.80780921579183229</c:v>
                </c:pt>
                <c:pt idx="96">
                  <c:v>0.80697057341615797</c:v>
                </c:pt>
                <c:pt idx="97">
                  <c:v>0.80613193104048364</c:v>
                </c:pt>
                <c:pt idx="98">
                  <c:v>0.80529328866480931</c:v>
                </c:pt>
                <c:pt idx="99">
                  <c:v>0.80445464628913499</c:v>
                </c:pt>
                <c:pt idx="100">
                  <c:v>0.80361600391346055</c:v>
                </c:pt>
                <c:pt idx="101">
                  <c:v>0.80277736153778623</c:v>
                </c:pt>
                <c:pt idx="102">
                  <c:v>0.8019387191621119</c:v>
                </c:pt>
                <c:pt idx="103">
                  <c:v>0.80110007678643758</c:v>
                </c:pt>
                <c:pt idx="104">
                  <c:v>0.80026143441076325</c:v>
                </c:pt>
                <c:pt idx="105">
                  <c:v>0.79942279203508892</c:v>
                </c:pt>
                <c:pt idx="106">
                  <c:v>0.7985841496594146</c:v>
                </c:pt>
                <c:pt idx="107">
                  <c:v>0.79774550728374027</c:v>
                </c:pt>
                <c:pt idx="108">
                  <c:v>0.79690686490806584</c:v>
                </c:pt>
                <c:pt idx="109">
                  <c:v>0.79606822253239151</c:v>
                </c:pt>
                <c:pt idx="110">
                  <c:v>0.79522958015671719</c:v>
                </c:pt>
                <c:pt idx="111">
                  <c:v>0.79439093778104286</c:v>
                </c:pt>
                <c:pt idx="112">
                  <c:v>0.79355229540536854</c:v>
                </c:pt>
                <c:pt idx="113">
                  <c:v>0.79271365302969421</c:v>
                </c:pt>
                <c:pt idx="114">
                  <c:v>0.79187501065401988</c:v>
                </c:pt>
                <c:pt idx="115">
                  <c:v>0.79103636827834545</c:v>
                </c:pt>
                <c:pt idx="116">
                  <c:v>0.79019772590267112</c:v>
                </c:pt>
                <c:pt idx="117">
                  <c:v>0.7893590835269968</c:v>
                </c:pt>
                <c:pt idx="118">
                  <c:v>0.78852044115132247</c:v>
                </c:pt>
                <c:pt idx="119">
                  <c:v>0.78768179877564815</c:v>
                </c:pt>
                <c:pt idx="120">
                  <c:v>0.78684315639997382</c:v>
                </c:pt>
                <c:pt idx="121">
                  <c:v>0.78600451402429949</c:v>
                </c:pt>
                <c:pt idx="122">
                  <c:v>0.78516587164862517</c:v>
                </c:pt>
                <c:pt idx="123">
                  <c:v>0.78432722927295084</c:v>
                </c:pt>
                <c:pt idx="124">
                  <c:v>0.78348858689727641</c:v>
                </c:pt>
                <c:pt idx="125">
                  <c:v>0.78264994452160208</c:v>
                </c:pt>
                <c:pt idx="126">
                  <c:v>0.78181130214592776</c:v>
                </c:pt>
                <c:pt idx="127">
                  <c:v>0.78097265977025343</c:v>
                </c:pt>
                <c:pt idx="128">
                  <c:v>0.7801340173945791</c:v>
                </c:pt>
                <c:pt idx="129">
                  <c:v>0.77929537501890478</c:v>
                </c:pt>
                <c:pt idx="130">
                  <c:v>0.77845673264323045</c:v>
                </c:pt>
                <c:pt idx="131">
                  <c:v>0.77761809026755602</c:v>
                </c:pt>
                <c:pt idx="132">
                  <c:v>0.77677944789188169</c:v>
                </c:pt>
                <c:pt idx="133">
                  <c:v>0.77594080551620737</c:v>
                </c:pt>
                <c:pt idx="134">
                  <c:v>0.77510216314053304</c:v>
                </c:pt>
                <c:pt idx="135">
                  <c:v>0.77426352076485871</c:v>
                </c:pt>
                <c:pt idx="136">
                  <c:v>0.77342487838918439</c:v>
                </c:pt>
                <c:pt idx="137">
                  <c:v>0.77258623601351006</c:v>
                </c:pt>
                <c:pt idx="138">
                  <c:v>0.77174759363783574</c:v>
                </c:pt>
                <c:pt idx="139">
                  <c:v>0.77090895126216141</c:v>
                </c:pt>
                <c:pt idx="140">
                  <c:v>0.77007030888648698</c:v>
                </c:pt>
                <c:pt idx="141">
                  <c:v>0.76923166651081265</c:v>
                </c:pt>
                <c:pt idx="142">
                  <c:v>0.76839302413513833</c:v>
                </c:pt>
                <c:pt idx="143">
                  <c:v>0.767554381759464</c:v>
                </c:pt>
                <c:pt idx="144">
                  <c:v>0.76671573938378967</c:v>
                </c:pt>
                <c:pt idx="145">
                  <c:v>0.76587709700811535</c:v>
                </c:pt>
                <c:pt idx="146">
                  <c:v>0.76503845463244102</c:v>
                </c:pt>
                <c:pt idx="147">
                  <c:v>0.76419981225676659</c:v>
                </c:pt>
                <c:pt idx="148">
                  <c:v>0.76336116988109226</c:v>
                </c:pt>
                <c:pt idx="149">
                  <c:v>0.76252252750541794</c:v>
                </c:pt>
                <c:pt idx="150">
                  <c:v>0.76168388512974361</c:v>
                </c:pt>
                <c:pt idx="151">
                  <c:v>0.76084524275406928</c:v>
                </c:pt>
                <c:pt idx="152">
                  <c:v>0.76000660037839496</c:v>
                </c:pt>
                <c:pt idx="153">
                  <c:v>0.75916795800272063</c:v>
                </c:pt>
                <c:pt idx="154">
                  <c:v>0.75832931562704631</c:v>
                </c:pt>
                <c:pt idx="155">
                  <c:v>0.75749067325137198</c:v>
                </c:pt>
                <c:pt idx="156">
                  <c:v>0.75665203087569755</c:v>
                </c:pt>
                <c:pt idx="157">
                  <c:v>0.75581338850002322</c:v>
                </c:pt>
                <c:pt idx="158">
                  <c:v>0.75497474612434889</c:v>
                </c:pt>
                <c:pt idx="159">
                  <c:v>0.75413610374867457</c:v>
                </c:pt>
                <c:pt idx="160">
                  <c:v>0.75329746137300024</c:v>
                </c:pt>
                <c:pt idx="161">
                  <c:v>0.75245881899732592</c:v>
                </c:pt>
                <c:pt idx="162">
                  <c:v>0.75162017662165148</c:v>
                </c:pt>
                <c:pt idx="163">
                  <c:v>0.75078153424597727</c:v>
                </c:pt>
                <c:pt idx="164">
                  <c:v>0.74994289187030283</c:v>
                </c:pt>
                <c:pt idx="165">
                  <c:v>0.7491042494946285</c:v>
                </c:pt>
                <c:pt idx="166">
                  <c:v>0.74826560711895418</c:v>
                </c:pt>
                <c:pt idx="167">
                  <c:v>0.74742696474327985</c:v>
                </c:pt>
                <c:pt idx="168">
                  <c:v>0.74658832236760553</c:v>
                </c:pt>
                <c:pt idx="169">
                  <c:v>0.7457496799919312</c:v>
                </c:pt>
                <c:pt idx="170">
                  <c:v>0.74491103761625688</c:v>
                </c:pt>
                <c:pt idx="171">
                  <c:v>0.74407239524058255</c:v>
                </c:pt>
                <c:pt idx="172">
                  <c:v>0.74323375286490823</c:v>
                </c:pt>
                <c:pt idx="173">
                  <c:v>0.74239511048923379</c:v>
                </c:pt>
                <c:pt idx="174">
                  <c:v>0.74155646811355946</c:v>
                </c:pt>
                <c:pt idx="175">
                  <c:v>0.74071782573788514</c:v>
                </c:pt>
                <c:pt idx="176">
                  <c:v>0.73987918336221081</c:v>
                </c:pt>
                <c:pt idx="177">
                  <c:v>0.73904054098653649</c:v>
                </c:pt>
                <c:pt idx="178">
                  <c:v>0.73820189861086216</c:v>
                </c:pt>
                <c:pt idx="179">
                  <c:v>0.73736325623518773</c:v>
                </c:pt>
                <c:pt idx="180">
                  <c:v>0.7365246138595134</c:v>
                </c:pt>
                <c:pt idx="181">
                  <c:v>0.73568597148383907</c:v>
                </c:pt>
                <c:pt idx="182">
                  <c:v>0.73484732910816475</c:v>
                </c:pt>
                <c:pt idx="183">
                  <c:v>0.73400868673249042</c:v>
                </c:pt>
                <c:pt idx="184">
                  <c:v>0.7331700443568161</c:v>
                </c:pt>
                <c:pt idx="185">
                  <c:v>0.73233140198114177</c:v>
                </c:pt>
                <c:pt idx="186">
                  <c:v>0.73149275960546745</c:v>
                </c:pt>
                <c:pt idx="187">
                  <c:v>0.73065411722979312</c:v>
                </c:pt>
                <c:pt idx="188">
                  <c:v>0.72981547485411868</c:v>
                </c:pt>
                <c:pt idx="189">
                  <c:v>0.72897683247844436</c:v>
                </c:pt>
                <c:pt idx="190">
                  <c:v>0.72813819010277003</c:v>
                </c:pt>
                <c:pt idx="191">
                  <c:v>0.72729954772709571</c:v>
                </c:pt>
                <c:pt idx="192">
                  <c:v>0.72646090535142138</c:v>
                </c:pt>
                <c:pt idx="193">
                  <c:v>0.72562226297574706</c:v>
                </c:pt>
                <c:pt idx="194">
                  <c:v>0.72478362060007262</c:v>
                </c:pt>
                <c:pt idx="195">
                  <c:v>0.72394497822439829</c:v>
                </c:pt>
                <c:pt idx="196">
                  <c:v>0.72310633584872397</c:v>
                </c:pt>
                <c:pt idx="197">
                  <c:v>0.72226769347304964</c:v>
                </c:pt>
                <c:pt idx="198">
                  <c:v>0.72142905109737532</c:v>
                </c:pt>
                <c:pt idx="199">
                  <c:v>0.72059040872170099</c:v>
                </c:pt>
                <c:pt idx="200">
                  <c:v>0.71975176634602667</c:v>
                </c:pt>
                <c:pt idx="201">
                  <c:v>0.71891312397035234</c:v>
                </c:pt>
                <c:pt idx="202">
                  <c:v>0.71807448159467802</c:v>
                </c:pt>
                <c:pt idx="203">
                  <c:v>0.71723583921900358</c:v>
                </c:pt>
                <c:pt idx="204">
                  <c:v>0.71639719684332925</c:v>
                </c:pt>
                <c:pt idx="205">
                  <c:v>0.71555855446765493</c:v>
                </c:pt>
                <c:pt idx="206">
                  <c:v>0.7147199120919806</c:v>
                </c:pt>
                <c:pt idx="207">
                  <c:v>0.71388126971630628</c:v>
                </c:pt>
                <c:pt idx="208">
                  <c:v>0.71304262734063195</c:v>
                </c:pt>
                <c:pt idx="209">
                  <c:v>0.71220398496495763</c:v>
                </c:pt>
                <c:pt idx="210">
                  <c:v>0.71136534258928319</c:v>
                </c:pt>
                <c:pt idx="211">
                  <c:v>0.71052670021360886</c:v>
                </c:pt>
                <c:pt idx="212">
                  <c:v>0.70968805783793454</c:v>
                </c:pt>
                <c:pt idx="213">
                  <c:v>0.70884941546226021</c:v>
                </c:pt>
                <c:pt idx="214">
                  <c:v>0.70801077308658589</c:v>
                </c:pt>
                <c:pt idx="215">
                  <c:v>0.70717213071091156</c:v>
                </c:pt>
                <c:pt idx="216">
                  <c:v>0.70633348833523724</c:v>
                </c:pt>
                <c:pt idx="217">
                  <c:v>0.70549484595956291</c:v>
                </c:pt>
                <c:pt idx="218">
                  <c:v>0.70465620358388859</c:v>
                </c:pt>
                <c:pt idx="219">
                  <c:v>0.70381756120821426</c:v>
                </c:pt>
                <c:pt idx="220">
                  <c:v>0.70297891883253982</c:v>
                </c:pt>
                <c:pt idx="221">
                  <c:v>0.7021402764568655</c:v>
                </c:pt>
                <c:pt idx="222">
                  <c:v>0.70130163408119117</c:v>
                </c:pt>
                <c:pt idx="223">
                  <c:v>0.70046299170551685</c:v>
                </c:pt>
                <c:pt idx="224">
                  <c:v>0.69962434932984252</c:v>
                </c:pt>
                <c:pt idx="225">
                  <c:v>0.6987857069541682</c:v>
                </c:pt>
                <c:pt idx="226">
                  <c:v>0.69794706457849387</c:v>
                </c:pt>
                <c:pt idx="227">
                  <c:v>0.69710842220281943</c:v>
                </c:pt>
                <c:pt idx="228">
                  <c:v>0.69626977982714511</c:v>
                </c:pt>
                <c:pt idx="229">
                  <c:v>0.69543113745147078</c:v>
                </c:pt>
                <c:pt idx="230">
                  <c:v>0.69459249507579646</c:v>
                </c:pt>
                <c:pt idx="231">
                  <c:v>0.69375385270012213</c:v>
                </c:pt>
                <c:pt idx="232">
                  <c:v>0.69291521032444781</c:v>
                </c:pt>
                <c:pt idx="233">
                  <c:v>0.69207656794877348</c:v>
                </c:pt>
                <c:pt idx="234">
                  <c:v>0.69123792557309915</c:v>
                </c:pt>
                <c:pt idx="235">
                  <c:v>0.69039928319742483</c:v>
                </c:pt>
                <c:pt idx="236">
                  <c:v>0.68956064082175039</c:v>
                </c:pt>
                <c:pt idx="237">
                  <c:v>0.68872199844607607</c:v>
                </c:pt>
                <c:pt idx="238">
                  <c:v>0.68788335607040174</c:v>
                </c:pt>
                <c:pt idx="239">
                  <c:v>0.68704471369472742</c:v>
                </c:pt>
                <c:pt idx="240">
                  <c:v>0.68620607131905309</c:v>
                </c:pt>
                <c:pt idx="241">
                  <c:v>0.68536742894337876</c:v>
                </c:pt>
                <c:pt idx="242">
                  <c:v>0.68452878656770433</c:v>
                </c:pt>
                <c:pt idx="243">
                  <c:v>0.68369014419203</c:v>
                </c:pt>
                <c:pt idx="244">
                  <c:v>0.68285150181635568</c:v>
                </c:pt>
                <c:pt idx="245">
                  <c:v>0.68201285944068135</c:v>
                </c:pt>
                <c:pt idx="246">
                  <c:v>0.68117421706500703</c:v>
                </c:pt>
                <c:pt idx="247">
                  <c:v>0.6803355746893327</c:v>
                </c:pt>
                <c:pt idx="248">
                  <c:v>0.67949693231365837</c:v>
                </c:pt>
                <c:pt idx="249">
                  <c:v>0.67865828993798405</c:v>
                </c:pt>
                <c:pt idx="250">
                  <c:v>0.67781964756230972</c:v>
                </c:pt>
                <c:pt idx="251">
                  <c:v>0.67698100518663529</c:v>
                </c:pt>
                <c:pt idx="252">
                  <c:v>0.67614236281096096</c:v>
                </c:pt>
                <c:pt idx="253">
                  <c:v>0.67530372043528664</c:v>
                </c:pt>
                <c:pt idx="254">
                  <c:v>0.67446507805961231</c:v>
                </c:pt>
                <c:pt idx="255">
                  <c:v>0.67362643568393799</c:v>
                </c:pt>
                <c:pt idx="256">
                  <c:v>0.67278779330826366</c:v>
                </c:pt>
                <c:pt idx="257">
                  <c:v>0.67194915093258922</c:v>
                </c:pt>
                <c:pt idx="258">
                  <c:v>0.6711105085569149</c:v>
                </c:pt>
                <c:pt idx="259">
                  <c:v>0.67027186618124057</c:v>
                </c:pt>
                <c:pt idx="260">
                  <c:v>0.66943322380556625</c:v>
                </c:pt>
                <c:pt idx="261">
                  <c:v>0.66859458142989192</c:v>
                </c:pt>
                <c:pt idx="262">
                  <c:v>0.6677559390542176</c:v>
                </c:pt>
                <c:pt idx="263">
                  <c:v>0.66691729667854327</c:v>
                </c:pt>
                <c:pt idx="264">
                  <c:v>0.66607865430286894</c:v>
                </c:pt>
                <c:pt idx="265">
                  <c:v>0.66524001192719462</c:v>
                </c:pt>
                <c:pt idx="266">
                  <c:v>0.66440136955152029</c:v>
                </c:pt>
                <c:pt idx="267">
                  <c:v>0.66356272717584597</c:v>
                </c:pt>
                <c:pt idx="268">
                  <c:v>0.66272408480017153</c:v>
                </c:pt>
                <c:pt idx="269">
                  <c:v>0.66188544242449721</c:v>
                </c:pt>
                <c:pt idx="270">
                  <c:v>0.66104680004882288</c:v>
                </c:pt>
                <c:pt idx="271">
                  <c:v>0.66020815767314855</c:v>
                </c:pt>
                <c:pt idx="272">
                  <c:v>0.65936951529747423</c:v>
                </c:pt>
                <c:pt idx="273">
                  <c:v>0.65853087292179979</c:v>
                </c:pt>
                <c:pt idx="274">
                  <c:v>0.65769223054612547</c:v>
                </c:pt>
                <c:pt idx="275">
                  <c:v>0.65685358817045114</c:v>
                </c:pt>
                <c:pt idx="276">
                  <c:v>0.65601494579477682</c:v>
                </c:pt>
                <c:pt idx="277">
                  <c:v>0.65517630341910249</c:v>
                </c:pt>
                <c:pt idx="278">
                  <c:v>0.65433766104342816</c:v>
                </c:pt>
                <c:pt idx="279">
                  <c:v>0.65349901866775384</c:v>
                </c:pt>
                <c:pt idx="280">
                  <c:v>0.65266037629207951</c:v>
                </c:pt>
                <c:pt idx="281">
                  <c:v>0.65182173391640519</c:v>
                </c:pt>
                <c:pt idx="282">
                  <c:v>0.65098309154073086</c:v>
                </c:pt>
                <c:pt idx="283">
                  <c:v>0.65014444916505654</c:v>
                </c:pt>
                <c:pt idx="284">
                  <c:v>0.6493058067893821</c:v>
                </c:pt>
                <c:pt idx="285">
                  <c:v>0.64846716441370778</c:v>
                </c:pt>
                <c:pt idx="286">
                  <c:v>0.64762852203803345</c:v>
                </c:pt>
                <c:pt idx="287">
                  <c:v>0.64678987966235912</c:v>
                </c:pt>
                <c:pt idx="288">
                  <c:v>0.6459512372866848</c:v>
                </c:pt>
                <c:pt idx="289">
                  <c:v>0.64511259491101047</c:v>
                </c:pt>
                <c:pt idx="290">
                  <c:v>0.64427395253533604</c:v>
                </c:pt>
                <c:pt idx="291">
                  <c:v>0.64343531015966171</c:v>
                </c:pt>
                <c:pt idx="292">
                  <c:v>0.64259666778398739</c:v>
                </c:pt>
                <c:pt idx="293">
                  <c:v>0.64175802540831306</c:v>
                </c:pt>
                <c:pt idx="294">
                  <c:v>0.64091938303263873</c:v>
                </c:pt>
                <c:pt idx="295">
                  <c:v>0.64008074065696441</c:v>
                </c:pt>
                <c:pt idx="296">
                  <c:v>0.63924209828129008</c:v>
                </c:pt>
                <c:pt idx="297">
                  <c:v>0.63840345590561576</c:v>
                </c:pt>
                <c:pt idx="298">
                  <c:v>0.63756481352994143</c:v>
                </c:pt>
                <c:pt idx="299">
                  <c:v>0.636726171154267</c:v>
                </c:pt>
                <c:pt idx="300">
                  <c:v>0.63588752877859267</c:v>
                </c:pt>
                <c:pt idx="301">
                  <c:v>0.63504888640291834</c:v>
                </c:pt>
                <c:pt idx="302">
                  <c:v>0.63421024402724402</c:v>
                </c:pt>
                <c:pt idx="303">
                  <c:v>0.63337160165156969</c:v>
                </c:pt>
                <c:pt idx="304">
                  <c:v>0.63253295927589537</c:v>
                </c:pt>
                <c:pt idx="305">
                  <c:v>0.63169431690022093</c:v>
                </c:pt>
                <c:pt idx="306">
                  <c:v>0.63085567452454661</c:v>
                </c:pt>
                <c:pt idx="307">
                  <c:v>0.63001703214887228</c:v>
                </c:pt>
                <c:pt idx="308">
                  <c:v>0.62917838977319795</c:v>
                </c:pt>
                <c:pt idx="309">
                  <c:v>0.62833974739752363</c:v>
                </c:pt>
                <c:pt idx="310">
                  <c:v>0.6275011050218493</c:v>
                </c:pt>
                <c:pt idx="311">
                  <c:v>0.62666246264617498</c:v>
                </c:pt>
                <c:pt idx="312">
                  <c:v>0.62582382027050065</c:v>
                </c:pt>
                <c:pt idx="313">
                  <c:v>0.62498517789482633</c:v>
                </c:pt>
                <c:pt idx="314">
                  <c:v>0.62414653551915189</c:v>
                </c:pt>
                <c:pt idx="315">
                  <c:v>0.62330789314347768</c:v>
                </c:pt>
                <c:pt idx="316">
                  <c:v>0.62246925076780324</c:v>
                </c:pt>
                <c:pt idx="317">
                  <c:v>0.62163060839212891</c:v>
                </c:pt>
                <c:pt idx="318">
                  <c:v>0.62079196601645459</c:v>
                </c:pt>
                <c:pt idx="319">
                  <c:v>0.61995332364078026</c:v>
                </c:pt>
                <c:pt idx="320">
                  <c:v>0.61911468126510583</c:v>
                </c:pt>
                <c:pt idx="321">
                  <c:v>0.6182760388894315</c:v>
                </c:pt>
                <c:pt idx="322">
                  <c:v>0.61743739651375718</c:v>
                </c:pt>
                <c:pt idx="323">
                  <c:v>0.61659875413808285</c:v>
                </c:pt>
                <c:pt idx="324">
                  <c:v>0.61576011176240852</c:v>
                </c:pt>
                <c:pt idx="325">
                  <c:v>0.6149214693867342</c:v>
                </c:pt>
                <c:pt idx="326">
                  <c:v>0.61408282701105987</c:v>
                </c:pt>
                <c:pt idx="327">
                  <c:v>0.61324418463538555</c:v>
                </c:pt>
                <c:pt idx="328">
                  <c:v>0.61240554225971122</c:v>
                </c:pt>
                <c:pt idx="329">
                  <c:v>0.6115668998840369</c:v>
                </c:pt>
                <c:pt idx="330">
                  <c:v>0.61072825750836257</c:v>
                </c:pt>
                <c:pt idx="331">
                  <c:v>0.60988961513268825</c:v>
                </c:pt>
                <c:pt idx="332">
                  <c:v>0.60905097275701381</c:v>
                </c:pt>
                <c:pt idx="333">
                  <c:v>0.60821233038133948</c:v>
                </c:pt>
                <c:pt idx="334">
                  <c:v>0.60737368800566516</c:v>
                </c:pt>
                <c:pt idx="335">
                  <c:v>0.60653504562999072</c:v>
                </c:pt>
                <c:pt idx="336">
                  <c:v>0.6056964032543164</c:v>
                </c:pt>
                <c:pt idx="337">
                  <c:v>0.60485776087864207</c:v>
                </c:pt>
                <c:pt idx="338">
                  <c:v>0.60401911850296774</c:v>
                </c:pt>
                <c:pt idx="339">
                  <c:v>0.60318047612729342</c:v>
                </c:pt>
                <c:pt idx="340">
                  <c:v>0.60234183375161909</c:v>
                </c:pt>
                <c:pt idx="341">
                  <c:v>0.60150319137594477</c:v>
                </c:pt>
                <c:pt idx="342">
                  <c:v>0.60066454900027044</c:v>
                </c:pt>
                <c:pt idx="343">
                  <c:v>0.59982590662459612</c:v>
                </c:pt>
                <c:pt idx="344">
                  <c:v>0.59898726424892179</c:v>
                </c:pt>
                <c:pt idx="345">
                  <c:v>0.59814862187324747</c:v>
                </c:pt>
                <c:pt idx="346">
                  <c:v>0.59730997949757303</c:v>
                </c:pt>
                <c:pt idx="347">
                  <c:v>0.59647133712189881</c:v>
                </c:pt>
                <c:pt idx="348">
                  <c:v>0.59563269474622438</c:v>
                </c:pt>
                <c:pt idx="349">
                  <c:v>0.59479405237055005</c:v>
                </c:pt>
                <c:pt idx="350">
                  <c:v>0.59395540999487562</c:v>
                </c:pt>
                <c:pt idx="351">
                  <c:v>0.5931167676192014</c:v>
                </c:pt>
                <c:pt idx="352">
                  <c:v>0.59227812524352696</c:v>
                </c:pt>
                <c:pt idx="353">
                  <c:v>0.59143948286785264</c:v>
                </c:pt>
                <c:pt idx="354">
                  <c:v>0.59060084049217842</c:v>
                </c:pt>
                <c:pt idx="355">
                  <c:v>0.58976219811650399</c:v>
                </c:pt>
                <c:pt idx="356">
                  <c:v>0.58892355574082966</c:v>
                </c:pt>
                <c:pt idx="357">
                  <c:v>0.58808491336515534</c:v>
                </c:pt>
                <c:pt idx="358">
                  <c:v>0.58724627098948101</c:v>
                </c:pt>
                <c:pt idx="359">
                  <c:v>0.58640762861380669</c:v>
                </c:pt>
                <c:pt idx="360">
                  <c:v>0.58556898623813236</c:v>
                </c:pt>
                <c:pt idx="361">
                  <c:v>0.58473034386245792</c:v>
                </c:pt>
                <c:pt idx="362">
                  <c:v>0.58389170148678371</c:v>
                </c:pt>
                <c:pt idx="363">
                  <c:v>0.58305305911110927</c:v>
                </c:pt>
                <c:pt idx="364">
                  <c:v>0.58221441673543506</c:v>
                </c:pt>
                <c:pt idx="365">
                  <c:v>0.58137577435976051</c:v>
                </c:pt>
                <c:pt idx="366">
                  <c:v>0.5805371319840863</c:v>
                </c:pt>
                <c:pt idx="367">
                  <c:v>0.57969848960841208</c:v>
                </c:pt>
                <c:pt idx="368">
                  <c:v>0.57885984723273753</c:v>
                </c:pt>
                <c:pt idx="369">
                  <c:v>0.57802120485706332</c:v>
                </c:pt>
                <c:pt idx="370">
                  <c:v>0.57718256248138888</c:v>
                </c:pt>
                <c:pt idx="371">
                  <c:v>0.57634392010571456</c:v>
                </c:pt>
                <c:pt idx="372">
                  <c:v>0.57550527773004023</c:v>
                </c:pt>
                <c:pt idx="373">
                  <c:v>0.57466663535436591</c:v>
                </c:pt>
                <c:pt idx="374">
                  <c:v>0.57382799297869158</c:v>
                </c:pt>
                <c:pt idx="375">
                  <c:v>0.57298935060301726</c:v>
                </c:pt>
                <c:pt idx="376">
                  <c:v>0.57215070822734293</c:v>
                </c:pt>
                <c:pt idx="377">
                  <c:v>0.5713120658516686</c:v>
                </c:pt>
                <c:pt idx="378">
                  <c:v>0.57047342347599417</c:v>
                </c:pt>
                <c:pt idx="379">
                  <c:v>0.56963478110031995</c:v>
                </c:pt>
                <c:pt idx="380">
                  <c:v>0.56879613872464541</c:v>
                </c:pt>
                <c:pt idx="381">
                  <c:v>0.56795749634897119</c:v>
                </c:pt>
                <c:pt idx="382">
                  <c:v>0.56711885397329698</c:v>
                </c:pt>
                <c:pt idx="383">
                  <c:v>0.56628021159762243</c:v>
                </c:pt>
                <c:pt idx="384">
                  <c:v>0.56544156922194821</c:v>
                </c:pt>
                <c:pt idx="385">
                  <c:v>0.56460292684627378</c:v>
                </c:pt>
                <c:pt idx="386">
                  <c:v>0.56376428447059945</c:v>
                </c:pt>
                <c:pt idx="387">
                  <c:v>0.56292564209492513</c:v>
                </c:pt>
                <c:pt idx="388">
                  <c:v>0.5620869997192508</c:v>
                </c:pt>
                <c:pt idx="389">
                  <c:v>0.56124835734357648</c:v>
                </c:pt>
                <c:pt idx="390">
                  <c:v>0.56040971496790215</c:v>
                </c:pt>
                <c:pt idx="391">
                  <c:v>0.55957107259222783</c:v>
                </c:pt>
                <c:pt idx="392">
                  <c:v>0.5587324302165535</c:v>
                </c:pt>
                <c:pt idx="393">
                  <c:v>0.55789378784087906</c:v>
                </c:pt>
                <c:pt idx="394">
                  <c:v>0.55705514546520485</c:v>
                </c:pt>
                <c:pt idx="395">
                  <c:v>0.55621650308953052</c:v>
                </c:pt>
                <c:pt idx="396">
                  <c:v>0.55537786071385609</c:v>
                </c:pt>
                <c:pt idx="397">
                  <c:v>0.55453921833818187</c:v>
                </c:pt>
                <c:pt idx="398">
                  <c:v>0.55370057596250744</c:v>
                </c:pt>
                <c:pt idx="399">
                  <c:v>0.55286193358683311</c:v>
                </c:pt>
                <c:pt idx="400">
                  <c:v>0.55202329121115867</c:v>
                </c:pt>
                <c:pt idx="401">
                  <c:v>0.55118464883548446</c:v>
                </c:pt>
                <c:pt idx="402">
                  <c:v>0.55034600645981002</c:v>
                </c:pt>
                <c:pt idx="403">
                  <c:v>0.5495073640841357</c:v>
                </c:pt>
                <c:pt idx="404">
                  <c:v>0.54866872170846137</c:v>
                </c:pt>
                <c:pt idx="405">
                  <c:v>0.54783007933278705</c:v>
                </c:pt>
                <c:pt idx="406">
                  <c:v>0.54699143695711272</c:v>
                </c:pt>
                <c:pt idx="407">
                  <c:v>0.54615279458143839</c:v>
                </c:pt>
                <c:pt idx="408">
                  <c:v>0.54531415220576396</c:v>
                </c:pt>
                <c:pt idx="409">
                  <c:v>0.54447550983008974</c:v>
                </c:pt>
                <c:pt idx="410">
                  <c:v>0.54363686745441542</c:v>
                </c:pt>
                <c:pt idx="411">
                  <c:v>0.54279822507874098</c:v>
                </c:pt>
                <c:pt idx="412">
                  <c:v>0.54195958270306677</c:v>
                </c:pt>
                <c:pt idx="413">
                  <c:v>0.54112094032739233</c:v>
                </c:pt>
                <c:pt idx="414">
                  <c:v>0.540282297951718</c:v>
                </c:pt>
                <c:pt idx="415">
                  <c:v>0.53944365557604357</c:v>
                </c:pt>
                <c:pt idx="416">
                  <c:v>0.53860501320036935</c:v>
                </c:pt>
                <c:pt idx="417">
                  <c:v>0.53776637082469492</c:v>
                </c:pt>
                <c:pt idx="418">
                  <c:v>0.53692772844902059</c:v>
                </c:pt>
                <c:pt idx="419">
                  <c:v>0.53608908607334627</c:v>
                </c:pt>
                <c:pt idx="420">
                  <c:v>0.53525044369767194</c:v>
                </c:pt>
                <c:pt idx="421">
                  <c:v>0.53441180132199761</c:v>
                </c:pt>
                <c:pt idx="422">
                  <c:v>0.53357315894632329</c:v>
                </c:pt>
                <c:pt idx="423">
                  <c:v>0.53273451657064896</c:v>
                </c:pt>
                <c:pt idx="424">
                  <c:v>0.53189587419497464</c:v>
                </c:pt>
                <c:pt idx="425">
                  <c:v>0.53105723181930031</c:v>
                </c:pt>
                <c:pt idx="426">
                  <c:v>0.53021858944362588</c:v>
                </c:pt>
                <c:pt idx="427">
                  <c:v>0.52937994706795166</c:v>
                </c:pt>
                <c:pt idx="428">
                  <c:v>0.52854130469227723</c:v>
                </c:pt>
                <c:pt idx="429">
                  <c:v>0.52770266231660301</c:v>
                </c:pt>
                <c:pt idx="430">
                  <c:v>0.52686401994092846</c:v>
                </c:pt>
                <c:pt idx="431">
                  <c:v>0.52602537756525425</c:v>
                </c:pt>
                <c:pt idx="432">
                  <c:v>0.52518673518957981</c:v>
                </c:pt>
                <c:pt idx="433">
                  <c:v>0.52434809281390549</c:v>
                </c:pt>
                <c:pt idx="434">
                  <c:v>0.52350945043823116</c:v>
                </c:pt>
                <c:pt idx="435">
                  <c:v>0.52267080806255684</c:v>
                </c:pt>
                <c:pt idx="436">
                  <c:v>0.52183216568688251</c:v>
                </c:pt>
                <c:pt idx="437">
                  <c:v>0.52099352331120818</c:v>
                </c:pt>
                <c:pt idx="438">
                  <c:v>0.52015488093553386</c:v>
                </c:pt>
                <c:pt idx="439">
                  <c:v>0.51931623855985953</c:v>
                </c:pt>
                <c:pt idx="440">
                  <c:v>0.51847759618418521</c:v>
                </c:pt>
                <c:pt idx="441">
                  <c:v>0.51763895380851088</c:v>
                </c:pt>
                <c:pt idx="442">
                  <c:v>0.51680031143283656</c:v>
                </c:pt>
                <c:pt idx="443">
                  <c:v>0.51596166905716212</c:v>
                </c:pt>
                <c:pt idx="444">
                  <c:v>0.51512302668148791</c:v>
                </c:pt>
                <c:pt idx="445">
                  <c:v>0.51428438430581336</c:v>
                </c:pt>
                <c:pt idx="446">
                  <c:v>0.51344574193013914</c:v>
                </c:pt>
                <c:pt idx="447">
                  <c:v>0.51260709955446471</c:v>
                </c:pt>
                <c:pt idx="448">
                  <c:v>0.51176845717879038</c:v>
                </c:pt>
                <c:pt idx="449">
                  <c:v>0.51092981480311606</c:v>
                </c:pt>
                <c:pt idx="450">
                  <c:v>0.51009117242744173</c:v>
                </c:pt>
                <c:pt idx="451">
                  <c:v>0.5092525300517674</c:v>
                </c:pt>
                <c:pt idx="452">
                  <c:v>0.50841388767609308</c:v>
                </c:pt>
                <c:pt idx="453">
                  <c:v>0.50757524530041875</c:v>
                </c:pt>
                <c:pt idx="454">
                  <c:v>0.50673660292474443</c:v>
                </c:pt>
                <c:pt idx="455">
                  <c:v>0.5058979605490701</c:v>
                </c:pt>
                <c:pt idx="456">
                  <c:v>0.50505931817339578</c:v>
                </c:pt>
                <c:pt idx="457">
                  <c:v>0.50422067579772145</c:v>
                </c:pt>
                <c:pt idx="458">
                  <c:v>0.50338203342204701</c:v>
                </c:pt>
                <c:pt idx="459">
                  <c:v>0.5025433910463728</c:v>
                </c:pt>
                <c:pt idx="460">
                  <c:v>0.50170474867069825</c:v>
                </c:pt>
                <c:pt idx="461">
                  <c:v>0.50086610629502404</c:v>
                </c:pt>
                <c:pt idx="462">
                  <c:v>0.5000274639193496</c:v>
                </c:pt>
                <c:pt idx="463">
                  <c:v>0.49918882154367539</c:v>
                </c:pt>
                <c:pt idx="464">
                  <c:v>0.49835017916800106</c:v>
                </c:pt>
                <c:pt idx="465">
                  <c:v>0.49751153679232668</c:v>
                </c:pt>
                <c:pt idx="466">
                  <c:v>0.49667289441665241</c:v>
                </c:pt>
                <c:pt idx="467">
                  <c:v>0.49583425204097797</c:v>
                </c:pt>
                <c:pt idx="468">
                  <c:v>0.4949956096653037</c:v>
                </c:pt>
                <c:pt idx="469">
                  <c:v>0.49415696728962932</c:v>
                </c:pt>
                <c:pt idx="470">
                  <c:v>0.493318324913955</c:v>
                </c:pt>
                <c:pt idx="471">
                  <c:v>0.49247968253828062</c:v>
                </c:pt>
                <c:pt idx="472">
                  <c:v>0.49164104016260635</c:v>
                </c:pt>
                <c:pt idx="473">
                  <c:v>0.49080239778693191</c:v>
                </c:pt>
                <c:pt idx="474">
                  <c:v>0.48996375541125764</c:v>
                </c:pt>
                <c:pt idx="475">
                  <c:v>0.48912511303558326</c:v>
                </c:pt>
                <c:pt idx="476">
                  <c:v>0.48828647065990893</c:v>
                </c:pt>
                <c:pt idx="477">
                  <c:v>0.48744782828423455</c:v>
                </c:pt>
                <c:pt idx="478">
                  <c:v>0.48660918590856028</c:v>
                </c:pt>
                <c:pt idx="479">
                  <c:v>0.48577054353288596</c:v>
                </c:pt>
                <c:pt idx="480">
                  <c:v>0.48493190115721158</c:v>
                </c:pt>
                <c:pt idx="481">
                  <c:v>0.48409325878153731</c:v>
                </c:pt>
                <c:pt idx="482">
                  <c:v>0.48325461640586287</c:v>
                </c:pt>
                <c:pt idx="483">
                  <c:v>0.4824159740301886</c:v>
                </c:pt>
                <c:pt idx="484">
                  <c:v>0.48157733165451422</c:v>
                </c:pt>
                <c:pt idx="485">
                  <c:v>0.48073868927883989</c:v>
                </c:pt>
                <c:pt idx="486">
                  <c:v>0.47990004690316551</c:v>
                </c:pt>
                <c:pt idx="487">
                  <c:v>0.47906140452749124</c:v>
                </c:pt>
                <c:pt idx="488">
                  <c:v>0.4782227621518168</c:v>
                </c:pt>
                <c:pt idx="489">
                  <c:v>0.47738411977614253</c:v>
                </c:pt>
                <c:pt idx="490">
                  <c:v>0.47654547740046815</c:v>
                </c:pt>
                <c:pt idx="491">
                  <c:v>0.47570683502479383</c:v>
                </c:pt>
                <c:pt idx="492">
                  <c:v>0.47486819264911956</c:v>
                </c:pt>
                <c:pt idx="493">
                  <c:v>0.47402955027344518</c:v>
                </c:pt>
                <c:pt idx="494">
                  <c:v>0.47319090789777091</c:v>
                </c:pt>
                <c:pt idx="495">
                  <c:v>0.47235226552209647</c:v>
                </c:pt>
                <c:pt idx="496">
                  <c:v>0.4715136231464222</c:v>
                </c:pt>
                <c:pt idx="497">
                  <c:v>0.47067498077074776</c:v>
                </c:pt>
                <c:pt idx="498">
                  <c:v>0.46983633839507349</c:v>
                </c:pt>
                <c:pt idx="499">
                  <c:v>0.46899769601939911</c:v>
                </c:pt>
                <c:pt idx="500">
                  <c:v>0.46815905364372468</c:v>
                </c:pt>
                <c:pt idx="501">
                  <c:v>0.4898061124672542</c:v>
                </c:pt>
                <c:pt idx="502">
                  <c:v>0.51145317129078371</c:v>
                </c:pt>
                <c:pt idx="503">
                  <c:v>0.53310023011431329</c:v>
                </c:pt>
                <c:pt idx="504">
                  <c:v>0.55474728893784275</c:v>
                </c:pt>
                <c:pt idx="505">
                  <c:v>0.57639434776137233</c:v>
                </c:pt>
                <c:pt idx="506">
                  <c:v>0.59804140658490024</c:v>
                </c:pt>
                <c:pt idx="507">
                  <c:v>0.61968846540842981</c:v>
                </c:pt>
                <c:pt idx="508">
                  <c:v>0.64133552423195939</c:v>
                </c:pt>
                <c:pt idx="509">
                  <c:v>0.66298258305548885</c:v>
                </c:pt>
                <c:pt idx="510">
                  <c:v>0.68462964187901831</c:v>
                </c:pt>
                <c:pt idx="511">
                  <c:v>0.70627670070254789</c:v>
                </c:pt>
                <c:pt idx="512">
                  <c:v>0.72792375952607746</c:v>
                </c:pt>
                <c:pt idx="513">
                  <c:v>0.74957081834960693</c:v>
                </c:pt>
                <c:pt idx="514">
                  <c:v>0.7712178771731365</c:v>
                </c:pt>
                <c:pt idx="515">
                  <c:v>0.79286493599666596</c:v>
                </c:pt>
                <c:pt idx="516">
                  <c:v>0.81451199482019554</c:v>
                </c:pt>
                <c:pt idx="517">
                  <c:v>0.83615905364372511</c:v>
                </c:pt>
                <c:pt idx="518">
                  <c:v>0.85780611246725458</c:v>
                </c:pt>
                <c:pt idx="519">
                  <c:v>0.87154603634308214</c:v>
                </c:pt>
                <c:pt idx="520">
                  <c:v>0.87070739396740782</c:v>
                </c:pt>
                <c:pt idx="521">
                  <c:v>0.86986875159173338</c:v>
                </c:pt>
                <c:pt idx="522">
                  <c:v>0.86903010921605917</c:v>
                </c:pt>
                <c:pt idx="523">
                  <c:v>0.86819146684038473</c:v>
                </c:pt>
                <c:pt idx="524">
                  <c:v>0.8673528244647104</c:v>
                </c:pt>
                <c:pt idx="525">
                  <c:v>0.86651418208903608</c:v>
                </c:pt>
                <c:pt idx="526">
                  <c:v>0.86567553971336175</c:v>
                </c:pt>
                <c:pt idx="527">
                  <c:v>0.86483689733768732</c:v>
                </c:pt>
                <c:pt idx="528">
                  <c:v>0.8639982549620131</c:v>
                </c:pt>
                <c:pt idx="529">
                  <c:v>0.86315961258633866</c:v>
                </c:pt>
                <c:pt idx="530">
                  <c:v>0.86232097021066434</c:v>
                </c:pt>
                <c:pt idx="531">
                  <c:v>0.86148232783499001</c:v>
                </c:pt>
                <c:pt idx="532">
                  <c:v>0.86064368545931569</c:v>
                </c:pt>
                <c:pt idx="533">
                  <c:v>0.85980504308364136</c:v>
                </c:pt>
                <c:pt idx="534">
                  <c:v>0.85896640070796704</c:v>
                </c:pt>
                <c:pt idx="535">
                  <c:v>0.85812775833229271</c:v>
                </c:pt>
                <c:pt idx="536">
                  <c:v>0.85728911595661828</c:v>
                </c:pt>
                <c:pt idx="537">
                  <c:v>0.85645047358094406</c:v>
                </c:pt>
                <c:pt idx="538">
                  <c:v>0.85561183120526962</c:v>
                </c:pt>
                <c:pt idx="539">
                  <c:v>0.8547731888295953</c:v>
                </c:pt>
                <c:pt idx="540">
                  <c:v>0.85393454645392097</c:v>
                </c:pt>
                <c:pt idx="541">
                  <c:v>0.85309590407824665</c:v>
                </c:pt>
                <c:pt idx="542">
                  <c:v>0.85225726170257221</c:v>
                </c:pt>
                <c:pt idx="543">
                  <c:v>0.851418619326898</c:v>
                </c:pt>
                <c:pt idx="544">
                  <c:v>0.85057997695122356</c:v>
                </c:pt>
                <c:pt idx="545">
                  <c:v>0.84974133457554923</c:v>
                </c:pt>
                <c:pt idx="546">
                  <c:v>0.84890269219987491</c:v>
                </c:pt>
                <c:pt idx="547">
                  <c:v>0.84806404982420058</c:v>
                </c:pt>
                <c:pt idx="548">
                  <c:v>0.84722540744852637</c:v>
                </c:pt>
                <c:pt idx="549">
                  <c:v>0.84638676507285193</c:v>
                </c:pt>
                <c:pt idx="550">
                  <c:v>0.84554812269717761</c:v>
                </c:pt>
                <c:pt idx="551">
                  <c:v>0.84470948032150317</c:v>
                </c:pt>
                <c:pt idx="552">
                  <c:v>0.84387083794582896</c:v>
                </c:pt>
                <c:pt idx="553">
                  <c:v>0.84303219557015452</c:v>
                </c:pt>
                <c:pt idx="554">
                  <c:v>0.84219355319448019</c:v>
                </c:pt>
                <c:pt idx="555">
                  <c:v>0.84135491081880587</c:v>
                </c:pt>
                <c:pt idx="556">
                  <c:v>0.84051626844313154</c:v>
                </c:pt>
                <c:pt idx="557">
                  <c:v>0.83967762606745722</c:v>
                </c:pt>
                <c:pt idx="558">
                  <c:v>0.83883898369178289</c:v>
                </c:pt>
                <c:pt idx="559">
                  <c:v>0.83800034131610845</c:v>
                </c:pt>
                <c:pt idx="560">
                  <c:v>0.83716169894043424</c:v>
                </c:pt>
                <c:pt idx="561">
                  <c:v>0.83632305656475991</c:v>
                </c:pt>
                <c:pt idx="562">
                  <c:v>0.83548441418908548</c:v>
                </c:pt>
                <c:pt idx="563">
                  <c:v>0.83464577181341126</c:v>
                </c:pt>
                <c:pt idx="564">
                  <c:v>0.83380712943773683</c:v>
                </c:pt>
                <c:pt idx="565">
                  <c:v>0.8329684870620625</c:v>
                </c:pt>
                <c:pt idx="566">
                  <c:v>0.83212984468638818</c:v>
                </c:pt>
                <c:pt idx="567">
                  <c:v>0.83129120231071385</c:v>
                </c:pt>
                <c:pt idx="568">
                  <c:v>0.83045255993503941</c:v>
                </c:pt>
                <c:pt idx="569">
                  <c:v>0.8296139175593652</c:v>
                </c:pt>
                <c:pt idx="570">
                  <c:v>0.82877527518369076</c:v>
                </c:pt>
                <c:pt idx="571">
                  <c:v>0.82793663280801644</c:v>
                </c:pt>
                <c:pt idx="572">
                  <c:v>0.82709799043234211</c:v>
                </c:pt>
                <c:pt idx="573">
                  <c:v>0.82625934805666779</c:v>
                </c:pt>
                <c:pt idx="574">
                  <c:v>0.82542070568099335</c:v>
                </c:pt>
                <c:pt idx="575">
                  <c:v>0.82458206330531914</c:v>
                </c:pt>
                <c:pt idx="576">
                  <c:v>0.82374342092964481</c:v>
                </c:pt>
                <c:pt idx="577">
                  <c:v>0.82290477855397037</c:v>
                </c:pt>
                <c:pt idx="578">
                  <c:v>0.82206613617829616</c:v>
                </c:pt>
                <c:pt idx="579">
                  <c:v>0.82122749380262172</c:v>
                </c:pt>
                <c:pt idx="580">
                  <c:v>0.8203888514269474</c:v>
                </c:pt>
                <c:pt idx="581">
                  <c:v>0.81955020905127307</c:v>
                </c:pt>
                <c:pt idx="582">
                  <c:v>0.81871156667559875</c:v>
                </c:pt>
                <c:pt idx="583">
                  <c:v>0.81787292429992431</c:v>
                </c:pt>
                <c:pt idx="584">
                  <c:v>0.81703428192425009</c:v>
                </c:pt>
                <c:pt idx="585">
                  <c:v>0.81619563954857566</c:v>
                </c:pt>
                <c:pt idx="586">
                  <c:v>0.81535699717290133</c:v>
                </c:pt>
                <c:pt idx="587">
                  <c:v>0.81451835479722701</c:v>
                </c:pt>
                <c:pt idx="588">
                  <c:v>0.81367971242155268</c:v>
                </c:pt>
                <c:pt idx="589">
                  <c:v>0.81284107004587836</c:v>
                </c:pt>
                <c:pt idx="590">
                  <c:v>0.81200242767020403</c:v>
                </c:pt>
                <c:pt idx="591">
                  <c:v>0.8111637852945297</c:v>
                </c:pt>
                <c:pt idx="592">
                  <c:v>0.81032514291885527</c:v>
                </c:pt>
                <c:pt idx="593">
                  <c:v>0.80948650054318105</c:v>
                </c:pt>
                <c:pt idx="594">
                  <c:v>0.80864785816750662</c:v>
                </c:pt>
                <c:pt idx="595">
                  <c:v>0.80780921579183229</c:v>
                </c:pt>
                <c:pt idx="596">
                  <c:v>0.80697057341615797</c:v>
                </c:pt>
                <c:pt idx="597">
                  <c:v>0.80613193104048364</c:v>
                </c:pt>
                <c:pt idx="598">
                  <c:v>0.8052932886648092</c:v>
                </c:pt>
                <c:pt idx="599">
                  <c:v>0.80445464628913499</c:v>
                </c:pt>
                <c:pt idx="600">
                  <c:v>0.80361600391346055</c:v>
                </c:pt>
                <c:pt idx="601">
                  <c:v>0.80277736153778623</c:v>
                </c:pt>
                <c:pt idx="602">
                  <c:v>0.80193871916211201</c:v>
                </c:pt>
                <c:pt idx="603">
                  <c:v>0.80110007678643758</c:v>
                </c:pt>
                <c:pt idx="604">
                  <c:v>0.80026143441076325</c:v>
                </c:pt>
                <c:pt idx="605">
                  <c:v>0.79942279203508892</c:v>
                </c:pt>
                <c:pt idx="606">
                  <c:v>0.7985841496594146</c:v>
                </c:pt>
                <c:pt idx="607">
                  <c:v>0.79774550728374016</c:v>
                </c:pt>
                <c:pt idx="608">
                  <c:v>0.79690686490806595</c:v>
                </c:pt>
                <c:pt idx="609">
                  <c:v>0.79606822253239151</c:v>
                </c:pt>
                <c:pt idx="610">
                  <c:v>0.7952295801567173</c:v>
                </c:pt>
                <c:pt idx="611">
                  <c:v>0.79439093778104286</c:v>
                </c:pt>
                <c:pt idx="612">
                  <c:v>0.79355229540536854</c:v>
                </c:pt>
                <c:pt idx="613">
                  <c:v>0.7927136530296941</c:v>
                </c:pt>
                <c:pt idx="614">
                  <c:v>0.79187501065401988</c:v>
                </c:pt>
                <c:pt idx="615">
                  <c:v>0.79103636827834545</c:v>
                </c:pt>
                <c:pt idx="616">
                  <c:v>0.79019772590267112</c:v>
                </c:pt>
                <c:pt idx="617">
                  <c:v>0.78935908352699691</c:v>
                </c:pt>
                <c:pt idx="618">
                  <c:v>0.78852044115132247</c:v>
                </c:pt>
                <c:pt idx="619">
                  <c:v>0.78768179877564815</c:v>
                </c:pt>
                <c:pt idx="620">
                  <c:v>0.78684315639997382</c:v>
                </c:pt>
                <c:pt idx="621">
                  <c:v>0.78600451402429949</c:v>
                </c:pt>
                <c:pt idx="622">
                  <c:v>0.78516587164862517</c:v>
                </c:pt>
                <c:pt idx="623">
                  <c:v>0.78432722927295084</c:v>
                </c:pt>
                <c:pt idx="624">
                  <c:v>0.78348858689727641</c:v>
                </c:pt>
                <c:pt idx="625">
                  <c:v>0.78264994452160219</c:v>
                </c:pt>
                <c:pt idx="626">
                  <c:v>0.78181130214592776</c:v>
                </c:pt>
                <c:pt idx="627">
                  <c:v>0.78097265977025343</c:v>
                </c:pt>
                <c:pt idx="628">
                  <c:v>0.78013401739457899</c:v>
                </c:pt>
                <c:pt idx="629">
                  <c:v>0.77929537501890478</c:v>
                </c:pt>
                <c:pt idx="630">
                  <c:v>0.77845673264323045</c:v>
                </c:pt>
                <c:pt idx="631">
                  <c:v>0.77761809026755602</c:v>
                </c:pt>
                <c:pt idx="632">
                  <c:v>0.7767794478918818</c:v>
                </c:pt>
                <c:pt idx="633">
                  <c:v>0.77594080551620737</c:v>
                </c:pt>
                <c:pt idx="634">
                  <c:v>0.77510216314053304</c:v>
                </c:pt>
                <c:pt idx="635">
                  <c:v>0.77426352076485871</c:v>
                </c:pt>
                <c:pt idx="636">
                  <c:v>0.77342487838918439</c:v>
                </c:pt>
                <c:pt idx="637">
                  <c:v>0.77258623601351006</c:v>
                </c:pt>
                <c:pt idx="638">
                  <c:v>0.77174759363783574</c:v>
                </c:pt>
                <c:pt idx="639">
                  <c:v>0.77090895126216141</c:v>
                </c:pt>
                <c:pt idx="640">
                  <c:v>0.77007030888648709</c:v>
                </c:pt>
                <c:pt idx="641">
                  <c:v>0.76923166651081276</c:v>
                </c:pt>
                <c:pt idx="642">
                  <c:v>0.76839302413513833</c:v>
                </c:pt>
                <c:pt idx="643">
                  <c:v>0.76755438175946411</c:v>
                </c:pt>
                <c:pt idx="644">
                  <c:v>0.76671573938378967</c:v>
                </c:pt>
                <c:pt idx="645">
                  <c:v>0.76587709700811535</c:v>
                </c:pt>
                <c:pt idx="646">
                  <c:v>0.76503845463244102</c:v>
                </c:pt>
                <c:pt idx="647">
                  <c:v>0.7641998122567667</c:v>
                </c:pt>
                <c:pt idx="648">
                  <c:v>0.76336116988109226</c:v>
                </c:pt>
                <c:pt idx="649">
                  <c:v>0.76252252750541805</c:v>
                </c:pt>
                <c:pt idx="650">
                  <c:v>0.76168388512974361</c:v>
                </c:pt>
                <c:pt idx="651">
                  <c:v>0.76084524275406928</c:v>
                </c:pt>
                <c:pt idx="652">
                  <c:v>0.76000660037839507</c:v>
                </c:pt>
                <c:pt idx="653">
                  <c:v>0.75916795800272063</c:v>
                </c:pt>
                <c:pt idx="654">
                  <c:v>0.75832931562704631</c:v>
                </c:pt>
                <c:pt idx="655">
                  <c:v>0.75749067325137198</c:v>
                </c:pt>
                <c:pt idx="656">
                  <c:v>0.75665203087569766</c:v>
                </c:pt>
                <c:pt idx="657">
                  <c:v>0.75581338850002322</c:v>
                </c:pt>
                <c:pt idx="658">
                  <c:v>0.75497474612434901</c:v>
                </c:pt>
                <c:pt idx="659">
                  <c:v>0.75413610374867457</c:v>
                </c:pt>
                <c:pt idx="660">
                  <c:v>0.75329746137300024</c:v>
                </c:pt>
                <c:pt idx="661">
                  <c:v>0.75245881899732592</c:v>
                </c:pt>
                <c:pt idx="662">
                  <c:v>0.75162017662165159</c:v>
                </c:pt>
                <c:pt idx="663">
                  <c:v>0.75078153424597716</c:v>
                </c:pt>
                <c:pt idx="664">
                  <c:v>0.74994289187030294</c:v>
                </c:pt>
                <c:pt idx="665">
                  <c:v>0.74910424949462862</c:v>
                </c:pt>
                <c:pt idx="666">
                  <c:v>0.74826560711895418</c:v>
                </c:pt>
                <c:pt idx="667">
                  <c:v>0.74742696474327996</c:v>
                </c:pt>
                <c:pt idx="668">
                  <c:v>0.74658832236760553</c:v>
                </c:pt>
                <c:pt idx="669">
                  <c:v>0.7457496799919312</c:v>
                </c:pt>
                <c:pt idx="670">
                  <c:v>0.74491103761625688</c:v>
                </c:pt>
                <c:pt idx="671">
                  <c:v>0.74407239524058255</c:v>
                </c:pt>
                <c:pt idx="672">
                  <c:v>0.74323375286490823</c:v>
                </c:pt>
                <c:pt idx="673">
                  <c:v>0.7423951104892339</c:v>
                </c:pt>
                <c:pt idx="674">
                  <c:v>0.74155646811355946</c:v>
                </c:pt>
                <c:pt idx="675">
                  <c:v>0.74071782573788525</c:v>
                </c:pt>
                <c:pt idx="676">
                  <c:v>0.73987918336221081</c:v>
                </c:pt>
                <c:pt idx="677">
                  <c:v>0.73904054098653649</c:v>
                </c:pt>
                <c:pt idx="678">
                  <c:v>0.73820189861086205</c:v>
                </c:pt>
                <c:pt idx="679">
                  <c:v>0.73736325623518784</c:v>
                </c:pt>
                <c:pt idx="680">
                  <c:v>0.73652461385951351</c:v>
                </c:pt>
                <c:pt idx="681">
                  <c:v>0.73568597148383907</c:v>
                </c:pt>
                <c:pt idx="682">
                  <c:v>0.73484732910816486</c:v>
                </c:pt>
                <c:pt idx="683">
                  <c:v>0.73400868673249042</c:v>
                </c:pt>
                <c:pt idx="684">
                  <c:v>0.7331700443568161</c:v>
                </c:pt>
                <c:pt idx="685">
                  <c:v>0.73233140198114177</c:v>
                </c:pt>
                <c:pt idx="686">
                  <c:v>0.73149275960546745</c:v>
                </c:pt>
                <c:pt idx="687">
                  <c:v>0.73065411722979312</c:v>
                </c:pt>
                <c:pt idx="688">
                  <c:v>0.7298154748541188</c:v>
                </c:pt>
                <c:pt idx="689">
                  <c:v>0.72897683247844436</c:v>
                </c:pt>
                <c:pt idx="690">
                  <c:v>0.72813819010277014</c:v>
                </c:pt>
                <c:pt idx="691">
                  <c:v>0.72729954772709571</c:v>
                </c:pt>
                <c:pt idx="692">
                  <c:v>0.72646090535142138</c:v>
                </c:pt>
                <c:pt idx="693">
                  <c:v>0.72562226297574717</c:v>
                </c:pt>
                <c:pt idx="694">
                  <c:v>0.72478362060007273</c:v>
                </c:pt>
                <c:pt idx="695">
                  <c:v>0.72394497822439841</c:v>
                </c:pt>
                <c:pt idx="696">
                  <c:v>0.72310633584872397</c:v>
                </c:pt>
                <c:pt idx="697">
                  <c:v>0.72226769347304975</c:v>
                </c:pt>
                <c:pt idx="698">
                  <c:v>0.72142905109737532</c:v>
                </c:pt>
                <c:pt idx="699">
                  <c:v>0.72059040872170099</c:v>
                </c:pt>
                <c:pt idx="700">
                  <c:v>0.71975176634602667</c:v>
                </c:pt>
                <c:pt idx="701">
                  <c:v>0.71891312397035234</c:v>
                </c:pt>
                <c:pt idx="702">
                  <c:v>0.71807448159467802</c:v>
                </c:pt>
                <c:pt idx="703">
                  <c:v>0.71723583921900369</c:v>
                </c:pt>
                <c:pt idx="704">
                  <c:v>0.71639719684332925</c:v>
                </c:pt>
                <c:pt idx="705">
                  <c:v>0.71555855446765504</c:v>
                </c:pt>
                <c:pt idx="706">
                  <c:v>0.71471991209198071</c:v>
                </c:pt>
                <c:pt idx="707">
                  <c:v>0.71388126971630628</c:v>
                </c:pt>
                <c:pt idx="708">
                  <c:v>0.71304262734063206</c:v>
                </c:pt>
                <c:pt idx="709">
                  <c:v>0.71220398496495763</c:v>
                </c:pt>
                <c:pt idx="710">
                  <c:v>0.7113653425892833</c:v>
                </c:pt>
                <c:pt idx="711">
                  <c:v>0.71052670021360886</c:v>
                </c:pt>
                <c:pt idx="712">
                  <c:v>0.70968805783793465</c:v>
                </c:pt>
                <c:pt idx="713">
                  <c:v>0.70884941546226021</c:v>
                </c:pt>
                <c:pt idx="714">
                  <c:v>0.70801077308658589</c:v>
                </c:pt>
                <c:pt idx="715">
                  <c:v>0.70717213071091156</c:v>
                </c:pt>
                <c:pt idx="716">
                  <c:v>0.70633348833523724</c:v>
                </c:pt>
                <c:pt idx="717">
                  <c:v>0.70549484595956291</c:v>
                </c:pt>
                <c:pt idx="718">
                  <c:v>0.70465620358388859</c:v>
                </c:pt>
                <c:pt idx="719">
                  <c:v>0.70381756120821415</c:v>
                </c:pt>
                <c:pt idx="720">
                  <c:v>0.70297891883253993</c:v>
                </c:pt>
                <c:pt idx="721">
                  <c:v>0.70214027645686561</c:v>
                </c:pt>
                <c:pt idx="722">
                  <c:v>0.70130163408119117</c:v>
                </c:pt>
                <c:pt idx="723">
                  <c:v>0.70046299170551696</c:v>
                </c:pt>
                <c:pt idx="724">
                  <c:v>0.69962434932984252</c:v>
                </c:pt>
                <c:pt idx="725">
                  <c:v>0.6987857069541682</c:v>
                </c:pt>
                <c:pt idx="726">
                  <c:v>0.69794706457849387</c:v>
                </c:pt>
                <c:pt idx="727">
                  <c:v>0.69710842220281954</c:v>
                </c:pt>
                <c:pt idx="728">
                  <c:v>0.69626977982714511</c:v>
                </c:pt>
                <c:pt idx="729">
                  <c:v>0.69543113745147089</c:v>
                </c:pt>
                <c:pt idx="730">
                  <c:v>0.69459249507579646</c:v>
                </c:pt>
                <c:pt idx="731">
                  <c:v>0.69375385270012213</c:v>
                </c:pt>
                <c:pt idx="732">
                  <c:v>0.69291521032444781</c:v>
                </c:pt>
                <c:pt idx="733">
                  <c:v>0.69207656794877348</c:v>
                </c:pt>
                <c:pt idx="734">
                  <c:v>0.69123792557309915</c:v>
                </c:pt>
                <c:pt idx="735">
                  <c:v>0.69039928319742483</c:v>
                </c:pt>
                <c:pt idx="736">
                  <c:v>0.6895606408217505</c:v>
                </c:pt>
                <c:pt idx="737">
                  <c:v>0.68872199844607607</c:v>
                </c:pt>
                <c:pt idx="738">
                  <c:v>0.68788335607040185</c:v>
                </c:pt>
                <c:pt idx="739">
                  <c:v>0.68704471369472742</c:v>
                </c:pt>
                <c:pt idx="740">
                  <c:v>0.6862060713190532</c:v>
                </c:pt>
                <c:pt idx="741">
                  <c:v>0.68536742894337876</c:v>
                </c:pt>
                <c:pt idx="742">
                  <c:v>0.68452878656770444</c:v>
                </c:pt>
                <c:pt idx="743">
                  <c:v>0.68369014419203</c:v>
                </c:pt>
                <c:pt idx="744">
                  <c:v>0.68285150181635579</c:v>
                </c:pt>
                <c:pt idx="745">
                  <c:v>0.68201285944068135</c:v>
                </c:pt>
                <c:pt idx="746">
                  <c:v>0.68117421706500703</c:v>
                </c:pt>
                <c:pt idx="747">
                  <c:v>0.6803355746893327</c:v>
                </c:pt>
                <c:pt idx="748">
                  <c:v>0.67949693231365837</c:v>
                </c:pt>
                <c:pt idx="749">
                  <c:v>0.67865828993798405</c:v>
                </c:pt>
                <c:pt idx="750">
                  <c:v>0.67781964756230972</c:v>
                </c:pt>
                <c:pt idx="751">
                  <c:v>0.6769810051866354</c:v>
                </c:pt>
                <c:pt idx="752">
                  <c:v>0.67614236281096107</c:v>
                </c:pt>
                <c:pt idx="753">
                  <c:v>0.67530372043528675</c:v>
                </c:pt>
                <c:pt idx="754">
                  <c:v>0.67446507805961231</c:v>
                </c:pt>
                <c:pt idx="755">
                  <c:v>0.6736264356839381</c:v>
                </c:pt>
                <c:pt idx="756">
                  <c:v>0.67278779330826366</c:v>
                </c:pt>
                <c:pt idx="757">
                  <c:v>0.67194915093258933</c:v>
                </c:pt>
                <c:pt idx="758">
                  <c:v>0.6711105085569149</c:v>
                </c:pt>
                <c:pt idx="759">
                  <c:v>0.67027186618124068</c:v>
                </c:pt>
                <c:pt idx="760">
                  <c:v>0.66943322380556625</c:v>
                </c:pt>
                <c:pt idx="761">
                  <c:v>0.66859458142989192</c:v>
                </c:pt>
                <c:pt idx="762">
                  <c:v>0.66775593905421771</c:v>
                </c:pt>
                <c:pt idx="763">
                  <c:v>0.66691729667854327</c:v>
                </c:pt>
                <c:pt idx="764">
                  <c:v>0.66607865430286894</c:v>
                </c:pt>
                <c:pt idx="765">
                  <c:v>0.66524001192719462</c:v>
                </c:pt>
                <c:pt idx="766">
                  <c:v>0.66440136955152029</c:v>
                </c:pt>
                <c:pt idx="767">
                  <c:v>0.66356272717584597</c:v>
                </c:pt>
                <c:pt idx="768">
                  <c:v>0.66272408480017164</c:v>
                </c:pt>
                <c:pt idx="769">
                  <c:v>0.66188544242449721</c:v>
                </c:pt>
                <c:pt idx="770">
                  <c:v>0.66104680004882299</c:v>
                </c:pt>
                <c:pt idx="771">
                  <c:v>0.66020815767314855</c:v>
                </c:pt>
                <c:pt idx="772">
                  <c:v>0.65936951529747423</c:v>
                </c:pt>
                <c:pt idx="773">
                  <c:v>0.65853087292179979</c:v>
                </c:pt>
                <c:pt idx="774">
                  <c:v>0.65769223054612558</c:v>
                </c:pt>
                <c:pt idx="775">
                  <c:v>0.65685358817045125</c:v>
                </c:pt>
                <c:pt idx="776">
                  <c:v>0.65601494579477682</c:v>
                </c:pt>
                <c:pt idx="777">
                  <c:v>0.6551763034191026</c:v>
                </c:pt>
                <c:pt idx="778">
                  <c:v>0.65433766104342816</c:v>
                </c:pt>
                <c:pt idx="779">
                  <c:v>0.65349901866775384</c:v>
                </c:pt>
                <c:pt idx="780">
                  <c:v>0.65266037629207951</c:v>
                </c:pt>
                <c:pt idx="781">
                  <c:v>0.65182173391640519</c:v>
                </c:pt>
                <c:pt idx="782">
                  <c:v>0.65098309154073086</c:v>
                </c:pt>
                <c:pt idx="783">
                  <c:v>0.65014444916505654</c:v>
                </c:pt>
                <c:pt idx="784">
                  <c:v>0.6493058067893821</c:v>
                </c:pt>
                <c:pt idx="785">
                  <c:v>0.64846716441370789</c:v>
                </c:pt>
                <c:pt idx="786">
                  <c:v>0.64762852203803345</c:v>
                </c:pt>
                <c:pt idx="787">
                  <c:v>0.64678987966235912</c:v>
                </c:pt>
                <c:pt idx="788">
                  <c:v>0.64595123728668469</c:v>
                </c:pt>
                <c:pt idx="789">
                  <c:v>0.64511259491101047</c:v>
                </c:pt>
                <c:pt idx="790">
                  <c:v>0.64427395253533615</c:v>
                </c:pt>
                <c:pt idx="791">
                  <c:v>0.64343531015966171</c:v>
                </c:pt>
                <c:pt idx="792">
                  <c:v>0.6425966677839875</c:v>
                </c:pt>
                <c:pt idx="793">
                  <c:v>0.64175802540831306</c:v>
                </c:pt>
                <c:pt idx="794">
                  <c:v>0.64091938303263885</c:v>
                </c:pt>
                <c:pt idx="795">
                  <c:v>0.64008074065696441</c:v>
                </c:pt>
                <c:pt idx="796">
                  <c:v>0.63924209828129008</c:v>
                </c:pt>
                <c:pt idx="797">
                  <c:v>0.63840345590561576</c:v>
                </c:pt>
                <c:pt idx="798">
                  <c:v>0.63756481352994143</c:v>
                </c:pt>
                <c:pt idx="799">
                  <c:v>0.636726171154267</c:v>
                </c:pt>
                <c:pt idx="800">
                  <c:v>0.63588752877859278</c:v>
                </c:pt>
                <c:pt idx="801">
                  <c:v>0.63504888640291834</c:v>
                </c:pt>
                <c:pt idx="802">
                  <c:v>0.63421024402724402</c:v>
                </c:pt>
                <c:pt idx="803">
                  <c:v>0.6333716016515698</c:v>
                </c:pt>
                <c:pt idx="804">
                  <c:v>0.63253295927589537</c:v>
                </c:pt>
                <c:pt idx="805">
                  <c:v>0.63169431690022115</c:v>
                </c:pt>
                <c:pt idx="806">
                  <c:v>0.63085567452454672</c:v>
                </c:pt>
                <c:pt idx="807">
                  <c:v>0.63001703214887239</c:v>
                </c:pt>
                <c:pt idx="808">
                  <c:v>0.62917838977319795</c:v>
                </c:pt>
                <c:pt idx="809">
                  <c:v>0.62833974739752374</c:v>
                </c:pt>
                <c:pt idx="810">
                  <c:v>0.6275011050218493</c:v>
                </c:pt>
                <c:pt idx="811">
                  <c:v>0.62666246264617498</c:v>
                </c:pt>
                <c:pt idx="812">
                  <c:v>0.62582382027050065</c:v>
                </c:pt>
                <c:pt idx="813">
                  <c:v>0.62498517789482633</c:v>
                </c:pt>
                <c:pt idx="814">
                  <c:v>0.62414653551915189</c:v>
                </c:pt>
                <c:pt idx="815">
                  <c:v>0.62330789314347768</c:v>
                </c:pt>
                <c:pt idx="816">
                  <c:v>0.62246925076780324</c:v>
                </c:pt>
                <c:pt idx="817">
                  <c:v>0.62163060839212902</c:v>
                </c:pt>
                <c:pt idx="818">
                  <c:v>0.6207919660164547</c:v>
                </c:pt>
                <c:pt idx="819">
                  <c:v>0.61995332364078026</c:v>
                </c:pt>
                <c:pt idx="820">
                  <c:v>0.61911468126510605</c:v>
                </c:pt>
                <c:pt idx="821">
                  <c:v>0.61827603888943161</c:v>
                </c:pt>
                <c:pt idx="822">
                  <c:v>0.61743739651375729</c:v>
                </c:pt>
                <c:pt idx="823">
                  <c:v>0.61659875413808285</c:v>
                </c:pt>
                <c:pt idx="824">
                  <c:v>0.61576011176240864</c:v>
                </c:pt>
                <c:pt idx="825">
                  <c:v>0.6149214693867342</c:v>
                </c:pt>
                <c:pt idx="826">
                  <c:v>0.61408282701105987</c:v>
                </c:pt>
                <c:pt idx="827">
                  <c:v>0.61324418463538555</c:v>
                </c:pt>
                <c:pt idx="828">
                  <c:v>0.61240554225971122</c:v>
                </c:pt>
                <c:pt idx="829">
                  <c:v>0.6115668998840369</c:v>
                </c:pt>
                <c:pt idx="830">
                  <c:v>0.61072825750836257</c:v>
                </c:pt>
                <c:pt idx="831">
                  <c:v>0.60988961513268825</c:v>
                </c:pt>
                <c:pt idx="832">
                  <c:v>0.60905097275701392</c:v>
                </c:pt>
                <c:pt idx="833">
                  <c:v>0.60821233038133959</c:v>
                </c:pt>
                <c:pt idx="834">
                  <c:v>0.60737368800566516</c:v>
                </c:pt>
                <c:pt idx="835">
                  <c:v>0.60653504562999094</c:v>
                </c:pt>
                <c:pt idx="836">
                  <c:v>0.60569640325431651</c:v>
                </c:pt>
                <c:pt idx="837">
                  <c:v>0.60485776087864218</c:v>
                </c:pt>
                <c:pt idx="838">
                  <c:v>0.60401911850296774</c:v>
                </c:pt>
                <c:pt idx="839">
                  <c:v>0.60318047612729353</c:v>
                </c:pt>
                <c:pt idx="840">
                  <c:v>0.60234183375161909</c:v>
                </c:pt>
                <c:pt idx="841">
                  <c:v>0.60150319137594477</c:v>
                </c:pt>
                <c:pt idx="842">
                  <c:v>0.60066454900027044</c:v>
                </c:pt>
                <c:pt idx="843">
                  <c:v>0.59982590662459612</c:v>
                </c:pt>
                <c:pt idx="844">
                  <c:v>0.59898726424892179</c:v>
                </c:pt>
                <c:pt idx="845">
                  <c:v>0.59814862187324747</c:v>
                </c:pt>
                <c:pt idx="846">
                  <c:v>0.59730997949757314</c:v>
                </c:pt>
                <c:pt idx="847">
                  <c:v>0.59647133712189881</c:v>
                </c:pt>
                <c:pt idx="848">
                  <c:v>0.59563269474622449</c:v>
                </c:pt>
                <c:pt idx="849">
                  <c:v>0.59479405237055005</c:v>
                </c:pt>
                <c:pt idx="850">
                  <c:v>0.59395540999487584</c:v>
                </c:pt>
                <c:pt idx="851">
                  <c:v>0.5931167676192014</c:v>
                </c:pt>
                <c:pt idx="852">
                  <c:v>0.59227812524352719</c:v>
                </c:pt>
                <c:pt idx="853">
                  <c:v>0.59143948286785264</c:v>
                </c:pt>
                <c:pt idx="854">
                  <c:v>0.59060084049217842</c:v>
                </c:pt>
                <c:pt idx="855">
                  <c:v>0.58976219811650399</c:v>
                </c:pt>
                <c:pt idx="856">
                  <c:v>0.58892355574082966</c:v>
                </c:pt>
                <c:pt idx="857">
                  <c:v>0.58808491336515534</c:v>
                </c:pt>
                <c:pt idx="858">
                  <c:v>0.58724627098948101</c:v>
                </c:pt>
                <c:pt idx="859">
                  <c:v>0.58640762861380669</c:v>
                </c:pt>
                <c:pt idx="860">
                  <c:v>0.58556898623813236</c:v>
                </c:pt>
                <c:pt idx="861">
                  <c:v>0.58473034386245804</c:v>
                </c:pt>
                <c:pt idx="862">
                  <c:v>0.58389170148678371</c:v>
                </c:pt>
                <c:pt idx="863">
                  <c:v>0.58305305911110938</c:v>
                </c:pt>
                <c:pt idx="864">
                  <c:v>0.58221441673543506</c:v>
                </c:pt>
                <c:pt idx="865">
                  <c:v>0.58137577435976073</c:v>
                </c:pt>
                <c:pt idx="866">
                  <c:v>0.5805371319840863</c:v>
                </c:pt>
                <c:pt idx="867">
                  <c:v>0.57969848960841208</c:v>
                </c:pt>
                <c:pt idx="868">
                  <c:v>0.57885984723273753</c:v>
                </c:pt>
                <c:pt idx="869">
                  <c:v>0.57802120485706332</c:v>
                </c:pt>
                <c:pt idx="870">
                  <c:v>0.57718256248138888</c:v>
                </c:pt>
                <c:pt idx="871">
                  <c:v>0.57634392010571456</c:v>
                </c:pt>
                <c:pt idx="872">
                  <c:v>0.57550527773004034</c:v>
                </c:pt>
                <c:pt idx="873">
                  <c:v>0.57466663535436591</c:v>
                </c:pt>
                <c:pt idx="874">
                  <c:v>0.57382799297869158</c:v>
                </c:pt>
                <c:pt idx="875">
                  <c:v>0.57298935060301726</c:v>
                </c:pt>
                <c:pt idx="876">
                  <c:v>0.57215070822734293</c:v>
                </c:pt>
                <c:pt idx="877">
                  <c:v>0.5713120658516686</c:v>
                </c:pt>
                <c:pt idx="878">
                  <c:v>0.57047342347599428</c:v>
                </c:pt>
                <c:pt idx="879">
                  <c:v>0.56963478110031995</c:v>
                </c:pt>
                <c:pt idx="880">
                  <c:v>0.56879613872464563</c:v>
                </c:pt>
                <c:pt idx="881">
                  <c:v>0.56795749634897119</c:v>
                </c:pt>
                <c:pt idx="882">
                  <c:v>0.56711885397329698</c:v>
                </c:pt>
                <c:pt idx="883">
                  <c:v>0.56628021159762243</c:v>
                </c:pt>
                <c:pt idx="884">
                  <c:v>0.56544156922194821</c:v>
                </c:pt>
                <c:pt idx="885">
                  <c:v>0.56460292684627378</c:v>
                </c:pt>
                <c:pt idx="886">
                  <c:v>0.56376428447059945</c:v>
                </c:pt>
                <c:pt idx="887">
                  <c:v>0.56292564209492524</c:v>
                </c:pt>
                <c:pt idx="888">
                  <c:v>0.5620869997192508</c:v>
                </c:pt>
                <c:pt idx="889">
                  <c:v>0.56124835734357659</c:v>
                </c:pt>
                <c:pt idx="890">
                  <c:v>0.56040971496790215</c:v>
                </c:pt>
                <c:pt idx="891">
                  <c:v>0.55957107259222783</c:v>
                </c:pt>
                <c:pt idx="892">
                  <c:v>0.5587324302165535</c:v>
                </c:pt>
                <c:pt idx="893">
                  <c:v>0.55789378784087917</c:v>
                </c:pt>
                <c:pt idx="894">
                  <c:v>0.55705514546520485</c:v>
                </c:pt>
                <c:pt idx="895">
                  <c:v>0.55621650308953052</c:v>
                </c:pt>
                <c:pt idx="896">
                  <c:v>0.55537786071385609</c:v>
                </c:pt>
                <c:pt idx="897">
                  <c:v>0.55453921833818187</c:v>
                </c:pt>
                <c:pt idx="898">
                  <c:v>0.55370057596250744</c:v>
                </c:pt>
                <c:pt idx="899">
                  <c:v>0.55286193358683311</c:v>
                </c:pt>
                <c:pt idx="900">
                  <c:v>0.5520232912111589</c:v>
                </c:pt>
                <c:pt idx="901">
                  <c:v>0.55118464883548446</c:v>
                </c:pt>
                <c:pt idx="902">
                  <c:v>0.55034600645981013</c:v>
                </c:pt>
                <c:pt idx="903">
                  <c:v>0.5495073640841357</c:v>
                </c:pt>
                <c:pt idx="904">
                  <c:v>0.54866872170846148</c:v>
                </c:pt>
                <c:pt idx="905">
                  <c:v>0.54783007933278705</c:v>
                </c:pt>
                <c:pt idx="906">
                  <c:v>0.54699143695711272</c:v>
                </c:pt>
                <c:pt idx="907">
                  <c:v>0.54615279458143839</c:v>
                </c:pt>
                <c:pt idx="908">
                  <c:v>0.54531415220576407</c:v>
                </c:pt>
                <c:pt idx="909">
                  <c:v>0.54447550983008974</c:v>
                </c:pt>
                <c:pt idx="910">
                  <c:v>0.54363686745441542</c:v>
                </c:pt>
                <c:pt idx="911">
                  <c:v>0.54279822507874098</c:v>
                </c:pt>
                <c:pt idx="912">
                  <c:v>0.54195958270306677</c:v>
                </c:pt>
                <c:pt idx="913">
                  <c:v>0.54112094032739233</c:v>
                </c:pt>
                <c:pt idx="914">
                  <c:v>0.540282297951718</c:v>
                </c:pt>
                <c:pt idx="915">
                  <c:v>0.53944365557604379</c:v>
                </c:pt>
                <c:pt idx="916">
                  <c:v>0.53860501320036935</c:v>
                </c:pt>
                <c:pt idx="917">
                  <c:v>0.53776637082469503</c:v>
                </c:pt>
                <c:pt idx="918">
                  <c:v>0.53692772844902059</c:v>
                </c:pt>
                <c:pt idx="919">
                  <c:v>0.53608908607334638</c:v>
                </c:pt>
                <c:pt idx="920">
                  <c:v>0.53525044369767194</c:v>
                </c:pt>
                <c:pt idx="921">
                  <c:v>0.53441180132199761</c:v>
                </c:pt>
                <c:pt idx="922">
                  <c:v>0.53357315894632329</c:v>
                </c:pt>
                <c:pt idx="923">
                  <c:v>0.53273451657064896</c:v>
                </c:pt>
                <c:pt idx="924">
                  <c:v>0.53189587419497464</c:v>
                </c:pt>
                <c:pt idx="925">
                  <c:v>0.53105723181930031</c:v>
                </c:pt>
                <c:pt idx="926">
                  <c:v>0.53021858944362588</c:v>
                </c:pt>
                <c:pt idx="927">
                  <c:v>0.52937994706795166</c:v>
                </c:pt>
                <c:pt idx="928">
                  <c:v>0.52854130469227734</c:v>
                </c:pt>
                <c:pt idx="929">
                  <c:v>0.52770266231660301</c:v>
                </c:pt>
                <c:pt idx="930">
                  <c:v>0.52686401994092869</c:v>
                </c:pt>
                <c:pt idx="931">
                  <c:v>0.52602537756525425</c:v>
                </c:pt>
                <c:pt idx="932">
                  <c:v>0.52518673518958003</c:v>
                </c:pt>
                <c:pt idx="933">
                  <c:v>0.52434809281390549</c:v>
                </c:pt>
                <c:pt idx="934">
                  <c:v>0.52350945043823127</c:v>
                </c:pt>
                <c:pt idx="935">
                  <c:v>0.52267080806255684</c:v>
                </c:pt>
                <c:pt idx="936">
                  <c:v>0.52183216568688251</c:v>
                </c:pt>
                <c:pt idx="937">
                  <c:v>0.52099352331120818</c:v>
                </c:pt>
                <c:pt idx="938">
                  <c:v>0.52015488093553386</c:v>
                </c:pt>
                <c:pt idx="939">
                  <c:v>0.51931623855985953</c:v>
                </c:pt>
                <c:pt idx="940">
                  <c:v>0.51847759618418521</c:v>
                </c:pt>
                <c:pt idx="941">
                  <c:v>0.51763895380851088</c:v>
                </c:pt>
                <c:pt idx="942">
                  <c:v>0.51680031143283656</c:v>
                </c:pt>
                <c:pt idx="943">
                  <c:v>0.51596166905716223</c:v>
                </c:pt>
                <c:pt idx="944">
                  <c:v>0.51512302668148791</c:v>
                </c:pt>
                <c:pt idx="945">
                  <c:v>0.51428438430581358</c:v>
                </c:pt>
                <c:pt idx="946">
                  <c:v>0.51344574193013914</c:v>
                </c:pt>
                <c:pt idx="947">
                  <c:v>0.51260709955446493</c:v>
                </c:pt>
                <c:pt idx="948">
                  <c:v>0.51176845717879038</c:v>
                </c:pt>
                <c:pt idx="949">
                  <c:v>0.51092981480311617</c:v>
                </c:pt>
                <c:pt idx="950">
                  <c:v>0.51009117242744173</c:v>
                </c:pt>
                <c:pt idx="951">
                  <c:v>0.5092525300517674</c:v>
                </c:pt>
                <c:pt idx="952">
                  <c:v>0.50841388767609308</c:v>
                </c:pt>
                <c:pt idx="953">
                  <c:v>0.50757524530041875</c:v>
                </c:pt>
                <c:pt idx="954">
                  <c:v>0.50673660292474443</c:v>
                </c:pt>
                <c:pt idx="955">
                  <c:v>0.5058979605490701</c:v>
                </c:pt>
                <c:pt idx="956">
                  <c:v>0.50505931817339578</c:v>
                </c:pt>
                <c:pt idx="957">
                  <c:v>0.50422067579772145</c:v>
                </c:pt>
                <c:pt idx="958">
                  <c:v>0.50338203342204713</c:v>
                </c:pt>
                <c:pt idx="959">
                  <c:v>0.5025433910463728</c:v>
                </c:pt>
                <c:pt idx="960">
                  <c:v>0.50170474867069847</c:v>
                </c:pt>
                <c:pt idx="961">
                  <c:v>0.50086610629502404</c:v>
                </c:pt>
                <c:pt idx="962">
                  <c:v>0.50002746391934982</c:v>
                </c:pt>
                <c:pt idx="963">
                  <c:v>0.49918882154367539</c:v>
                </c:pt>
                <c:pt idx="964">
                  <c:v>0.49835017916800106</c:v>
                </c:pt>
                <c:pt idx="965">
                  <c:v>0.49751153679232668</c:v>
                </c:pt>
                <c:pt idx="966">
                  <c:v>0.49667289441665241</c:v>
                </c:pt>
                <c:pt idx="967">
                  <c:v>0.49583425204097797</c:v>
                </c:pt>
                <c:pt idx="968">
                  <c:v>0.4949956096653037</c:v>
                </c:pt>
                <c:pt idx="969">
                  <c:v>0.49415696728962943</c:v>
                </c:pt>
                <c:pt idx="970">
                  <c:v>0.493318324913955</c:v>
                </c:pt>
                <c:pt idx="971">
                  <c:v>0.49247968253828073</c:v>
                </c:pt>
                <c:pt idx="972">
                  <c:v>0.49164104016260635</c:v>
                </c:pt>
                <c:pt idx="973">
                  <c:v>0.49080239778693202</c:v>
                </c:pt>
                <c:pt idx="974">
                  <c:v>0.48996375541125764</c:v>
                </c:pt>
                <c:pt idx="975">
                  <c:v>0.48912511303558337</c:v>
                </c:pt>
                <c:pt idx="976">
                  <c:v>0.48828647065990893</c:v>
                </c:pt>
                <c:pt idx="977">
                  <c:v>0.48744782828423466</c:v>
                </c:pt>
                <c:pt idx="978">
                  <c:v>0.48660918590856028</c:v>
                </c:pt>
                <c:pt idx="979">
                  <c:v>0.48577054353288596</c:v>
                </c:pt>
                <c:pt idx="980">
                  <c:v>0.48493190115721158</c:v>
                </c:pt>
                <c:pt idx="981">
                  <c:v>0.48409325878153731</c:v>
                </c:pt>
                <c:pt idx="982">
                  <c:v>0.48325461640586287</c:v>
                </c:pt>
                <c:pt idx="983">
                  <c:v>0.4824159740301886</c:v>
                </c:pt>
                <c:pt idx="984">
                  <c:v>0.48157733165451433</c:v>
                </c:pt>
                <c:pt idx="985">
                  <c:v>0.48073868927883989</c:v>
                </c:pt>
                <c:pt idx="986">
                  <c:v>0.47990004690316562</c:v>
                </c:pt>
                <c:pt idx="987">
                  <c:v>0.47906140452749124</c:v>
                </c:pt>
                <c:pt idx="988">
                  <c:v>0.47822276215181692</c:v>
                </c:pt>
                <c:pt idx="989">
                  <c:v>0.47738411977614253</c:v>
                </c:pt>
                <c:pt idx="990">
                  <c:v>0.47654547740046826</c:v>
                </c:pt>
                <c:pt idx="991">
                  <c:v>0.47570683502479383</c:v>
                </c:pt>
                <c:pt idx="992">
                  <c:v>0.47486819264911956</c:v>
                </c:pt>
                <c:pt idx="993">
                  <c:v>0.47402955027344518</c:v>
                </c:pt>
                <c:pt idx="994">
                  <c:v>0.47319090789777091</c:v>
                </c:pt>
                <c:pt idx="995">
                  <c:v>0.47235226552209647</c:v>
                </c:pt>
                <c:pt idx="996">
                  <c:v>0.4715136231464222</c:v>
                </c:pt>
                <c:pt idx="997">
                  <c:v>0.47067498077074793</c:v>
                </c:pt>
                <c:pt idx="998">
                  <c:v>0.46983633839507349</c:v>
                </c:pt>
                <c:pt idx="999">
                  <c:v>0.46899769601939922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D0F-4522-9FED-DC3F31D15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2111951"/>
        <c:axId val="722739055"/>
      </c:scatterChart>
      <c:valAx>
        <c:axId val="722111951"/>
        <c:scaling>
          <c:orientation val="minMax"/>
        </c:scaling>
        <c:delete val="0"/>
        <c:axPos val="b"/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739055"/>
        <c:crosses val="autoZero"/>
        <c:crossBetween val="midCat"/>
      </c:valAx>
      <c:valAx>
        <c:axId val="7227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11195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IL_DCM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waves!$K$8:$K$1007</c:f>
              <c:numCache>
                <c:formatCode>0.00E+00</c:formatCode>
                <c:ptCount val="1000"/>
                <c:pt idx="0">
                  <c:v>0</c:v>
                </c:pt>
                <c:pt idx="1">
                  <c:v>5.1142757111281239E-8</c:v>
                </c:pt>
                <c:pt idx="2">
                  <c:v>1.0228551422256248E-7</c:v>
                </c:pt>
                <c:pt idx="3">
                  <c:v>1.5342827133384371E-7</c:v>
                </c:pt>
                <c:pt idx="4">
                  <c:v>2.0457102844512495E-7</c:v>
                </c:pt>
                <c:pt idx="5">
                  <c:v>2.5571378555640617E-7</c:v>
                </c:pt>
                <c:pt idx="6">
                  <c:v>3.0685654266768742E-7</c:v>
                </c:pt>
                <c:pt idx="7">
                  <c:v>3.5799929977896866E-7</c:v>
                </c:pt>
                <c:pt idx="8">
                  <c:v>4.0914205689024991E-7</c:v>
                </c:pt>
                <c:pt idx="9">
                  <c:v>4.6028481400153115E-7</c:v>
                </c:pt>
                <c:pt idx="10">
                  <c:v>5.1142757111281235E-7</c:v>
                </c:pt>
                <c:pt idx="11">
                  <c:v>5.6257032822409364E-7</c:v>
                </c:pt>
                <c:pt idx="12">
                  <c:v>6.1371308533537484E-7</c:v>
                </c:pt>
                <c:pt idx="13">
                  <c:v>6.6485584244665613E-7</c:v>
                </c:pt>
                <c:pt idx="14">
                  <c:v>7.1599859955793733E-7</c:v>
                </c:pt>
                <c:pt idx="15">
                  <c:v>7.6714135666921862E-7</c:v>
                </c:pt>
                <c:pt idx="16">
                  <c:v>8.1828411378049982E-7</c:v>
                </c:pt>
                <c:pt idx="17">
                  <c:v>8.6942687089178101E-7</c:v>
                </c:pt>
                <c:pt idx="18">
                  <c:v>9.2056962800306231E-7</c:v>
                </c:pt>
                <c:pt idx="19">
                  <c:v>9.717123851143436E-7</c:v>
                </c:pt>
                <c:pt idx="20">
                  <c:v>1.0228551422256247E-6</c:v>
                </c:pt>
                <c:pt idx="21">
                  <c:v>1.073997899336906E-6</c:v>
                </c:pt>
                <c:pt idx="22">
                  <c:v>1.1251406564481873E-6</c:v>
                </c:pt>
                <c:pt idx="23">
                  <c:v>1.1762834135594686E-6</c:v>
                </c:pt>
                <c:pt idx="24">
                  <c:v>1.2274261706707497E-6</c:v>
                </c:pt>
                <c:pt idx="25">
                  <c:v>1.278568927782031E-6</c:v>
                </c:pt>
                <c:pt idx="26">
                  <c:v>1.3297116848933123E-6</c:v>
                </c:pt>
                <c:pt idx="27">
                  <c:v>1.3808544420045934E-6</c:v>
                </c:pt>
                <c:pt idx="28">
                  <c:v>1.4319971991158747E-6</c:v>
                </c:pt>
                <c:pt idx="29">
                  <c:v>1.4831399562271559E-6</c:v>
                </c:pt>
                <c:pt idx="30">
                  <c:v>1.5342827133384372E-6</c:v>
                </c:pt>
                <c:pt idx="31">
                  <c:v>1.5854254704497183E-6</c:v>
                </c:pt>
                <c:pt idx="32">
                  <c:v>1.6365682275609996E-6</c:v>
                </c:pt>
                <c:pt idx="33">
                  <c:v>1.6877109846722809E-6</c:v>
                </c:pt>
                <c:pt idx="34">
                  <c:v>1.738853741783562E-6</c:v>
                </c:pt>
                <c:pt idx="35">
                  <c:v>1.7899964988948433E-6</c:v>
                </c:pt>
                <c:pt idx="36">
                  <c:v>1.8411392560061246E-6</c:v>
                </c:pt>
                <c:pt idx="37">
                  <c:v>1.8922820131174059E-6</c:v>
                </c:pt>
                <c:pt idx="38">
                  <c:v>1.9434247702286872E-6</c:v>
                </c:pt>
                <c:pt idx="39">
                  <c:v>1.9945675273399685E-6</c:v>
                </c:pt>
                <c:pt idx="40">
                  <c:v>2.0457102844512494E-6</c:v>
                </c:pt>
                <c:pt idx="41">
                  <c:v>2.0968530415625307E-6</c:v>
                </c:pt>
                <c:pt idx="42">
                  <c:v>2.147995798673812E-6</c:v>
                </c:pt>
                <c:pt idx="43">
                  <c:v>2.1991385557850933E-6</c:v>
                </c:pt>
                <c:pt idx="44">
                  <c:v>2.2502813128963746E-6</c:v>
                </c:pt>
                <c:pt idx="45">
                  <c:v>2.3014240700076559E-6</c:v>
                </c:pt>
                <c:pt idx="46">
                  <c:v>2.3525668271189372E-6</c:v>
                </c:pt>
                <c:pt idx="47">
                  <c:v>2.403709584230218E-6</c:v>
                </c:pt>
                <c:pt idx="48">
                  <c:v>2.4548523413414993E-6</c:v>
                </c:pt>
                <c:pt idx="49">
                  <c:v>2.5059950984527806E-6</c:v>
                </c:pt>
                <c:pt idx="50">
                  <c:v>2.5571378555640619E-6</c:v>
                </c:pt>
                <c:pt idx="51">
                  <c:v>2.6082806126753432E-6</c:v>
                </c:pt>
                <c:pt idx="52">
                  <c:v>2.6594233697866245E-6</c:v>
                </c:pt>
                <c:pt idx="53">
                  <c:v>2.7105661268979058E-6</c:v>
                </c:pt>
                <c:pt idx="54">
                  <c:v>2.7617088840091867E-6</c:v>
                </c:pt>
                <c:pt idx="55">
                  <c:v>2.812851641120468E-6</c:v>
                </c:pt>
                <c:pt idx="56">
                  <c:v>2.8639943982317493E-6</c:v>
                </c:pt>
                <c:pt idx="57">
                  <c:v>2.9151371553430306E-6</c:v>
                </c:pt>
                <c:pt idx="58">
                  <c:v>2.9662799124543119E-6</c:v>
                </c:pt>
                <c:pt idx="59">
                  <c:v>3.0174226695655932E-6</c:v>
                </c:pt>
                <c:pt idx="60">
                  <c:v>3.0685654266768745E-6</c:v>
                </c:pt>
                <c:pt idx="61">
                  <c:v>3.1197081837881554E-6</c:v>
                </c:pt>
                <c:pt idx="62">
                  <c:v>3.1708509408994367E-6</c:v>
                </c:pt>
                <c:pt idx="63">
                  <c:v>3.221993698010718E-6</c:v>
                </c:pt>
                <c:pt idx="64">
                  <c:v>3.2731364551219993E-6</c:v>
                </c:pt>
                <c:pt idx="65">
                  <c:v>3.3242792122332806E-6</c:v>
                </c:pt>
                <c:pt idx="66">
                  <c:v>3.3754219693445619E-6</c:v>
                </c:pt>
                <c:pt idx="67">
                  <c:v>3.4265647264558432E-6</c:v>
                </c:pt>
                <c:pt idx="68">
                  <c:v>3.477707483567124E-6</c:v>
                </c:pt>
                <c:pt idx="69">
                  <c:v>3.5288502406784053E-6</c:v>
                </c:pt>
                <c:pt idx="70">
                  <c:v>3.5799929977896866E-6</c:v>
                </c:pt>
                <c:pt idx="71">
                  <c:v>3.6311357549009679E-6</c:v>
                </c:pt>
                <c:pt idx="72">
                  <c:v>3.6822785120122492E-6</c:v>
                </c:pt>
                <c:pt idx="73">
                  <c:v>3.7334212691235305E-6</c:v>
                </c:pt>
                <c:pt idx="74">
                  <c:v>3.7845640262348118E-6</c:v>
                </c:pt>
                <c:pt idx="75">
                  <c:v>3.8357067833460927E-6</c:v>
                </c:pt>
                <c:pt idx="76">
                  <c:v>3.8868495404573744E-6</c:v>
                </c:pt>
                <c:pt idx="77">
                  <c:v>3.9379922975686553E-6</c:v>
                </c:pt>
                <c:pt idx="78">
                  <c:v>3.989135054679937E-6</c:v>
                </c:pt>
                <c:pt idx="79">
                  <c:v>4.0402778117912179E-6</c:v>
                </c:pt>
                <c:pt idx="80">
                  <c:v>4.0914205689024988E-6</c:v>
                </c:pt>
                <c:pt idx="81">
                  <c:v>4.1425633260137805E-6</c:v>
                </c:pt>
                <c:pt idx="82">
                  <c:v>4.1937060831250614E-6</c:v>
                </c:pt>
                <c:pt idx="83">
                  <c:v>4.2448488402363431E-6</c:v>
                </c:pt>
                <c:pt idx="84">
                  <c:v>4.295991597347624E-6</c:v>
                </c:pt>
                <c:pt idx="85">
                  <c:v>4.3471343544589057E-6</c:v>
                </c:pt>
                <c:pt idx="86">
                  <c:v>4.3982771115701866E-6</c:v>
                </c:pt>
                <c:pt idx="87">
                  <c:v>4.4494198686814674E-6</c:v>
                </c:pt>
                <c:pt idx="88">
                  <c:v>4.5005626257927491E-6</c:v>
                </c:pt>
                <c:pt idx="89">
                  <c:v>4.55170538290403E-6</c:v>
                </c:pt>
                <c:pt idx="90">
                  <c:v>4.6028481400153117E-6</c:v>
                </c:pt>
                <c:pt idx="91">
                  <c:v>4.6539908971265926E-6</c:v>
                </c:pt>
                <c:pt idx="92">
                  <c:v>4.7051336542378743E-6</c:v>
                </c:pt>
                <c:pt idx="93">
                  <c:v>4.7562764113491552E-6</c:v>
                </c:pt>
                <c:pt idx="94">
                  <c:v>4.8074191684604361E-6</c:v>
                </c:pt>
                <c:pt idx="95">
                  <c:v>4.8585619255717178E-6</c:v>
                </c:pt>
                <c:pt idx="96">
                  <c:v>4.9097046826829987E-6</c:v>
                </c:pt>
                <c:pt idx="97">
                  <c:v>4.9608474397942804E-6</c:v>
                </c:pt>
                <c:pt idx="98">
                  <c:v>5.0119901969055613E-6</c:v>
                </c:pt>
                <c:pt idx="99">
                  <c:v>5.063132954016843E-6</c:v>
                </c:pt>
                <c:pt idx="100">
                  <c:v>5.1142757111281239E-6</c:v>
                </c:pt>
                <c:pt idx="101">
                  <c:v>5.1654184682394048E-6</c:v>
                </c:pt>
                <c:pt idx="102">
                  <c:v>5.2165612253506865E-6</c:v>
                </c:pt>
                <c:pt idx="103">
                  <c:v>5.2677039824619673E-6</c:v>
                </c:pt>
                <c:pt idx="104">
                  <c:v>5.3188467395732491E-6</c:v>
                </c:pt>
                <c:pt idx="105">
                  <c:v>5.3699894966845299E-6</c:v>
                </c:pt>
                <c:pt idx="106">
                  <c:v>5.4211322537958117E-6</c:v>
                </c:pt>
                <c:pt idx="107">
                  <c:v>5.4722750109070925E-6</c:v>
                </c:pt>
                <c:pt idx="108">
                  <c:v>5.5234177680183734E-6</c:v>
                </c:pt>
                <c:pt idx="109">
                  <c:v>5.5745605251296551E-6</c:v>
                </c:pt>
                <c:pt idx="110">
                  <c:v>5.625703282240936E-6</c:v>
                </c:pt>
                <c:pt idx="111">
                  <c:v>5.6768460393522177E-6</c:v>
                </c:pt>
                <c:pt idx="112">
                  <c:v>5.7279887964634986E-6</c:v>
                </c:pt>
                <c:pt idx="113">
                  <c:v>5.7791315535747803E-6</c:v>
                </c:pt>
                <c:pt idx="114">
                  <c:v>5.8302743106860612E-6</c:v>
                </c:pt>
                <c:pt idx="115">
                  <c:v>5.8814170677973421E-6</c:v>
                </c:pt>
                <c:pt idx="116">
                  <c:v>5.9325598249086238E-6</c:v>
                </c:pt>
                <c:pt idx="117">
                  <c:v>5.9837025820199047E-6</c:v>
                </c:pt>
                <c:pt idx="118">
                  <c:v>6.0348453391311864E-6</c:v>
                </c:pt>
                <c:pt idx="119">
                  <c:v>6.0859880962424673E-6</c:v>
                </c:pt>
                <c:pt idx="120">
                  <c:v>6.137130853353749E-6</c:v>
                </c:pt>
                <c:pt idx="121">
                  <c:v>6.1882736104650299E-6</c:v>
                </c:pt>
                <c:pt idx="122">
                  <c:v>6.2394163675763107E-6</c:v>
                </c:pt>
                <c:pt idx="123">
                  <c:v>6.2905591246875925E-6</c:v>
                </c:pt>
                <c:pt idx="124">
                  <c:v>6.3417018817988733E-6</c:v>
                </c:pt>
                <c:pt idx="125">
                  <c:v>6.3928446389101551E-6</c:v>
                </c:pt>
                <c:pt idx="126">
                  <c:v>6.4439873960214359E-6</c:v>
                </c:pt>
                <c:pt idx="127">
                  <c:v>6.4951301531327177E-6</c:v>
                </c:pt>
                <c:pt idx="128">
                  <c:v>6.5462729102439985E-6</c:v>
                </c:pt>
                <c:pt idx="129">
                  <c:v>6.5974156673552794E-6</c:v>
                </c:pt>
                <c:pt idx="130">
                  <c:v>6.6485584244665611E-6</c:v>
                </c:pt>
                <c:pt idx="131">
                  <c:v>6.699701181577842E-6</c:v>
                </c:pt>
                <c:pt idx="132">
                  <c:v>6.7508439386891237E-6</c:v>
                </c:pt>
                <c:pt idx="133">
                  <c:v>6.8019866958004046E-6</c:v>
                </c:pt>
                <c:pt idx="134">
                  <c:v>6.8531294529116863E-6</c:v>
                </c:pt>
                <c:pt idx="135">
                  <c:v>6.9042722100229672E-6</c:v>
                </c:pt>
                <c:pt idx="136">
                  <c:v>6.9554149671342481E-6</c:v>
                </c:pt>
                <c:pt idx="137">
                  <c:v>7.0065577242455298E-6</c:v>
                </c:pt>
                <c:pt idx="138">
                  <c:v>7.0577004813568107E-6</c:v>
                </c:pt>
                <c:pt idx="139">
                  <c:v>7.1088432384680924E-6</c:v>
                </c:pt>
                <c:pt idx="140">
                  <c:v>7.1599859955793733E-6</c:v>
                </c:pt>
                <c:pt idx="141">
                  <c:v>7.211128752690655E-6</c:v>
                </c:pt>
                <c:pt idx="142">
                  <c:v>7.2622715098019359E-6</c:v>
                </c:pt>
                <c:pt idx="143">
                  <c:v>7.3134142669132167E-6</c:v>
                </c:pt>
                <c:pt idx="144">
                  <c:v>7.3645570240244985E-6</c:v>
                </c:pt>
                <c:pt idx="145">
                  <c:v>7.4156997811357793E-6</c:v>
                </c:pt>
                <c:pt idx="146">
                  <c:v>7.466842538247061E-6</c:v>
                </c:pt>
                <c:pt idx="147">
                  <c:v>7.5179852953583419E-6</c:v>
                </c:pt>
                <c:pt idx="148">
                  <c:v>7.5691280524696236E-6</c:v>
                </c:pt>
                <c:pt idx="149">
                  <c:v>7.6202708095809045E-6</c:v>
                </c:pt>
                <c:pt idx="150">
                  <c:v>7.6714135666921854E-6</c:v>
                </c:pt>
                <c:pt idx="151">
                  <c:v>7.7225563238034663E-6</c:v>
                </c:pt>
                <c:pt idx="152">
                  <c:v>7.7736990809147488E-6</c:v>
                </c:pt>
                <c:pt idx="153">
                  <c:v>7.8248418380260297E-6</c:v>
                </c:pt>
                <c:pt idx="154">
                  <c:v>7.8759845951373106E-6</c:v>
                </c:pt>
                <c:pt idx="155">
                  <c:v>7.9271273522485915E-6</c:v>
                </c:pt>
                <c:pt idx="156">
                  <c:v>7.978270109359874E-6</c:v>
                </c:pt>
                <c:pt idx="157">
                  <c:v>8.0294128664711549E-6</c:v>
                </c:pt>
                <c:pt idx="158">
                  <c:v>8.0805556235824358E-6</c:v>
                </c:pt>
                <c:pt idx="159">
                  <c:v>8.1316983806937167E-6</c:v>
                </c:pt>
                <c:pt idx="160">
                  <c:v>8.1828411378049975E-6</c:v>
                </c:pt>
                <c:pt idx="161">
                  <c:v>8.2339838949162801E-6</c:v>
                </c:pt>
                <c:pt idx="162">
                  <c:v>8.285126652027561E-6</c:v>
                </c:pt>
                <c:pt idx="163">
                  <c:v>8.3362694091388418E-6</c:v>
                </c:pt>
                <c:pt idx="164">
                  <c:v>8.3874121662501227E-6</c:v>
                </c:pt>
                <c:pt idx="165">
                  <c:v>8.4385549233614036E-6</c:v>
                </c:pt>
                <c:pt idx="166">
                  <c:v>8.4896976804726862E-6</c:v>
                </c:pt>
                <c:pt idx="167">
                  <c:v>8.540840437583967E-6</c:v>
                </c:pt>
                <c:pt idx="168">
                  <c:v>8.5919831946952479E-6</c:v>
                </c:pt>
                <c:pt idx="169">
                  <c:v>8.6431259518065288E-6</c:v>
                </c:pt>
                <c:pt idx="170">
                  <c:v>8.6942687089178114E-6</c:v>
                </c:pt>
                <c:pt idx="171">
                  <c:v>8.7454114660290922E-6</c:v>
                </c:pt>
                <c:pt idx="172">
                  <c:v>8.7965542231403731E-6</c:v>
                </c:pt>
                <c:pt idx="173">
                  <c:v>8.847696980251654E-6</c:v>
                </c:pt>
                <c:pt idx="174">
                  <c:v>8.8988397373629349E-6</c:v>
                </c:pt>
                <c:pt idx="175">
                  <c:v>8.9499824944742174E-6</c:v>
                </c:pt>
                <c:pt idx="176">
                  <c:v>9.0011252515854983E-6</c:v>
                </c:pt>
                <c:pt idx="177">
                  <c:v>9.0522680086967792E-6</c:v>
                </c:pt>
                <c:pt idx="178">
                  <c:v>9.10341076580806E-6</c:v>
                </c:pt>
                <c:pt idx="179">
                  <c:v>9.1545535229193409E-6</c:v>
                </c:pt>
                <c:pt idx="180">
                  <c:v>9.2056962800306235E-6</c:v>
                </c:pt>
                <c:pt idx="181">
                  <c:v>9.2568390371419044E-6</c:v>
                </c:pt>
                <c:pt idx="182">
                  <c:v>9.3079817942531852E-6</c:v>
                </c:pt>
                <c:pt idx="183">
                  <c:v>9.3591245513644661E-6</c:v>
                </c:pt>
                <c:pt idx="184">
                  <c:v>9.4102673084757487E-6</c:v>
                </c:pt>
                <c:pt idx="185">
                  <c:v>9.4614100655870296E-6</c:v>
                </c:pt>
                <c:pt idx="186">
                  <c:v>9.5125528226983104E-6</c:v>
                </c:pt>
                <c:pt idx="187">
                  <c:v>9.5636955798095913E-6</c:v>
                </c:pt>
                <c:pt idx="188">
                  <c:v>9.6148383369208722E-6</c:v>
                </c:pt>
                <c:pt idx="189">
                  <c:v>9.6659810940321547E-6</c:v>
                </c:pt>
                <c:pt idx="190">
                  <c:v>9.7171238511434356E-6</c:v>
                </c:pt>
                <c:pt idx="191">
                  <c:v>9.7682666082547165E-6</c:v>
                </c:pt>
                <c:pt idx="192">
                  <c:v>9.8194093653659974E-6</c:v>
                </c:pt>
                <c:pt idx="193">
                  <c:v>9.8705521224772782E-6</c:v>
                </c:pt>
                <c:pt idx="194">
                  <c:v>9.9216948795885608E-6</c:v>
                </c:pt>
                <c:pt idx="195">
                  <c:v>9.9728376366998417E-6</c:v>
                </c:pt>
                <c:pt idx="196">
                  <c:v>1.0023980393811123E-5</c:v>
                </c:pt>
                <c:pt idx="197">
                  <c:v>1.0075123150922403E-5</c:v>
                </c:pt>
                <c:pt idx="198">
                  <c:v>1.0126265908033686E-5</c:v>
                </c:pt>
                <c:pt idx="199">
                  <c:v>1.0177408665144967E-5</c:v>
                </c:pt>
                <c:pt idx="200">
                  <c:v>1.0228551422256248E-5</c:v>
                </c:pt>
                <c:pt idx="201">
                  <c:v>1.0279694179367529E-5</c:v>
                </c:pt>
                <c:pt idx="202">
                  <c:v>1.033083693647881E-5</c:v>
                </c:pt>
                <c:pt idx="203">
                  <c:v>1.0381979693590092E-5</c:v>
                </c:pt>
                <c:pt idx="204">
                  <c:v>1.0433122450701373E-5</c:v>
                </c:pt>
                <c:pt idx="205">
                  <c:v>1.0484265207812654E-5</c:v>
                </c:pt>
                <c:pt idx="206">
                  <c:v>1.0535407964923935E-5</c:v>
                </c:pt>
                <c:pt idx="207">
                  <c:v>1.0586550722035216E-5</c:v>
                </c:pt>
                <c:pt idx="208">
                  <c:v>1.0637693479146498E-5</c:v>
                </c:pt>
                <c:pt idx="209">
                  <c:v>1.0688836236257779E-5</c:v>
                </c:pt>
                <c:pt idx="210">
                  <c:v>1.073997899336906E-5</c:v>
                </c:pt>
                <c:pt idx="211">
                  <c:v>1.0791121750480341E-5</c:v>
                </c:pt>
                <c:pt idx="212">
                  <c:v>1.0842264507591623E-5</c:v>
                </c:pt>
                <c:pt idx="213">
                  <c:v>1.0893407264702904E-5</c:v>
                </c:pt>
                <c:pt idx="214">
                  <c:v>1.0944550021814185E-5</c:v>
                </c:pt>
                <c:pt idx="215">
                  <c:v>1.0995692778925466E-5</c:v>
                </c:pt>
                <c:pt idx="216">
                  <c:v>1.1046835536036747E-5</c:v>
                </c:pt>
                <c:pt idx="217">
                  <c:v>1.1097978293148029E-5</c:v>
                </c:pt>
                <c:pt idx="218">
                  <c:v>1.114912105025931E-5</c:v>
                </c:pt>
                <c:pt idx="219">
                  <c:v>1.1200263807370591E-5</c:v>
                </c:pt>
                <c:pt idx="220">
                  <c:v>1.1251406564481872E-5</c:v>
                </c:pt>
                <c:pt idx="221">
                  <c:v>1.1302549321593153E-5</c:v>
                </c:pt>
                <c:pt idx="222">
                  <c:v>1.1353692078704435E-5</c:v>
                </c:pt>
                <c:pt idx="223">
                  <c:v>1.1404834835815716E-5</c:v>
                </c:pt>
                <c:pt idx="224">
                  <c:v>1.1455977592926997E-5</c:v>
                </c:pt>
                <c:pt idx="225">
                  <c:v>1.1507120350038278E-5</c:v>
                </c:pt>
                <c:pt idx="226">
                  <c:v>1.1558263107149561E-5</c:v>
                </c:pt>
                <c:pt idx="227">
                  <c:v>1.1609405864260842E-5</c:v>
                </c:pt>
                <c:pt idx="228">
                  <c:v>1.1660548621372122E-5</c:v>
                </c:pt>
                <c:pt idx="229">
                  <c:v>1.1711691378483403E-5</c:v>
                </c:pt>
                <c:pt idx="230">
                  <c:v>1.1762834135594684E-5</c:v>
                </c:pt>
                <c:pt idx="231">
                  <c:v>1.1813976892705967E-5</c:v>
                </c:pt>
                <c:pt idx="232">
                  <c:v>1.1865119649817248E-5</c:v>
                </c:pt>
                <c:pt idx="233">
                  <c:v>1.1916262406928528E-5</c:v>
                </c:pt>
                <c:pt idx="234">
                  <c:v>1.1967405164039809E-5</c:v>
                </c:pt>
                <c:pt idx="235">
                  <c:v>1.201854792115109E-5</c:v>
                </c:pt>
                <c:pt idx="236">
                  <c:v>1.2069690678262373E-5</c:v>
                </c:pt>
                <c:pt idx="237">
                  <c:v>1.2120833435373654E-5</c:v>
                </c:pt>
                <c:pt idx="238">
                  <c:v>1.2171976192484935E-5</c:v>
                </c:pt>
                <c:pt idx="239">
                  <c:v>1.2223118949596215E-5</c:v>
                </c:pt>
                <c:pt idx="240">
                  <c:v>1.2274261706707498E-5</c:v>
                </c:pt>
                <c:pt idx="241">
                  <c:v>1.2325404463818779E-5</c:v>
                </c:pt>
                <c:pt idx="242">
                  <c:v>1.237654722093006E-5</c:v>
                </c:pt>
                <c:pt idx="243">
                  <c:v>1.2427689978041341E-5</c:v>
                </c:pt>
                <c:pt idx="244">
                  <c:v>1.2478832735152621E-5</c:v>
                </c:pt>
                <c:pt idx="245">
                  <c:v>1.2529975492263904E-5</c:v>
                </c:pt>
                <c:pt idx="246">
                  <c:v>1.2581118249375185E-5</c:v>
                </c:pt>
                <c:pt idx="247">
                  <c:v>1.2632261006486466E-5</c:v>
                </c:pt>
                <c:pt idx="248">
                  <c:v>1.2683403763597747E-5</c:v>
                </c:pt>
                <c:pt idx="249">
                  <c:v>1.2734546520709028E-5</c:v>
                </c:pt>
                <c:pt idx="250">
                  <c:v>1.278568927782031E-5</c:v>
                </c:pt>
                <c:pt idx="251">
                  <c:v>1.2836832034931591E-5</c:v>
                </c:pt>
                <c:pt idx="252">
                  <c:v>1.2887974792042872E-5</c:v>
                </c:pt>
                <c:pt idx="253">
                  <c:v>1.2939117549154153E-5</c:v>
                </c:pt>
                <c:pt idx="254">
                  <c:v>1.2990260306265435E-5</c:v>
                </c:pt>
                <c:pt idx="255">
                  <c:v>1.3041403063376716E-5</c:v>
                </c:pt>
                <c:pt idx="256">
                  <c:v>1.3092545820487997E-5</c:v>
                </c:pt>
                <c:pt idx="257">
                  <c:v>1.3143688577599278E-5</c:v>
                </c:pt>
                <c:pt idx="258">
                  <c:v>1.3194831334710559E-5</c:v>
                </c:pt>
                <c:pt idx="259">
                  <c:v>1.3245974091821841E-5</c:v>
                </c:pt>
                <c:pt idx="260">
                  <c:v>1.3297116848933122E-5</c:v>
                </c:pt>
                <c:pt idx="261">
                  <c:v>1.3348259606044403E-5</c:v>
                </c:pt>
                <c:pt idx="262">
                  <c:v>1.3399402363155684E-5</c:v>
                </c:pt>
                <c:pt idx="263">
                  <c:v>1.3450545120266967E-5</c:v>
                </c:pt>
                <c:pt idx="264">
                  <c:v>1.3501687877378247E-5</c:v>
                </c:pt>
                <c:pt idx="265">
                  <c:v>1.3552830634489528E-5</c:v>
                </c:pt>
                <c:pt idx="266">
                  <c:v>1.3603973391600809E-5</c:v>
                </c:pt>
                <c:pt idx="267">
                  <c:v>1.365511614871209E-5</c:v>
                </c:pt>
                <c:pt idx="268">
                  <c:v>1.3706258905823373E-5</c:v>
                </c:pt>
                <c:pt idx="269">
                  <c:v>1.3757401662934654E-5</c:v>
                </c:pt>
                <c:pt idx="270">
                  <c:v>1.3808544420045934E-5</c:v>
                </c:pt>
                <c:pt idx="271">
                  <c:v>1.3859687177157215E-5</c:v>
                </c:pt>
                <c:pt idx="272">
                  <c:v>1.3910829934268496E-5</c:v>
                </c:pt>
                <c:pt idx="273">
                  <c:v>1.3961972691379779E-5</c:v>
                </c:pt>
                <c:pt idx="274">
                  <c:v>1.401311544849106E-5</c:v>
                </c:pt>
                <c:pt idx="275">
                  <c:v>1.406425820560234E-5</c:v>
                </c:pt>
                <c:pt idx="276">
                  <c:v>1.4115400962713621E-5</c:v>
                </c:pt>
                <c:pt idx="277">
                  <c:v>1.4166543719824904E-5</c:v>
                </c:pt>
                <c:pt idx="278">
                  <c:v>1.4217686476936185E-5</c:v>
                </c:pt>
                <c:pt idx="279">
                  <c:v>1.4268829234047466E-5</c:v>
                </c:pt>
                <c:pt idx="280">
                  <c:v>1.4319971991158747E-5</c:v>
                </c:pt>
                <c:pt idx="281">
                  <c:v>1.4371114748270027E-5</c:v>
                </c:pt>
                <c:pt idx="282">
                  <c:v>1.442225750538131E-5</c:v>
                </c:pt>
                <c:pt idx="283">
                  <c:v>1.4473400262492591E-5</c:v>
                </c:pt>
                <c:pt idx="284">
                  <c:v>1.4524543019603872E-5</c:v>
                </c:pt>
                <c:pt idx="285">
                  <c:v>1.4575685776715153E-5</c:v>
                </c:pt>
                <c:pt idx="286">
                  <c:v>1.4626828533826433E-5</c:v>
                </c:pt>
                <c:pt idx="287">
                  <c:v>1.4677971290937716E-5</c:v>
                </c:pt>
                <c:pt idx="288">
                  <c:v>1.4729114048048997E-5</c:v>
                </c:pt>
                <c:pt idx="289">
                  <c:v>1.4780256805160278E-5</c:v>
                </c:pt>
                <c:pt idx="290">
                  <c:v>1.4831399562271559E-5</c:v>
                </c:pt>
                <c:pt idx="291">
                  <c:v>1.4882542319382841E-5</c:v>
                </c:pt>
                <c:pt idx="292">
                  <c:v>1.4933685076494122E-5</c:v>
                </c:pt>
                <c:pt idx="293">
                  <c:v>1.4984827833605403E-5</c:v>
                </c:pt>
                <c:pt idx="294">
                  <c:v>1.5035970590716684E-5</c:v>
                </c:pt>
                <c:pt idx="295">
                  <c:v>1.5087113347827965E-5</c:v>
                </c:pt>
                <c:pt idx="296">
                  <c:v>1.5138256104939247E-5</c:v>
                </c:pt>
                <c:pt idx="297">
                  <c:v>1.5189398862050528E-5</c:v>
                </c:pt>
                <c:pt idx="298">
                  <c:v>1.5240541619161809E-5</c:v>
                </c:pt>
                <c:pt idx="299">
                  <c:v>1.529168437627309E-5</c:v>
                </c:pt>
                <c:pt idx="300">
                  <c:v>1.5342827133384371E-5</c:v>
                </c:pt>
                <c:pt idx="301">
                  <c:v>1.5393969890495652E-5</c:v>
                </c:pt>
                <c:pt idx="302">
                  <c:v>1.5445112647606933E-5</c:v>
                </c:pt>
                <c:pt idx="303">
                  <c:v>1.5496255404718217E-5</c:v>
                </c:pt>
                <c:pt idx="304">
                  <c:v>1.5547398161829498E-5</c:v>
                </c:pt>
                <c:pt idx="305">
                  <c:v>1.5598540918940779E-5</c:v>
                </c:pt>
                <c:pt idx="306">
                  <c:v>1.5649683676052059E-5</c:v>
                </c:pt>
                <c:pt idx="307">
                  <c:v>1.570082643316334E-5</c:v>
                </c:pt>
                <c:pt idx="308">
                  <c:v>1.5751969190274621E-5</c:v>
                </c:pt>
                <c:pt idx="309">
                  <c:v>1.5803111947385902E-5</c:v>
                </c:pt>
                <c:pt idx="310">
                  <c:v>1.5854254704497183E-5</c:v>
                </c:pt>
                <c:pt idx="311">
                  <c:v>1.5905397461608464E-5</c:v>
                </c:pt>
                <c:pt idx="312">
                  <c:v>1.5956540218719748E-5</c:v>
                </c:pt>
                <c:pt idx="313">
                  <c:v>1.6007682975831029E-5</c:v>
                </c:pt>
                <c:pt idx="314">
                  <c:v>1.605882573294231E-5</c:v>
                </c:pt>
                <c:pt idx="315">
                  <c:v>1.6109968490053591E-5</c:v>
                </c:pt>
                <c:pt idx="316">
                  <c:v>1.6161111247164872E-5</c:v>
                </c:pt>
                <c:pt idx="317">
                  <c:v>1.6212254004276152E-5</c:v>
                </c:pt>
                <c:pt idx="318">
                  <c:v>1.6263396761387433E-5</c:v>
                </c:pt>
                <c:pt idx="319">
                  <c:v>1.6314539518498714E-5</c:v>
                </c:pt>
                <c:pt idx="320">
                  <c:v>1.6365682275609995E-5</c:v>
                </c:pt>
                <c:pt idx="321">
                  <c:v>1.6416825032721276E-5</c:v>
                </c:pt>
                <c:pt idx="322">
                  <c:v>1.646796778983256E-5</c:v>
                </c:pt>
                <c:pt idx="323">
                  <c:v>1.6519110546943841E-5</c:v>
                </c:pt>
                <c:pt idx="324">
                  <c:v>1.6570253304055122E-5</c:v>
                </c:pt>
                <c:pt idx="325">
                  <c:v>1.6621396061166403E-5</c:v>
                </c:pt>
                <c:pt idx="326">
                  <c:v>1.6672538818277684E-5</c:v>
                </c:pt>
                <c:pt idx="327">
                  <c:v>1.6723681575388965E-5</c:v>
                </c:pt>
                <c:pt idx="328">
                  <c:v>1.6774824332500245E-5</c:v>
                </c:pt>
                <c:pt idx="329">
                  <c:v>1.6825967089611526E-5</c:v>
                </c:pt>
                <c:pt idx="330">
                  <c:v>1.6877109846722807E-5</c:v>
                </c:pt>
                <c:pt idx="331">
                  <c:v>1.6928252603834091E-5</c:v>
                </c:pt>
                <c:pt idx="332">
                  <c:v>1.6979395360945372E-5</c:v>
                </c:pt>
                <c:pt idx="333">
                  <c:v>1.7030538118056653E-5</c:v>
                </c:pt>
                <c:pt idx="334">
                  <c:v>1.7081680875167934E-5</c:v>
                </c:pt>
                <c:pt idx="335">
                  <c:v>1.7132823632279215E-5</c:v>
                </c:pt>
                <c:pt idx="336">
                  <c:v>1.7183966389390496E-5</c:v>
                </c:pt>
                <c:pt idx="337">
                  <c:v>1.7235109146501777E-5</c:v>
                </c:pt>
                <c:pt idx="338">
                  <c:v>1.7286251903613058E-5</c:v>
                </c:pt>
                <c:pt idx="339">
                  <c:v>1.7337394660724338E-5</c:v>
                </c:pt>
                <c:pt idx="340">
                  <c:v>1.7388537417835623E-5</c:v>
                </c:pt>
                <c:pt idx="341">
                  <c:v>1.7439680174946904E-5</c:v>
                </c:pt>
                <c:pt idx="342">
                  <c:v>1.7490822932058184E-5</c:v>
                </c:pt>
                <c:pt idx="343">
                  <c:v>1.7541965689169465E-5</c:v>
                </c:pt>
                <c:pt idx="344">
                  <c:v>1.7593108446280746E-5</c:v>
                </c:pt>
                <c:pt idx="345">
                  <c:v>1.7644251203392027E-5</c:v>
                </c:pt>
                <c:pt idx="346">
                  <c:v>1.7695393960503308E-5</c:v>
                </c:pt>
                <c:pt idx="347">
                  <c:v>1.7746536717614589E-5</c:v>
                </c:pt>
                <c:pt idx="348">
                  <c:v>1.779767947472587E-5</c:v>
                </c:pt>
                <c:pt idx="349">
                  <c:v>1.7848822231837151E-5</c:v>
                </c:pt>
                <c:pt idx="350">
                  <c:v>1.7899964988948435E-5</c:v>
                </c:pt>
                <c:pt idx="351">
                  <c:v>1.7951107746059716E-5</c:v>
                </c:pt>
                <c:pt idx="352">
                  <c:v>1.8002250503170997E-5</c:v>
                </c:pt>
                <c:pt idx="353">
                  <c:v>1.8053393260282277E-5</c:v>
                </c:pt>
                <c:pt idx="354">
                  <c:v>1.8104536017393558E-5</c:v>
                </c:pt>
                <c:pt idx="355">
                  <c:v>1.8155678774504839E-5</c:v>
                </c:pt>
                <c:pt idx="356">
                  <c:v>1.820682153161612E-5</c:v>
                </c:pt>
                <c:pt idx="357">
                  <c:v>1.8257964288727401E-5</c:v>
                </c:pt>
                <c:pt idx="358">
                  <c:v>1.8309107045838682E-5</c:v>
                </c:pt>
                <c:pt idx="359">
                  <c:v>1.8360249802949966E-5</c:v>
                </c:pt>
                <c:pt idx="360">
                  <c:v>1.8411392560061247E-5</c:v>
                </c:pt>
                <c:pt idx="361">
                  <c:v>1.8462535317172528E-5</c:v>
                </c:pt>
                <c:pt idx="362">
                  <c:v>1.8513678074283809E-5</c:v>
                </c:pt>
                <c:pt idx="363">
                  <c:v>1.856482083139509E-5</c:v>
                </c:pt>
                <c:pt idx="364">
                  <c:v>1.861596358850637E-5</c:v>
                </c:pt>
                <c:pt idx="365">
                  <c:v>1.8667106345617651E-5</c:v>
                </c:pt>
                <c:pt idx="366">
                  <c:v>1.8718249102728932E-5</c:v>
                </c:pt>
                <c:pt idx="367">
                  <c:v>1.8769391859840213E-5</c:v>
                </c:pt>
                <c:pt idx="368">
                  <c:v>1.8820534616951497E-5</c:v>
                </c:pt>
                <c:pt idx="369">
                  <c:v>1.8871677374062778E-5</c:v>
                </c:pt>
                <c:pt idx="370">
                  <c:v>1.8922820131174059E-5</c:v>
                </c:pt>
                <c:pt idx="371">
                  <c:v>1.897396288828534E-5</c:v>
                </c:pt>
                <c:pt idx="372">
                  <c:v>1.9025105645396621E-5</c:v>
                </c:pt>
                <c:pt idx="373">
                  <c:v>1.9076248402507902E-5</c:v>
                </c:pt>
                <c:pt idx="374">
                  <c:v>1.9127391159619183E-5</c:v>
                </c:pt>
                <c:pt idx="375">
                  <c:v>1.9178533916730463E-5</c:v>
                </c:pt>
                <c:pt idx="376">
                  <c:v>1.9229676673841744E-5</c:v>
                </c:pt>
                <c:pt idx="377">
                  <c:v>1.9280819430953025E-5</c:v>
                </c:pt>
                <c:pt idx="378">
                  <c:v>1.9331962188064309E-5</c:v>
                </c:pt>
                <c:pt idx="379">
                  <c:v>1.938310494517559E-5</c:v>
                </c:pt>
                <c:pt idx="380">
                  <c:v>1.9434247702286871E-5</c:v>
                </c:pt>
                <c:pt idx="381">
                  <c:v>1.9485390459398152E-5</c:v>
                </c:pt>
                <c:pt idx="382">
                  <c:v>1.9536533216509433E-5</c:v>
                </c:pt>
                <c:pt idx="383">
                  <c:v>1.9587675973620714E-5</c:v>
                </c:pt>
                <c:pt idx="384">
                  <c:v>1.9638818730731995E-5</c:v>
                </c:pt>
                <c:pt idx="385">
                  <c:v>1.9689961487843276E-5</c:v>
                </c:pt>
                <c:pt idx="386">
                  <c:v>1.9741104244954556E-5</c:v>
                </c:pt>
                <c:pt idx="387">
                  <c:v>1.9792247002065841E-5</c:v>
                </c:pt>
                <c:pt idx="388">
                  <c:v>1.9843389759177122E-5</c:v>
                </c:pt>
                <c:pt idx="389">
                  <c:v>1.9894532516288403E-5</c:v>
                </c:pt>
                <c:pt idx="390">
                  <c:v>1.9945675273399683E-5</c:v>
                </c:pt>
                <c:pt idx="391">
                  <c:v>1.9996818030510964E-5</c:v>
                </c:pt>
                <c:pt idx="392">
                  <c:v>2.0047960787622245E-5</c:v>
                </c:pt>
                <c:pt idx="393">
                  <c:v>2.0099103544733526E-5</c:v>
                </c:pt>
                <c:pt idx="394">
                  <c:v>2.0150246301844807E-5</c:v>
                </c:pt>
                <c:pt idx="395">
                  <c:v>2.0201389058956088E-5</c:v>
                </c:pt>
                <c:pt idx="396">
                  <c:v>2.0252531816067372E-5</c:v>
                </c:pt>
                <c:pt idx="397">
                  <c:v>2.0303674573178653E-5</c:v>
                </c:pt>
                <c:pt idx="398">
                  <c:v>2.0354817330289934E-5</c:v>
                </c:pt>
                <c:pt idx="399">
                  <c:v>2.0405960087401215E-5</c:v>
                </c:pt>
                <c:pt idx="400">
                  <c:v>2.0457102844512496E-5</c:v>
                </c:pt>
                <c:pt idx="401">
                  <c:v>2.0508245601623776E-5</c:v>
                </c:pt>
                <c:pt idx="402">
                  <c:v>2.0559388358735057E-5</c:v>
                </c:pt>
                <c:pt idx="403">
                  <c:v>2.0610531115846338E-5</c:v>
                </c:pt>
                <c:pt idx="404">
                  <c:v>2.0661673872957619E-5</c:v>
                </c:pt>
                <c:pt idx="405">
                  <c:v>2.0712816630068903E-5</c:v>
                </c:pt>
                <c:pt idx="406">
                  <c:v>2.0763959387180184E-5</c:v>
                </c:pt>
                <c:pt idx="407">
                  <c:v>2.0815102144291465E-5</c:v>
                </c:pt>
                <c:pt idx="408">
                  <c:v>2.0866244901402746E-5</c:v>
                </c:pt>
                <c:pt idx="409">
                  <c:v>2.0917387658514027E-5</c:v>
                </c:pt>
                <c:pt idx="410">
                  <c:v>2.0968530415625308E-5</c:v>
                </c:pt>
                <c:pt idx="411">
                  <c:v>2.1019673172736589E-5</c:v>
                </c:pt>
                <c:pt idx="412">
                  <c:v>2.1070815929847869E-5</c:v>
                </c:pt>
                <c:pt idx="413">
                  <c:v>2.112195868695915E-5</c:v>
                </c:pt>
                <c:pt idx="414">
                  <c:v>2.1173101444070431E-5</c:v>
                </c:pt>
                <c:pt idx="415">
                  <c:v>2.1224244201181715E-5</c:v>
                </c:pt>
                <c:pt idx="416">
                  <c:v>2.1275386958292996E-5</c:v>
                </c:pt>
                <c:pt idx="417">
                  <c:v>2.1326529715404277E-5</c:v>
                </c:pt>
                <c:pt idx="418">
                  <c:v>2.1377672472515558E-5</c:v>
                </c:pt>
                <c:pt idx="419">
                  <c:v>2.1428815229626839E-5</c:v>
                </c:pt>
                <c:pt idx="420">
                  <c:v>2.147995798673812E-5</c:v>
                </c:pt>
                <c:pt idx="421">
                  <c:v>2.1531100743849401E-5</c:v>
                </c:pt>
                <c:pt idx="422">
                  <c:v>2.1582243500960682E-5</c:v>
                </c:pt>
                <c:pt idx="423">
                  <c:v>2.1633386258071962E-5</c:v>
                </c:pt>
                <c:pt idx="424">
                  <c:v>2.1684529015183247E-5</c:v>
                </c:pt>
                <c:pt idx="425">
                  <c:v>2.1735671772294528E-5</c:v>
                </c:pt>
                <c:pt idx="426">
                  <c:v>2.1786814529405808E-5</c:v>
                </c:pt>
                <c:pt idx="427">
                  <c:v>2.1837957286517089E-5</c:v>
                </c:pt>
                <c:pt idx="428">
                  <c:v>2.188910004362837E-5</c:v>
                </c:pt>
                <c:pt idx="429">
                  <c:v>2.1940242800739651E-5</c:v>
                </c:pt>
                <c:pt idx="430">
                  <c:v>2.1991385557850932E-5</c:v>
                </c:pt>
                <c:pt idx="431">
                  <c:v>2.2042528314962213E-5</c:v>
                </c:pt>
                <c:pt idx="432">
                  <c:v>2.2093671072073494E-5</c:v>
                </c:pt>
                <c:pt idx="433">
                  <c:v>2.2144813829184778E-5</c:v>
                </c:pt>
                <c:pt idx="434">
                  <c:v>2.2195956586296059E-5</c:v>
                </c:pt>
                <c:pt idx="435">
                  <c:v>2.224709934340734E-5</c:v>
                </c:pt>
                <c:pt idx="436">
                  <c:v>2.2298242100518621E-5</c:v>
                </c:pt>
                <c:pt idx="437">
                  <c:v>2.2349384857629901E-5</c:v>
                </c:pt>
                <c:pt idx="438">
                  <c:v>2.2400527614741182E-5</c:v>
                </c:pt>
                <c:pt idx="439">
                  <c:v>2.2451670371852463E-5</c:v>
                </c:pt>
                <c:pt idx="440">
                  <c:v>2.2502813128963744E-5</c:v>
                </c:pt>
                <c:pt idx="441">
                  <c:v>2.2553955886075025E-5</c:v>
                </c:pt>
                <c:pt idx="442">
                  <c:v>2.2605098643186306E-5</c:v>
                </c:pt>
                <c:pt idx="443">
                  <c:v>2.265624140029759E-5</c:v>
                </c:pt>
                <c:pt idx="444">
                  <c:v>2.2707384157408871E-5</c:v>
                </c:pt>
                <c:pt idx="445">
                  <c:v>2.2758526914520152E-5</c:v>
                </c:pt>
                <c:pt idx="446">
                  <c:v>2.2809669671631433E-5</c:v>
                </c:pt>
                <c:pt idx="447">
                  <c:v>2.2860812428742714E-5</c:v>
                </c:pt>
                <c:pt idx="448">
                  <c:v>2.2911955185853994E-5</c:v>
                </c:pt>
                <c:pt idx="449">
                  <c:v>2.2963097942965275E-5</c:v>
                </c:pt>
                <c:pt idx="450">
                  <c:v>2.3014240700076556E-5</c:v>
                </c:pt>
                <c:pt idx="451">
                  <c:v>2.3065383457187837E-5</c:v>
                </c:pt>
                <c:pt idx="452">
                  <c:v>2.3116526214299121E-5</c:v>
                </c:pt>
                <c:pt idx="453">
                  <c:v>2.3167668971410402E-5</c:v>
                </c:pt>
                <c:pt idx="454">
                  <c:v>2.3218811728521683E-5</c:v>
                </c:pt>
                <c:pt idx="455">
                  <c:v>2.3269954485632964E-5</c:v>
                </c:pt>
                <c:pt idx="456">
                  <c:v>2.3321097242744245E-5</c:v>
                </c:pt>
                <c:pt idx="457">
                  <c:v>2.3372239999855526E-5</c:v>
                </c:pt>
                <c:pt idx="458">
                  <c:v>2.3423382756966807E-5</c:v>
                </c:pt>
                <c:pt idx="459">
                  <c:v>2.3474525514078087E-5</c:v>
                </c:pt>
                <c:pt idx="460">
                  <c:v>2.3525668271189368E-5</c:v>
                </c:pt>
                <c:pt idx="461">
                  <c:v>2.3576811028300653E-5</c:v>
                </c:pt>
                <c:pt idx="462">
                  <c:v>2.3627953785411933E-5</c:v>
                </c:pt>
                <c:pt idx="463">
                  <c:v>2.3679096542523214E-5</c:v>
                </c:pt>
                <c:pt idx="464">
                  <c:v>2.3730239299634495E-5</c:v>
                </c:pt>
                <c:pt idx="465">
                  <c:v>2.3781382056745776E-5</c:v>
                </c:pt>
                <c:pt idx="466">
                  <c:v>2.3832524813857057E-5</c:v>
                </c:pt>
                <c:pt idx="467">
                  <c:v>2.3883667570968338E-5</c:v>
                </c:pt>
                <c:pt idx="468">
                  <c:v>2.3934810328079619E-5</c:v>
                </c:pt>
                <c:pt idx="469">
                  <c:v>2.39859530851909E-5</c:v>
                </c:pt>
                <c:pt idx="470">
                  <c:v>2.403709584230218E-5</c:v>
                </c:pt>
                <c:pt idx="471">
                  <c:v>2.4088238599413465E-5</c:v>
                </c:pt>
                <c:pt idx="472">
                  <c:v>2.4139381356524746E-5</c:v>
                </c:pt>
                <c:pt idx="473">
                  <c:v>2.4190524113636026E-5</c:v>
                </c:pt>
                <c:pt idx="474">
                  <c:v>2.4241666870747307E-5</c:v>
                </c:pt>
                <c:pt idx="475">
                  <c:v>2.4292809627858588E-5</c:v>
                </c:pt>
                <c:pt idx="476">
                  <c:v>2.4343952384969869E-5</c:v>
                </c:pt>
                <c:pt idx="477">
                  <c:v>2.439509514208115E-5</c:v>
                </c:pt>
                <c:pt idx="478">
                  <c:v>2.4446237899192431E-5</c:v>
                </c:pt>
                <c:pt idx="479">
                  <c:v>2.4497380656303712E-5</c:v>
                </c:pt>
                <c:pt idx="480">
                  <c:v>2.4548523413414996E-5</c:v>
                </c:pt>
                <c:pt idx="481">
                  <c:v>2.4599666170526277E-5</c:v>
                </c:pt>
                <c:pt idx="482">
                  <c:v>2.4650808927637558E-5</c:v>
                </c:pt>
                <c:pt idx="483">
                  <c:v>2.4701951684748839E-5</c:v>
                </c:pt>
                <c:pt idx="484">
                  <c:v>2.4753094441860119E-5</c:v>
                </c:pt>
                <c:pt idx="485">
                  <c:v>2.48042371989714E-5</c:v>
                </c:pt>
                <c:pt idx="486">
                  <c:v>2.4855379956082681E-5</c:v>
                </c:pt>
                <c:pt idx="487">
                  <c:v>2.4906522713193962E-5</c:v>
                </c:pt>
                <c:pt idx="488">
                  <c:v>2.4957665470305243E-5</c:v>
                </c:pt>
                <c:pt idx="489">
                  <c:v>2.5008808227416527E-5</c:v>
                </c:pt>
                <c:pt idx="490">
                  <c:v>2.5059950984527808E-5</c:v>
                </c:pt>
                <c:pt idx="491">
                  <c:v>2.5111093741639089E-5</c:v>
                </c:pt>
                <c:pt idx="492">
                  <c:v>2.516223649875037E-5</c:v>
                </c:pt>
                <c:pt idx="493">
                  <c:v>2.5213379255861651E-5</c:v>
                </c:pt>
                <c:pt idx="494">
                  <c:v>2.5264522012972932E-5</c:v>
                </c:pt>
                <c:pt idx="495">
                  <c:v>2.5315664770084212E-5</c:v>
                </c:pt>
                <c:pt idx="496">
                  <c:v>2.5366807527195493E-5</c:v>
                </c:pt>
                <c:pt idx="497">
                  <c:v>2.5417950284306774E-5</c:v>
                </c:pt>
                <c:pt idx="498">
                  <c:v>2.5469093041418055E-5</c:v>
                </c:pt>
                <c:pt idx="499">
                  <c:v>2.5520235798529339E-5</c:v>
                </c:pt>
                <c:pt idx="500">
                  <c:v>2.557137855564062E-5</c:v>
                </c:pt>
                <c:pt idx="501">
                  <c:v>2.5622521312751901E-5</c:v>
                </c:pt>
                <c:pt idx="502">
                  <c:v>2.5673664069863182E-5</c:v>
                </c:pt>
                <c:pt idx="503">
                  <c:v>2.5724806826974463E-5</c:v>
                </c:pt>
                <c:pt idx="504">
                  <c:v>2.5775949584085744E-5</c:v>
                </c:pt>
                <c:pt idx="505">
                  <c:v>2.5827092341197025E-5</c:v>
                </c:pt>
                <c:pt idx="506">
                  <c:v>2.5878235098308305E-5</c:v>
                </c:pt>
                <c:pt idx="507">
                  <c:v>2.5929377855419586E-5</c:v>
                </c:pt>
                <c:pt idx="508">
                  <c:v>2.5980520612530871E-5</c:v>
                </c:pt>
                <c:pt idx="509">
                  <c:v>2.6031663369642151E-5</c:v>
                </c:pt>
                <c:pt idx="510">
                  <c:v>2.6082806126753432E-5</c:v>
                </c:pt>
                <c:pt idx="511">
                  <c:v>2.6133948883864713E-5</c:v>
                </c:pt>
                <c:pt idx="512">
                  <c:v>2.6185091640975994E-5</c:v>
                </c:pt>
                <c:pt idx="513">
                  <c:v>2.6236234398087275E-5</c:v>
                </c:pt>
                <c:pt idx="514">
                  <c:v>2.6287377155198556E-5</c:v>
                </c:pt>
                <c:pt idx="515">
                  <c:v>2.6338519912309837E-5</c:v>
                </c:pt>
                <c:pt idx="516">
                  <c:v>2.6389662669421118E-5</c:v>
                </c:pt>
                <c:pt idx="517">
                  <c:v>2.6440805426532402E-5</c:v>
                </c:pt>
                <c:pt idx="518">
                  <c:v>2.6491948183643683E-5</c:v>
                </c:pt>
                <c:pt idx="519">
                  <c:v>2.6543090940754964E-5</c:v>
                </c:pt>
                <c:pt idx="520">
                  <c:v>2.6594233697866245E-5</c:v>
                </c:pt>
                <c:pt idx="521">
                  <c:v>2.6645376454977525E-5</c:v>
                </c:pt>
                <c:pt idx="522">
                  <c:v>2.6696519212088806E-5</c:v>
                </c:pt>
                <c:pt idx="523">
                  <c:v>2.6747661969200087E-5</c:v>
                </c:pt>
                <c:pt idx="524">
                  <c:v>2.6798804726311368E-5</c:v>
                </c:pt>
                <c:pt idx="525">
                  <c:v>2.6849947483422649E-5</c:v>
                </c:pt>
                <c:pt idx="526">
                  <c:v>2.6901090240533933E-5</c:v>
                </c:pt>
                <c:pt idx="527">
                  <c:v>2.6952232997645214E-5</c:v>
                </c:pt>
                <c:pt idx="528">
                  <c:v>2.7003375754756495E-5</c:v>
                </c:pt>
                <c:pt idx="529">
                  <c:v>2.7054518511867776E-5</c:v>
                </c:pt>
                <c:pt idx="530">
                  <c:v>2.7105661268979057E-5</c:v>
                </c:pt>
                <c:pt idx="531">
                  <c:v>2.7156804026090338E-5</c:v>
                </c:pt>
                <c:pt idx="532">
                  <c:v>2.7207946783201618E-5</c:v>
                </c:pt>
                <c:pt idx="533">
                  <c:v>2.7259089540312899E-5</c:v>
                </c:pt>
                <c:pt idx="534">
                  <c:v>2.731023229742418E-5</c:v>
                </c:pt>
                <c:pt idx="535">
                  <c:v>2.7361375054535461E-5</c:v>
                </c:pt>
                <c:pt idx="536">
                  <c:v>2.7412517811646745E-5</c:v>
                </c:pt>
                <c:pt idx="537">
                  <c:v>2.7463660568758026E-5</c:v>
                </c:pt>
                <c:pt idx="538">
                  <c:v>2.7514803325869307E-5</c:v>
                </c:pt>
                <c:pt idx="539">
                  <c:v>2.7565946082980588E-5</c:v>
                </c:pt>
                <c:pt idx="540">
                  <c:v>2.7617088840091869E-5</c:v>
                </c:pt>
                <c:pt idx="541">
                  <c:v>2.766823159720315E-5</c:v>
                </c:pt>
                <c:pt idx="542">
                  <c:v>2.7719374354314431E-5</c:v>
                </c:pt>
                <c:pt idx="543">
                  <c:v>2.7770517111425711E-5</c:v>
                </c:pt>
                <c:pt idx="544">
                  <c:v>2.7821659868536992E-5</c:v>
                </c:pt>
                <c:pt idx="545">
                  <c:v>2.7872802625648277E-5</c:v>
                </c:pt>
                <c:pt idx="546">
                  <c:v>2.7923945382759557E-5</c:v>
                </c:pt>
                <c:pt idx="547">
                  <c:v>2.7975088139870838E-5</c:v>
                </c:pt>
                <c:pt idx="548">
                  <c:v>2.8026230896982119E-5</c:v>
                </c:pt>
                <c:pt idx="549">
                  <c:v>2.80773736540934E-5</c:v>
                </c:pt>
                <c:pt idx="550">
                  <c:v>2.8128516411204681E-5</c:v>
                </c:pt>
                <c:pt idx="551">
                  <c:v>2.8179659168315962E-5</c:v>
                </c:pt>
                <c:pt idx="552">
                  <c:v>2.8230801925427243E-5</c:v>
                </c:pt>
                <c:pt idx="553">
                  <c:v>2.8281944682538524E-5</c:v>
                </c:pt>
                <c:pt idx="554">
                  <c:v>2.8333087439649808E-5</c:v>
                </c:pt>
                <c:pt idx="555">
                  <c:v>2.8384230196761089E-5</c:v>
                </c:pt>
                <c:pt idx="556">
                  <c:v>2.843537295387237E-5</c:v>
                </c:pt>
                <c:pt idx="557">
                  <c:v>2.848651571098365E-5</c:v>
                </c:pt>
                <c:pt idx="558">
                  <c:v>2.8537658468094931E-5</c:v>
                </c:pt>
                <c:pt idx="559">
                  <c:v>2.8588801225206212E-5</c:v>
                </c:pt>
                <c:pt idx="560">
                  <c:v>2.8639943982317493E-5</c:v>
                </c:pt>
                <c:pt idx="561">
                  <c:v>2.8691086739428774E-5</c:v>
                </c:pt>
                <c:pt idx="562">
                  <c:v>2.8742229496540055E-5</c:v>
                </c:pt>
                <c:pt idx="563">
                  <c:v>2.8793372253651336E-5</c:v>
                </c:pt>
                <c:pt idx="564">
                  <c:v>2.884451501076262E-5</c:v>
                </c:pt>
                <c:pt idx="565">
                  <c:v>2.8895657767873901E-5</c:v>
                </c:pt>
                <c:pt idx="566">
                  <c:v>2.8946800524985182E-5</c:v>
                </c:pt>
                <c:pt idx="567">
                  <c:v>2.8997943282096463E-5</c:v>
                </c:pt>
                <c:pt idx="568">
                  <c:v>2.9049086039207743E-5</c:v>
                </c:pt>
                <c:pt idx="569">
                  <c:v>2.9100228796319024E-5</c:v>
                </c:pt>
                <c:pt idx="570">
                  <c:v>2.9151371553430305E-5</c:v>
                </c:pt>
                <c:pt idx="571">
                  <c:v>2.9202514310541586E-5</c:v>
                </c:pt>
                <c:pt idx="572">
                  <c:v>2.9253657067652867E-5</c:v>
                </c:pt>
                <c:pt idx="573">
                  <c:v>2.9304799824764151E-5</c:v>
                </c:pt>
                <c:pt idx="574">
                  <c:v>2.9355942581875432E-5</c:v>
                </c:pt>
                <c:pt idx="575">
                  <c:v>2.9407085338986713E-5</c:v>
                </c:pt>
                <c:pt idx="576">
                  <c:v>2.9458228096097994E-5</c:v>
                </c:pt>
                <c:pt idx="577">
                  <c:v>2.9509370853209275E-5</c:v>
                </c:pt>
                <c:pt idx="578">
                  <c:v>2.9560513610320556E-5</c:v>
                </c:pt>
                <c:pt idx="579">
                  <c:v>2.9611656367431836E-5</c:v>
                </c:pt>
                <c:pt idx="580">
                  <c:v>2.9662799124543117E-5</c:v>
                </c:pt>
                <c:pt idx="581">
                  <c:v>2.9713941881654398E-5</c:v>
                </c:pt>
                <c:pt idx="582">
                  <c:v>2.9765084638765682E-5</c:v>
                </c:pt>
                <c:pt idx="583">
                  <c:v>2.9816227395876963E-5</c:v>
                </c:pt>
                <c:pt idx="584">
                  <c:v>2.9867370152988244E-5</c:v>
                </c:pt>
                <c:pt idx="585">
                  <c:v>2.9918512910099525E-5</c:v>
                </c:pt>
                <c:pt idx="586">
                  <c:v>2.9969655667210806E-5</c:v>
                </c:pt>
                <c:pt idx="587">
                  <c:v>3.0020798424322087E-5</c:v>
                </c:pt>
                <c:pt idx="588">
                  <c:v>3.0071941181433368E-5</c:v>
                </c:pt>
                <c:pt idx="589">
                  <c:v>3.0123083938544649E-5</c:v>
                </c:pt>
                <c:pt idx="590">
                  <c:v>3.0174226695655929E-5</c:v>
                </c:pt>
                <c:pt idx="591">
                  <c:v>3.022536945276721E-5</c:v>
                </c:pt>
                <c:pt idx="592">
                  <c:v>3.0276512209878495E-5</c:v>
                </c:pt>
                <c:pt idx="593">
                  <c:v>3.0327654966989775E-5</c:v>
                </c:pt>
                <c:pt idx="594">
                  <c:v>3.0378797724101056E-5</c:v>
                </c:pt>
                <c:pt idx="595">
                  <c:v>3.0429940481212337E-5</c:v>
                </c:pt>
                <c:pt idx="596">
                  <c:v>3.0481083238323618E-5</c:v>
                </c:pt>
                <c:pt idx="597">
                  <c:v>3.0532225995434902E-5</c:v>
                </c:pt>
                <c:pt idx="598">
                  <c:v>3.058336875254618E-5</c:v>
                </c:pt>
                <c:pt idx="599">
                  <c:v>3.0634511509657464E-5</c:v>
                </c:pt>
                <c:pt idx="600">
                  <c:v>3.0685654266768742E-5</c:v>
                </c:pt>
                <c:pt idx="601">
                  <c:v>3.0736797023880026E-5</c:v>
                </c:pt>
                <c:pt idx="602">
                  <c:v>3.0787939780991303E-5</c:v>
                </c:pt>
                <c:pt idx="603">
                  <c:v>3.0839082538102588E-5</c:v>
                </c:pt>
                <c:pt idx="604">
                  <c:v>3.0890225295213865E-5</c:v>
                </c:pt>
                <c:pt idx="605">
                  <c:v>3.0941368052325149E-5</c:v>
                </c:pt>
                <c:pt idx="606">
                  <c:v>3.0992510809436434E-5</c:v>
                </c:pt>
                <c:pt idx="607">
                  <c:v>3.1043653566547711E-5</c:v>
                </c:pt>
                <c:pt idx="608">
                  <c:v>3.1094796323658995E-5</c:v>
                </c:pt>
                <c:pt idx="609">
                  <c:v>3.1145939080770273E-5</c:v>
                </c:pt>
                <c:pt idx="610">
                  <c:v>3.1197081837881557E-5</c:v>
                </c:pt>
                <c:pt idx="611">
                  <c:v>3.1248224594992835E-5</c:v>
                </c:pt>
                <c:pt idx="612">
                  <c:v>3.1299367352104119E-5</c:v>
                </c:pt>
                <c:pt idx="613">
                  <c:v>3.1350510109215396E-5</c:v>
                </c:pt>
                <c:pt idx="614">
                  <c:v>3.1401652866326681E-5</c:v>
                </c:pt>
                <c:pt idx="615">
                  <c:v>3.1452795623437965E-5</c:v>
                </c:pt>
                <c:pt idx="616">
                  <c:v>3.1503938380549242E-5</c:v>
                </c:pt>
                <c:pt idx="617">
                  <c:v>3.1555081137660527E-5</c:v>
                </c:pt>
                <c:pt idx="618">
                  <c:v>3.1606223894771804E-5</c:v>
                </c:pt>
                <c:pt idx="619">
                  <c:v>3.1657366651883088E-5</c:v>
                </c:pt>
                <c:pt idx="620">
                  <c:v>3.1708509408994366E-5</c:v>
                </c:pt>
                <c:pt idx="621">
                  <c:v>3.175965216610565E-5</c:v>
                </c:pt>
                <c:pt idx="622">
                  <c:v>3.1810794923216928E-5</c:v>
                </c:pt>
                <c:pt idx="623">
                  <c:v>3.1861937680328212E-5</c:v>
                </c:pt>
                <c:pt idx="624">
                  <c:v>3.1913080437439496E-5</c:v>
                </c:pt>
                <c:pt idx="625">
                  <c:v>3.1964223194550774E-5</c:v>
                </c:pt>
                <c:pt idx="626">
                  <c:v>3.2015365951662058E-5</c:v>
                </c:pt>
                <c:pt idx="627">
                  <c:v>3.2066508708773335E-5</c:v>
                </c:pt>
                <c:pt idx="628">
                  <c:v>3.211765146588462E-5</c:v>
                </c:pt>
                <c:pt idx="629">
                  <c:v>3.2168794222995897E-5</c:v>
                </c:pt>
                <c:pt idx="630">
                  <c:v>3.2219936980107181E-5</c:v>
                </c:pt>
                <c:pt idx="631">
                  <c:v>3.2271079737218459E-5</c:v>
                </c:pt>
                <c:pt idx="632">
                  <c:v>3.2322222494329743E-5</c:v>
                </c:pt>
                <c:pt idx="633">
                  <c:v>3.2373365251441021E-5</c:v>
                </c:pt>
                <c:pt idx="634">
                  <c:v>3.2424508008552305E-5</c:v>
                </c:pt>
                <c:pt idx="635">
                  <c:v>3.2475650765663589E-5</c:v>
                </c:pt>
                <c:pt idx="636">
                  <c:v>3.2526793522774867E-5</c:v>
                </c:pt>
                <c:pt idx="637">
                  <c:v>3.2577936279886151E-5</c:v>
                </c:pt>
                <c:pt idx="638">
                  <c:v>3.2629079036997428E-5</c:v>
                </c:pt>
                <c:pt idx="639">
                  <c:v>3.2680221794108713E-5</c:v>
                </c:pt>
                <c:pt idx="640">
                  <c:v>3.273136455121999E-5</c:v>
                </c:pt>
                <c:pt idx="641">
                  <c:v>3.2782507308331274E-5</c:v>
                </c:pt>
                <c:pt idx="642">
                  <c:v>3.2833650065442552E-5</c:v>
                </c:pt>
                <c:pt idx="643">
                  <c:v>3.2884792822553836E-5</c:v>
                </c:pt>
                <c:pt idx="644">
                  <c:v>3.293593557966512E-5</c:v>
                </c:pt>
                <c:pt idx="645">
                  <c:v>3.2987078336776398E-5</c:v>
                </c:pt>
                <c:pt idx="646">
                  <c:v>3.3038221093887682E-5</c:v>
                </c:pt>
                <c:pt idx="647">
                  <c:v>3.308936385099896E-5</c:v>
                </c:pt>
                <c:pt idx="648">
                  <c:v>3.3140506608110244E-5</c:v>
                </c:pt>
                <c:pt idx="649">
                  <c:v>3.3191649365221521E-5</c:v>
                </c:pt>
                <c:pt idx="650">
                  <c:v>3.3242792122332806E-5</c:v>
                </c:pt>
                <c:pt idx="651">
                  <c:v>3.3293934879444083E-5</c:v>
                </c:pt>
                <c:pt idx="652">
                  <c:v>3.3345077636555367E-5</c:v>
                </c:pt>
                <c:pt idx="653">
                  <c:v>3.3396220393666652E-5</c:v>
                </c:pt>
                <c:pt idx="654">
                  <c:v>3.3447363150777929E-5</c:v>
                </c:pt>
                <c:pt idx="655">
                  <c:v>3.3498505907889213E-5</c:v>
                </c:pt>
                <c:pt idx="656">
                  <c:v>3.3549648665000491E-5</c:v>
                </c:pt>
                <c:pt idx="657">
                  <c:v>3.3600791422111775E-5</c:v>
                </c:pt>
                <c:pt idx="658">
                  <c:v>3.3651934179223053E-5</c:v>
                </c:pt>
                <c:pt idx="659">
                  <c:v>3.3703076936334337E-5</c:v>
                </c:pt>
                <c:pt idx="660">
                  <c:v>3.3754219693445614E-5</c:v>
                </c:pt>
                <c:pt idx="661">
                  <c:v>3.3805362450556899E-5</c:v>
                </c:pt>
                <c:pt idx="662">
                  <c:v>3.3856505207668183E-5</c:v>
                </c:pt>
                <c:pt idx="663">
                  <c:v>3.390764796477946E-5</c:v>
                </c:pt>
                <c:pt idx="664">
                  <c:v>3.3958790721890745E-5</c:v>
                </c:pt>
                <c:pt idx="665">
                  <c:v>3.4009933479002022E-5</c:v>
                </c:pt>
                <c:pt idx="666">
                  <c:v>3.4061076236113306E-5</c:v>
                </c:pt>
                <c:pt idx="667">
                  <c:v>3.4112218993224584E-5</c:v>
                </c:pt>
                <c:pt idx="668">
                  <c:v>3.4163361750335868E-5</c:v>
                </c:pt>
                <c:pt idx="669">
                  <c:v>3.4214504507447146E-5</c:v>
                </c:pt>
                <c:pt idx="670">
                  <c:v>3.426564726455843E-5</c:v>
                </c:pt>
                <c:pt idx="671">
                  <c:v>3.4316790021669714E-5</c:v>
                </c:pt>
                <c:pt idx="672">
                  <c:v>3.4367932778780992E-5</c:v>
                </c:pt>
                <c:pt idx="673">
                  <c:v>3.4419075535892276E-5</c:v>
                </c:pt>
                <c:pt idx="674">
                  <c:v>3.4470218293003553E-5</c:v>
                </c:pt>
                <c:pt idx="675">
                  <c:v>3.4521361050114838E-5</c:v>
                </c:pt>
                <c:pt idx="676">
                  <c:v>3.4572503807226115E-5</c:v>
                </c:pt>
                <c:pt idx="677">
                  <c:v>3.4623646564337399E-5</c:v>
                </c:pt>
                <c:pt idx="678">
                  <c:v>3.4674789321448677E-5</c:v>
                </c:pt>
                <c:pt idx="679">
                  <c:v>3.4725932078559961E-5</c:v>
                </c:pt>
                <c:pt idx="680">
                  <c:v>3.4777074835671245E-5</c:v>
                </c:pt>
                <c:pt idx="681">
                  <c:v>3.4828217592782523E-5</c:v>
                </c:pt>
                <c:pt idx="682">
                  <c:v>3.4879360349893807E-5</c:v>
                </c:pt>
                <c:pt idx="683">
                  <c:v>3.4930503107005085E-5</c:v>
                </c:pt>
                <c:pt idx="684">
                  <c:v>3.4981645864116369E-5</c:v>
                </c:pt>
                <c:pt idx="685">
                  <c:v>3.5032788621227646E-5</c:v>
                </c:pt>
                <c:pt idx="686">
                  <c:v>3.5083931378338931E-5</c:v>
                </c:pt>
                <c:pt idx="687">
                  <c:v>3.5135074135450208E-5</c:v>
                </c:pt>
                <c:pt idx="688">
                  <c:v>3.5186216892561492E-5</c:v>
                </c:pt>
                <c:pt idx="689">
                  <c:v>3.5237359649672777E-5</c:v>
                </c:pt>
                <c:pt idx="690">
                  <c:v>3.5288502406784054E-5</c:v>
                </c:pt>
                <c:pt idx="691">
                  <c:v>3.5339645163895338E-5</c:v>
                </c:pt>
                <c:pt idx="692">
                  <c:v>3.5390787921006616E-5</c:v>
                </c:pt>
                <c:pt idx="693">
                  <c:v>3.54419306781179E-5</c:v>
                </c:pt>
                <c:pt idx="694">
                  <c:v>3.5493073435229178E-5</c:v>
                </c:pt>
                <c:pt idx="695">
                  <c:v>3.5544216192340462E-5</c:v>
                </c:pt>
                <c:pt idx="696">
                  <c:v>3.5595358949451739E-5</c:v>
                </c:pt>
                <c:pt idx="697">
                  <c:v>3.5646501706563024E-5</c:v>
                </c:pt>
                <c:pt idx="698">
                  <c:v>3.5697644463674301E-5</c:v>
                </c:pt>
                <c:pt idx="699">
                  <c:v>3.5748787220785585E-5</c:v>
                </c:pt>
                <c:pt idx="700">
                  <c:v>3.579992997789687E-5</c:v>
                </c:pt>
                <c:pt idx="701">
                  <c:v>3.5851072735008147E-5</c:v>
                </c:pt>
                <c:pt idx="702">
                  <c:v>3.5902215492119431E-5</c:v>
                </c:pt>
                <c:pt idx="703">
                  <c:v>3.5953358249230709E-5</c:v>
                </c:pt>
                <c:pt idx="704">
                  <c:v>3.6004501006341993E-5</c:v>
                </c:pt>
                <c:pt idx="705">
                  <c:v>3.6055643763453271E-5</c:v>
                </c:pt>
                <c:pt idx="706">
                  <c:v>3.6106786520564555E-5</c:v>
                </c:pt>
                <c:pt idx="707">
                  <c:v>3.6157929277675832E-5</c:v>
                </c:pt>
                <c:pt idx="708">
                  <c:v>3.6209072034787117E-5</c:v>
                </c:pt>
                <c:pt idx="709">
                  <c:v>3.6260214791898401E-5</c:v>
                </c:pt>
                <c:pt idx="710">
                  <c:v>3.6311357549009678E-5</c:v>
                </c:pt>
                <c:pt idx="711">
                  <c:v>3.6362500306120963E-5</c:v>
                </c:pt>
                <c:pt idx="712">
                  <c:v>3.641364306323224E-5</c:v>
                </c:pt>
                <c:pt idx="713">
                  <c:v>3.6464785820343524E-5</c:v>
                </c:pt>
                <c:pt idx="714">
                  <c:v>3.6515928577454802E-5</c:v>
                </c:pt>
                <c:pt idx="715">
                  <c:v>3.6567071334566086E-5</c:v>
                </c:pt>
                <c:pt idx="716">
                  <c:v>3.6618214091677364E-5</c:v>
                </c:pt>
                <c:pt idx="717">
                  <c:v>3.6669356848788648E-5</c:v>
                </c:pt>
                <c:pt idx="718">
                  <c:v>3.6720499605899932E-5</c:v>
                </c:pt>
                <c:pt idx="719">
                  <c:v>3.677164236301121E-5</c:v>
                </c:pt>
                <c:pt idx="720">
                  <c:v>3.6822785120122494E-5</c:v>
                </c:pt>
                <c:pt idx="721">
                  <c:v>3.6873927877233771E-5</c:v>
                </c:pt>
                <c:pt idx="722">
                  <c:v>3.6925070634345056E-5</c:v>
                </c:pt>
                <c:pt idx="723">
                  <c:v>3.6976213391456333E-5</c:v>
                </c:pt>
                <c:pt idx="724">
                  <c:v>3.7027356148567617E-5</c:v>
                </c:pt>
                <c:pt idx="725">
                  <c:v>3.7078498905678895E-5</c:v>
                </c:pt>
                <c:pt idx="726">
                  <c:v>3.7129641662790179E-5</c:v>
                </c:pt>
                <c:pt idx="727">
                  <c:v>3.7180784419901463E-5</c:v>
                </c:pt>
                <c:pt idx="728">
                  <c:v>3.7231927177012741E-5</c:v>
                </c:pt>
                <c:pt idx="729">
                  <c:v>3.7283069934124025E-5</c:v>
                </c:pt>
                <c:pt idx="730">
                  <c:v>3.7334212691235303E-5</c:v>
                </c:pt>
                <c:pt idx="731">
                  <c:v>3.7385355448346587E-5</c:v>
                </c:pt>
                <c:pt idx="732">
                  <c:v>3.7436498205457864E-5</c:v>
                </c:pt>
                <c:pt idx="733">
                  <c:v>3.7487640962569149E-5</c:v>
                </c:pt>
                <c:pt idx="734">
                  <c:v>3.7538783719680426E-5</c:v>
                </c:pt>
                <c:pt idx="735">
                  <c:v>3.758992647679171E-5</c:v>
                </c:pt>
                <c:pt idx="736">
                  <c:v>3.7641069233902995E-5</c:v>
                </c:pt>
                <c:pt idx="737">
                  <c:v>3.7692211991014272E-5</c:v>
                </c:pt>
                <c:pt idx="738">
                  <c:v>3.7743354748125556E-5</c:v>
                </c:pt>
                <c:pt idx="739">
                  <c:v>3.7794497505236834E-5</c:v>
                </c:pt>
                <c:pt idx="740">
                  <c:v>3.7845640262348118E-5</c:v>
                </c:pt>
                <c:pt idx="741">
                  <c:v>3.7896783019459396E-5</c:v>
                </c:pt>
                <c:pt idx="742">
                  <c:v>3.794792577657068E-5</c:v>
                </c:pt>
                <c:pt idx="743">
                  <c:v>3.7999068533681957E-5</c:v>
                </c:pt>
                <c:pt idx="744">
                  <c:v>3.8050211290793242E-5</c:v>
                </c:pt>
                <c:pt idx="745">
                  <c:v>3.8101354047904526E-5</c:v>
                </c:pt>
                <c:pt idx="746">
                  <c:v>3.8152496805015803E-5</c:v>
                </c:pt>
                <c:pt idx="747">
                  <c:v>3.8203639562127088E-5</c:v>
                </c:pt>
                <c:pt idx="748">
                  <c:v>3.8254782319238365E-5</c:v>
                </c:pt>
                <c:pt idx="749">
                  <c:v>3.8305925076349649E-5</c:v>
                </c:pt>
                <c:pt idx="750">
                  <c:v>3.8357067833460927E-5</c:v>
                </c:pt>
                <c:pt idx="751">
                  <c:v>3.8408210590572211E-5</c:v>
                </c:pt>
                <c:pt idx="752">
                  <c:v>3.8459353347683489E-5</c:v>
                </c:pt>
                <c:pt idx="753">
                  <c:v>3.8510496104794773E-5</c:v>
                </c:pt>
                <c:pt idx="754">
                  <c:v>3.856163886190605E-5</c:v>
                </c:pt>
                <c:pt idx="755">
                  <c:v>3.8612781619017335E-5</c:v>
                </c:pt>
                <c:pt idx="756">
                  <c:v>3.8663924376128619E-5</c:v>
                </c:pt>
                <c:pt idx="757">
                  <c:v>3.8715067133239896E-5</c:v>
                </c:pt>
                <c:pt idx="758">
                  <c:v>3.8766209890351181E-5</c:v>
                </c:pt>
                <c:pt idx="759">
                  <c:v>3.8817352647462458E-5</c:v>
                </c:pt>
                <c:pt idx="760">
                  <c:v>3.8868495404573742E-5</c:v>
                </c:pt>
                <c:pt idx="761">
                  <c:v>3.891963816168502E-5</c:v>
                </c:pt>
                <c:pt idx="762">
                  <c:v>3.8970780918796304E-5</c:v>
                </c:pt>
                <c:pt idx="763">
                  <c:v>3.9021923675907582E-5</c:v>
                </c:pt>
                <c:pt idx="764">
                  <c:v>3.9073066433018866E-5</c:v>
                </c:pt>
                <c:pt idx="765">
                  <c:v>3.912420919013015E-5</c:v>
                </c:pt>
                <c:pt idx="766">
                  <c:v>3.9175351947241428E-5</c:v>
                </c:pt>
                <c:pt idx="767">
                  <c:v>3.9226494704352712E-5</c:v>
                </c:pt>
                <c:pt idx="768">
                  <c:v>3.9277637461463989E-5</c:v>
                </c:pt>
                <c:pt idx="769">
                  <c:v>3.9328780218575274E-5</c:v>
                </c:pt>
                <c:pt idx="770">
                  <c:v>3.9379922975686551E-5</c:v>
                </c:pt>
                <c:pt idx="771">
                  <c:v>3.9431065732797835E-5</c:v>
                </c:pt>
                <c:pt idx="772">
                  <c:v>3.9482208489909113E-5</c:v>
                </c:pt>
                <c:pt idx="773">
                  <c:v>3.9533351247020397E-5</c:v>
                </c:pt>
                <c:pt idx="774">
                  <c:v>3.9584494004131682E-5</c:v>
                </c:pt>
                <c:pt idx="775">
                  <c:v>3.9635636761242959E-5</c:v>
                </c:pt>
                <c:pt idx="776">
                  <c:v>3.9686779518354243E-5</c:v>
                </c:pt>
                <c:pt idx="777">
                  <c:v>3.9737922275465521E-5</c:v>
                </c:pt>
                <c:pt idx="778">
                  <c:v>3.9789065032576805E-5</c:v>
                </c:pt>
                <c:pt idx="779">
                  <c:v>3.9840207789688082E-5</c:v>
                </c:pt>
                <c:pt idx="780">
                  <c:v>3.9891350546799367E-5</c:v>
                </c:pt>
                <c:pt idx="781">
                  <c:v>3.9942493303910644E-5</c:v>
                </c:pt>
                <c:pt idx="782">
                  <c:v>3.9993636061021929E-5</c:v>
                </c:pt>
                <c:pt idx="783">
                  <c:v>4.0044778818133213E-5</c:v>
                </c:pt>
                <c:pt idx="784">
                  <c:v>4.009592157524449E-5</c:v>
                </c:pt>
                <c:pt idx="785">
                  <c:v>4.0147064332355775E-5</c:v>
                </c:pt>
                <c:pt idx="786">
                  <c:v>4.0198207089467052E-5</c:v>
                </c:pt>
                <c:pt idx="787">
                  <c:v>4.0249349846578336E-5</c:v>
                </c:pt>
                <c:pt idx="788">
                  <c:v>4.0300492603689614E-5</c:v>
                </c:pt>
                <c:pt idx="789">
                  <c:v>4.0351635360800898E-5</c:v>
                </c:pt>
                <c:pt idx="790">
                  <c:v>4.0402778117912175E-5</c:v>
                </c:pt>
                <c:pt idx="791">
                  <c:v>4.045392087502346E-5</c:v>
                </c:pt>
                <c:pt idx="792">
                  <c:v>4.0505063632134744E-5</c:v>
                </c:pt>
                <c:pt idx="793">
                  <c:v>4.0556206389246022E-5</c:v>
                </c:pt>
                <c:pt idx="794">
                  <c:v>4.0607349146357306E-5</c:v>
                </c:pt>
                <c:pt idx="795">
                  <c:v>4.0658491903468583E-5</c:v>
                </c:pt>
                <c:pt idx="796">
                  <c:v>4.0709634660579868E-5</c:v>
                </c:pt>
                <c:pt idx="797">
                  <c:v>4.0760777417691145E-5</c:v>
                </c:pt>
                <c:pt idx="798">
                  <c:v>4.0811920174802429E-5</c:v>
                </c:pt>
                <c:pt idx="799">
                  <c:v>4.0863062931913707E-5</c:v>
                </c:pt>
                <c:pt idx="800">
                  <c:v>4.0914205689024991E-5</c:v>
                </c:pt>
                <c:pt idx="801">
                  <c:v>4.0965348446136275E-5</c:v>
                </c:pt>
                <c:pt idx="802">
                  <c:v>4.1016491203247553E-5</c:v>
                </c:pt>
                <c:pt idx="803">
                  <c:v>4.1067633960358837E-5</c:v>
                </c:pt>
                <c:pt idx="804">
                  <c:v>4.1118776717470115E-5</c:v>
                </c:pt>
                <c:pt idx="805">
                  <c:v>4.1169919474581399E-5</c:v>
                </c:pt>
                <c:pt idx="806">
                  <c:v>4.1221062231692676E-5</c:v>
                </c:pt>
                <c:pt idx="807">
                  <c:v>4.1272204988803961E-5</c:v>
                </c:pt>
                <c:pt idx="808">
                  <c:v>4.1323347745915238E-5</c:v>
                </c:pt>
                <c:pt idx="809">
                  <c:v>4.1374490503026522E-5</c:v>
                </c:pt>
                <c:pt idx="810">
                  <c:v>4.1425633260137807E-5</c:v>
                </c:pt>
                <c:pt idx="811">
                  <c:v>4.1476776017249084E-5</c:v>
                </c:pt>
                <c:pt idx="812">
                  <c:v>4.1527918774360368E-5</c:v>
                </c:pt>
                <c:pt idx="813">
                  <c:v>4.1579061531471646E-5</c:v>
                </c:pt>
                <c:pt idx="814">
                  <c:v>4.163020428858293E-5</c:v>
                </c:pt>
                <c:pt idx="815">
                  <c:v>4.1681347045694208E-5</c:v>
                </c:pt>
                <c:pt idx="816">
                  <c:v>4.1732489802805492E-5</c:v>
                </c:pt>
                <c:pt idx="817">
                  <c:v>4.1783632559916769E-5</c:v>
                </c:pt>
                <c:pt idx="818">
                  <c:v>4.1834775317028054E-5</c:v>
                </c:pt>
                <c:pt idx="819">
                  <c:v>4.1885918074139331E-5</c:v>
                </c:pt>
                <c:pt idx="820">
                  <c:v>4.1937060831250615E-5</c:v>
                </c:pt>
                <c:pt idx="821">
                  <c:v>4.19882035883619E-5</c:v>
                </c:pt>
                <c:pt idx="822">
                  <c:v>4.2039346345473177E-5</c:v>
                </c:pt>
                <c:pt idx="823">
                  <c:v>4.2090489102584461E-5</c:v>
                </c:pt>
                <c:pt idx="824">
                  <c:v>4.2141631859695739E-5</c:v>
                </c:pt>
                <c:pt idx="825">
                  <c:v>4.2192774616807023E-5</c:v>
                </c:pt>
                <c:pt idx="826">
                  <c:v>4.2243917373918301E-5</c:v>
                </c:pt>
                <c:pt idx="827">
                  <c:v>4.2295060131029585E-5</c:v>
                </c:pt>
                <c:pt idx="828">
                  <c:v>4.2346202888140862E-5</c:v>
                </c:pt>
                <c:pt idx="829">
                  <c:v>4.2397345645252147E-5</c:v>
                </c:pt>
                <c:pt idx="830">
                  <c:v>4.2448488402363431E-5</c:v>
                </c:pt>
                <c:pt idx="831">
                  <c:v>4.2499631159474708E-5</c:v>
                </c:pt>
                <c:pt idx="832">
                  <c:v>4.2550773916585993E-5</c:v>
                </c:pt>
                <c:pt idx="833">
                  <c:v>4.260191667369727E-5</c:v>
                </c:pt>
                <c:pt idx="834">
                  <c:v>4.2653059430808554E-5</c:v>
                </c:pt>
                <c:pt idx="835">
                  <c:v>4.2704202187919832E-5</c:v>
                </c:pt>
                <c:pt idx="836">
                  <c:v>4.2755344945031116E-5</c:v>
                </c:pt>
                <c:pt idx="837">
                  <c:v>4.2806487702142394E-5</c:v>
                </c:pt>
                <c:pt idx="838">
                  <c:v>4.2857630459253678E-5</c:v>
                </c:pt>
                <c:pt idx="839">
                  <c:v>4.2908773216364962E-5</c:v>
                </c:pt>
                <c:pt idx="840">
                  <c:v>4.295991597347624E-5</c:v>
                </c:pt>
                <c:pt idx="841">
                  <c:v>4.3011058730587524E-5</c:v>
                </c:pt>
                <c:pt idx="842">
                  <c:v>4.3062201487698801E-5</c:v>
                </c:pt>
                <c:pt idx="843">
                  <c:v>4.3113344244810086E-5</c:v>
                </c:pt>
                <c:pt idx="844">
                  <c:v>4.3164487001921363E-5</c:v>
                </c:pt>
                <c:pt idx="845">
                  <c:v>4.3215629759032647E-5</c:v>
                </c:pt>
                <c:pt idx="846">
                  <c:v>4.3266772516143925E-5</c:v>
                </c:pt>
                <c:pt idx="847">
                  <c:v>4.3317915273255209E-5</c:v>
                </c:pt>
                <c:pt idx="848">
                  <c:v>4.3369058030366493E-5</c:v>
                </c:pt>
                <c:pt idx="849">
                  <c:v>4.3420200787477771E-5</c:v>
                </c:pt>
                <c:pt idx="850">
                  <c:v>4.3471343544589055E-5</c:v>
                </c:pt>
                <c:pt idx="851">
                  <c:v>4.3522486301700333E-5</c:v>
                </c:pt>
                <c:pt idx="852">
                  <c:v>4.3573629058811617E-5</c:v>
                </c:pt>
                <c:pt idx="853">
                  <c:v>4.3624771815922894E-5</c:v>
                </c:pt>
                <c:pt idx="854">
                  <c:v>4.3675914573034179E-5</c:v>
                </c:pt>
                <c:pt idx="855">
                  <c:v>4.3727057330145456E-5</c:v>
                </c:pt>
                <c:pt idx="856">
                  <c:v>4.377820008725674E-5</c:v>
                </c:pt>
                <c:pt idx="857">
                  <c:v>4.3829342844368025E-5</c:v>
                </c:pt>
                <c:pt idx="858">
                  <c:v>4.3880485601479302E-5</c:v>
                </c:pt>
                <c:pt idx="859">
                  <c:v>4.3931628358590586E-5</c:v>
                </c:pt>
                <c:pt idx="860">
                  <c:v>4.3982771115701864E-5</c:v>
                </c:pt>
                <c:pt idx="861">
                  <c:v>4.4033913872813148E-5</c:v>
                </c:pt>
                <c:pt idx="862">
                  <c:v>4.4085056629924426E-5</c:v>
                </c:pt>
                <c:pt idx="863">
                  <c:v>4.413619938703571E-5</c:v>
                </c:pt>
                <c:pt idx="864">
                  <c:v>4.4187342144146987E-5</c:v>
                </c:pt>
                <c:pt idx="865">
                  <c:v>4.4238484901258272E-5</c:v>
                </c:pt>
                <c:pt idx="866">
                  <c:v>4.4289627658369556E-5</c:v>
                </c:pt>
                <c:pt idx="867">
                  <c:v>4.4340770415480833E-5</c:v>
                </c:pt>
                <c:pt idx="868">
                  <c:v>4.4391913172592118E-5</c:v>
                </c:pt>
                <c:pt idx="869">
                  <c:v>4.4443055929703395E-5</c:v>
                </c:pt>
                <c:pt idx="870">
                  <c:v>4.4494198686814679E-5</c:v>
                </c:pt>
                <c:pt idx="871">
                  <c:v>4.4545341443925957E-5</c:v>
                </c:pt>
                <c:pt idx="872">
                  <c:v>4.4596484201037241E-5</c:v>
                </c:pt>
                <c:pt idx="873">
                  <c:v>4.4647626958148519E-5</c:v>
                </c:pt>
                <c:pt idx="874">
                  <c:v>4.4698769715259803E-5</c:v>
                </c:pt>
                <c:pt idx="875">
                  <c:v>4.474991247237108E-5</c:v>
                </c:pt>
                <c:pt idx="876">
                  <c:v>4.4801055229482365E-5</c:v>
                </c:pt>
                <c:pt idx="877">
                  <c:v>4.4852197986593649E-5</c:v>
                </c:pt>
                <c:pt idx="878">
                  <c:v>4.4903340743704926E-5</c:v>
                </c:pt>
                <c:pt idx="879">
                  <c:v>4.4954483500816211E-5</c:v>
                </c:pt>
                <c:pt idx="880">
                  <c:v>4.5005626257927488E-5</c:v>
                </c:pt>
                <c:pt idx="881">
                  <c:v>4.5056769015038772E-5</c:v>
                </c:pt>
                <c:pt idx="882">
                  <c:v>4.510791177215005E-5</c:v>
                </c:pt>
                <c:pt idx="883">
                  <c:v>4.5159054529261334E-5</c:v>
                </c:pt>
                <c:pt idx="884">
                  <c:v>4.5210197286372612E-5</c:v>
                </c:pt>
                <c:pt idx="885">
                  <c:v>4.5261340043483896E-5</c:v>
                </c:pt>
                <c:pt idx="886">
                  <c:v>4.531248280059518E-5</c:v>
                </c:pt>
                <c:pt idx="887">
                  <c:v>4.5363625557706458E-5</c:v>
                </c:pt>
                <c:pt idx="888">
                  <c:v>4.5414768314817742E-5</c:v>
                </c:pt>
                <c:pt idx="889">
                  <c:v>4.5465911071929019E-5</c:v>
                </c:pt>
                <c:pt idx="890">
                  <c:v>4.5517053829040304E-5</c:v>
                </c:pt>
                <c:pt idx="891">
                  <c:v>4.5568196586151581E-5</c:v>
                </c:pt>
                <c:pt idx="892">
                  <c:v>4.5619339343262865E-5</c:v>
                </c:pt>
                <c:pt idx="893">
                  <c:v>4.5670482100374143E-5</c:v>
                </c:pt>
                <c:pt idx="894">
                  <c:v>4.5721624857485427E-5</c:v>
                </c:pt>
                <c:pt idx="895">
                  <c:v>4.5772767614596711E-5</c:v>
                </c:pt>
                <c:pt idx="896">
                  <c:v>4.5823910371707989E-5</c:v>
                </c:pt>
                <c:pt idx="897">
                  <c:v>4.5875053128819273E-5</c:v>
                </c:pt>
                <c:pt idx="898">
                  <c:v>4.5926195885930551E-5</c:v>
                </c:pt>
                <c:pt idx="899">
                  <c:v>4.5977338643041835E-5</c:v>
                </c:pt>
                <c:pt idx="900">
                  <c:v>4.6028481400153112E-5</c:v>
                </c:pt>
                <c:pt idx="901">
                  <c:v>4.6079624157264397E-5</c:v>
                </c:pt>
                <c:pt idx="902">
                  <c:v>4.6130766914375674E-5</c:v>
                </c:pt>
                <c:pt idx="903">
                  <c:v>4.6181909671486958E-5</c:v>
                </c:pt>
                <c:pt idx="904">
                  <c:v>4.6233052428598243E-5</c:v>
                </c:pt>
                <c:pt idx="905">
                  <c:v>4.628419518570952E-5</c:v>
                </c:pt>
                <c:pt idx="906">
                  <c:v>4.6335337942820804E-5</c:v>
                </c:pt>
                <c:pt idx="907">
                  <c:v>4.6386480699932082E-5</c:v>
                </c:pt>
                <c:pt idx="908">
                  <c:v>4.6437623457043366E-5</c:v>
                </c:pt>
                <c:pt idx="909">
                  <c:v>4.6488766214154644E-5</c:v>
                </c:pt>
                <c:pt idx="910">
                  <c:v>4.6539908971265928E-5</c:v>
                </c:pt>
                <c:pt idx="911">
                  <c:v>4.6591051728377205E-5</c:v>
                </c:pt>
                <c:pt idx="912">
                  <c:v>4.664219448548849E-5</c:v>
                </c:pt>
                <c:pt idx="913">
                  <c:v>4.6693337242599774E-5</c:v>
                </c:pt>
                <c:pt idx="914">
                  <c:v>4.6744479999711051E-5</c:v>
                </c:pt>
                <c:pt idx="915">
                  <c:v>4.6795622756822336E-5</c:v>
                </c:pt>
                <c:pt idx="916">
                  <c:v>4.6846765513933613E-5</c:v>
                </c:pt>
                <c:pt idx="917">
                  <c:v>4.6897908271044897E-5</c:v>
                </c:pt>
                <c:pt idx="918">
                  <c:v>4.6949051028156175E-5</c:v>
                </c:pt>
                <c:pt idx="919">
                  <c:v>4.7000193785267459E-5</c:v>
                </c:pt>
                <c:pt idx="920">
                  <c:v>4.7051336542378737E-5</c:v>
                </c:pt>
                <c:pt idx="921">
                  <c:v>4.7102479299490021E-5</c:v>
                </c:pt>
                <c:pt idx="922">
                  <c:v>4.7153622056601305E-5</c:v>
                </c:pt>
                <c:pt idx="923">
                  <c:v>4.7204764813712583E-5</c:v>
                </c:pt>
                <c:pt idx="924">
                  <c:v>4.7255907570823867E-5</c:v>
                </c:pt>
                <c:pt idx="925">
                  <c:v>4.7307050327935144E-5</c:v>
                </c:pt>
                <c:pt idx="926">
                  <c:v>4.7358193085046429E-5</c:v>
                </c:pt>
                <c:pt idx="927">
                  <c:v>4.7409335842157706E-5</c:v>
                </c:pt>
                <c:pt idx="928">
                  <c:v>4.746047859926899E-5</c:v>
                </c:pt>
                <c:pt idx="929">
                  <c:v>4.7511621356380268E-5</c:v>
                </c:pt>
                <c:pt idx="930">
                  <c:v>4.7562764113491552E-5</c:v>
                </c:pt>
                <c:pt idx="931">
                  <c:v>4.7613906870602836E-5</c:v>
                </c:pt>
                <c:pt idx="932">
                  <c:v>4.7665049627714114E-5</c:v>
                </c:pt>
                <c:pt idx="933">
                  <c:v>4.7716192384825398E-5</c:v>
                </c:pt>
                <c:pt idx="934">
                  <c:v>4.7767335141936676E-5</c:v>
                </c:pt>
                <c:pt idx="935">
                  <c:v>4.781847789904796E-5</c:v>
                </c:pt>
                <c:pt idx="936">
                  <c:v>4.7869620656159237E-5</c:v>
                </c:pt>
                <c:pt idx="937">
                  <c:v>4.7920763413270522E-5</c:v>
                </c:pt>
                <c:pt idx="938">
                  <c:v>4.7971906170381799E-5</c:v>
                </c:pt>
                <c:pt idx="939">
                  <c:v>4.8023048927493083E-5</c:v>
                </c:pt>
                <c:pt idx="940">
                  <c:v>4.8074191684604361E-5</c:v>
                </c:pt>
                <c:pt idx="941">
                  <c:v>4.8125334441715645E-5</c:v>
                </c:pt>
                <c:pt idx="942">
                  <c:v>4.8176477198826929E-5</c:v>
                </c:pt>
                <c:pt idx="943">
                  <c:v>4.8227619955938207E-5</c:v>
                </c:pt>
                <c:pt idx="944">
                  <c:v>4.8278762713049491E-5</c:v>
                </c:pt>
                <c:pt idx="945">
                  <c:v>4.8329905470160769E-5</c:v>
                </c:pt>
                <c:pt idx="946">
                  <c:v>4.8381048227272053E-5</c:v>
                </c:pt>
                <c:pt idx="947">
                  <c:v>4.843219098438333E-5</c:v>
                </c:pt>
                <c:pt idx="948">
                  <c:v>4.8483333741494615E-5</c:v>
                </c:pt>
                <c:pt idx="949">
                  <c:v>4.8534476498605892E-5</c:v>
                </c:pt>
                <c:pt idx="950">
                  <c:v>4.8585619255717176E-5</c:v>
                </c:pt>
                <c:pt idx="951">
                  <c:v>4.8636762012828461E-5</c:v>
                </c:pt>
                <c:pt idx="952">
                  <c:v>4.8687904769939738E-5</c:v>
                </c:pt>
                <c:pt idx="953">
                  <c:v>4.8739047527051022E-5</c:v>
                </c:pt>
                <c:pt idx="954">
                  <c:v>4.87901902841623E-5</c:v>
                </c:pt>
                <c:pt idx="955">
                  <c:v>4.8841333041273584E-5</c:v>
                </c:pt>
                <c:pt idx="956">
                  <c:v>4.8892475798384862E-5</c:v>
                </c:pt>
                <c:pt idx="957">
                  <c:v>4.8943618555496146E-5</c:v>
                </c:pt>
                <c:pt idx="958">
                  <c:v>4.8994761312607423E-5</c:v>
                </c:pt>
                <c:pt idx="959">
                  <c:v>4.9045904069718708E-5</c:v>
                </c:pt>
                <c:pt idx="960">
                  <c:v>4.9097046826829992E-5</c:v>
                </c:pt>
                <c:pt idx="961">
                  <c:v>4.9148189583941269E-5</c:v>
                </c:pt>
                <c:pt idx="962">
                  <c:v>4.9199332341052554E-5</c:v>
                </c:pt>
                <c:pt idx="963">
                  <c:v>4.9250475098163831E-5</c:v>
                </c:pt>
                <c:pt idx="964">
                  <c:v>4.9301617855275115E-5</c:v>
                </c:pt>
                <c:pt idx="965">
                  <c:v>4.9352760612386393E-5</c:v>
                </c:pt>
                <c:pt idx="966">
                  <c:v>4.9403903369497677E-5</c:v>
                </c:pt>
                <c:pt idx="967">
                  <c:v>4.9455046126608955E-5</c:v>
                </c:pt>
                <c:pt idx="968">
                  <c:v>4.9506188883720239E-5</c:v>
                </c:pt>
                <c:pt idx="969">
                  <c:v>4.9557331640831523E-5</c:v>
                </c:pt>
                <c:pt idx="970">
                  <c:v>4.9608474397942801E-5</c:v>
                </c:pt>
                <c:pt idx="971">
                  <c:v>4.9659617155054085E-5</c:v>
                </c:pt>
                <c:pt idx="972">
                  <c:v>4.9710759912165362E-5</c:v>
                </c:pt>
                <c:pt idx="973">
                  <c:v>4.9761902669276647E-5</c:v>
                </c:pt>
                <c:pt idx="974">
                  <c:v>4.9813045426387924E-5</c:v>
                </c:pt>
                <c:pt idx="975">
                  <c:v>4.9864188183499208E-5</c:v>
                </c:pt>
                <c:pt idx="976">
                  <c:v>4.9915330940610486E-5</c:v>
                </c:pt>
                <c:pt idx="977">
                  <c:v>4.996647369772177E-5</c:v>
                </c:pt>
                <c:pt idx="978">
                  <c:v>5.0017616454833054E-5</c:v>
                </c:pt>
                <c:pt idx="979">
                  <c:v>5.0068759211944332E-5</c:v>
                </c:pt>
                <c:pt idx="980">
                  <c:v>5.0119901969055616E-5</c:v>
                </c:pt>
                <c:pt idx="981">
                  <c:v>5.0171044726166894E-5</c:v>
                </c:pt>
                <c:pt idx="982">
                  <c:v>5.0222187483278178E-5</c:v>
                </c:pt>
                <c:pt idx="983">
                  <c:v>5.0273330240389455E-5</c:v>
                </c:pt>
                <c:pt idx="984">
                  <c:v>5.032447299750074E-5</c:v>
                </c:pt>
                <c:pt idx="985">
                  <c:v>5.0375615754612017E-5</c:v>
                </c:pt>
                <c:pt idx="986">
                  <c:v>5.0426758511723301E-5</c:v>
                </c:pt>
                <c:pt idx="987">
                  <c:v>5.0477901268834586E-5</c:v>
                </c:pt>
                <c:pt idx="988">
                  <c:v>5.0529044025945863E-5</c:v>
                </c:pt>
                <c:pt idx="989">
                  <c:v>5.0580186783057147E-5</c:v>
                </c:pt>
                <c:pt idx="990">
                  <c:v>5.0631329540168425E-5</c:v>
                </c:pt>
                <c:pt idx="991">
                  <c:v>5.0682472297279709E-5</c:v>
                </c:pt>
                <c:pt idx="992">
                  <c:v>5.0733615054390987E-5</c:v>
                </c:pt>
                <c:pt idx="993">
                  <c:v>5.0784757811502271E-5</c:v>
                </c:pt>
                <c:pt idx="994">
                  <c:v>5.0835900568613548E-5</c:v>
                </c:pt>
                <c:pt idx="995">
                  <c:v>5.0887043325724833E-5</c:v>
                </c:pt>
                <c:pt idx="996">
                  <c:v>5.093818608283611E-5</c:v>
                </c:pt>
                <c:pt idx="997">
                  <c:v>5.0989328839947394E-5</c:v>
                </c:pt>
                <c:pt idx="998">
                  <c:v>5.1040471597058679E-5</c:v>
                </c:pt>
                <c:pt idx="999">
                  <c:v>5.1091614354169956E-5</c:v>
                </c:pt>
              </c:numCache>
            </c:numRef>
          </c:xVal>
          <c:yVal>
            <c:numRef>
              <c:f>waves!$P$8:$P$1007</c:f>
              <c:numCache>
                <c:formatCode>0.00E+00</c:formatCode>
                <c:ptCount val="1000"/>
                <c:pt idx="0">
                  <c:v>0</c:v>
                </c:pt>
                <c:pt idx="1">
                  <c:v>2.3169553513194385E-2</c:v>
                </c:pt>
                <c:pt idx="2">
                  <c:v>4.6339107026388771E-2</c:v>
                </c:pt>
                <c:pt idx="3">
                  <c:v>6.9508660539583156E-2</c:v>
                </c:pt>
                <c:pt idx="4">
                  <c:v>9.2678214052777541E-2</c:v>
                </c:pt>
                <c:pt idx="5">
                  <c:v>0.11584776756597191</c:v>
                </c:pt>
                <c:pt idx="6">
                  <c:v>0.13901732107916631</c:v>
                </c:pt>
                <c:pt idx="7">
                  <c:v>0.1621868745923607</c:v>
                </c:pt>
                <c:pt idx="8">
                  <c:v>0.18535642810555508</c:v>
                </c:pt>
                <c:pt idx="9">
                  <c:v>0.20852598161874947</c:v>
                </c:pt>
                <c:pt idx="10">
                  <c:v>0.23169553513194382</c:v>
                </c:pt>
                <c:pt idx="11">
                  <c:v>0.25486508864513824</c:v>
                </c:pt>
                <c:pt idx="12">
                  <c:v>0.27803464215833262</c:v>
                </c:pt>
                <c:pt idx="13">
                  <c:v>0.30120419567152701</c:v>
                </c:pt>
                <c:pt idx="14">
                  <c:v>0.32437374918472139</c:v>
                </c:pt>
                <c:pt idx="15">
                  <c:v>0.34754330269791578</c:v>
                </c:pt>
                <c:pt idx="16">
                  <c:v>0.37071285621111016</c:v>
                </c:pt>
                <c:pt idx="17">
                  <c:v>0.39388240972430455</c:v>
                </c:pt>
                <c:pt idx="18">
                  <c:v>0.41705196323749893</c:v>
                </c:pt>
                <c:pt idx="19">
                  <c:v>0.44022151675069338</c:v>
                </c:pt>
                <c:pt idx="20">
                  <c:v>0.46339107026388765</c:v>
                </c:pt>
                <c:pt idx="21">
                  <c:v>0.48656062377708209</c:v>
                </c:pt>
                <c:pt idx="22">
                  <c:v>0.50973017729027648</c:v>
                </c:pt>
                <c:pt idx="23">
                  <c:v>0.53289973080347086</c:v>
                </c:pt>
                <c:pt idx="24">
                  <c:v>0.55606928431666525</c:v>
                </c:pt>
                <c:pt idx="25">
                  <c:v>0.57923883782985963</c:v>
                </c:pt>
                <c:pt idx="26">
                  <c:v>0.60240839134305402</c:v>
                </c:pt>
                <c:pt idx="27">
                  <c:v>0.6255779448562484</c:v>
                </c:pt>
                <c:pt idx="28">
                  <c:v>0.64874749836944279</c:v>
                </c:pt>
                <c:pt idx="29">
                  <c:v>0.67191705188263717</c:v>
                </c:pt>
                <c:pt idx="30">
                  <c:v>0.69508660539583156</c:v>
                </c:pt>
                <c:pt idx="31">
                  <c:v>0.71825615890902594</c:v>
                </c:pt>
                <c:pt idx="32">
                  <c:v>0.74142571242222033</c:v>
                </c:pt>
                <c:pt idx="33">
                  <c:v>0.76111764090687228</c:v>
                </c:pt>
                <c:pt idx="34">
                  <c:v>0.76022001460299315</c:v>
                </c:pt>
                <c:pt idx="35">
                  <c:v>0.75932238829911403</c:v>
                </c:pt>
                <c:pt idx="36">
                  <c:v>0.7584247619952349</c:v>
                </c:pt>
                <c:pt idx="37">
                  <c:v>0.75752713569135577</c:v>
                </c:pt>
                <c:pt idx="38">
                  <c:v>0.75662950938747664</c:v>
                </c:pt>
                <c:pt idx="39">
                  <c:v>0.7557318830835974</c:v>
                </c:pt>
                <c:pt idx="40">
                  <c:v>0.75483425677971827</c:v>
                </c:pt>
                <c:pt idx="41">
                  <c:v>0.75393663047583914</c:v>
                </c:pt>
                <c:pt idx="42">
                  <c:v>0.75303900417196001</c:v>
                </c:pt>
                <c:pt idx="43">
                  <c:v>0.75214137786808088</c:v>
                </c:pt>
                <c:pt idx="44">
                  <c:v>0.75124375156420176</c:v>
                </c:pt>
                <c:pt idx="45">
                  <c:v>0.75034612526032263</c:v>
                </c:pt>
                <c:pt idx="46">
                  <c:v>0.7494484989564435</c:v>
                </c:pt>
                <c:pt idx="47">
                  <c:v>0.74855087265256426</c:v>
                </c:pt>
                <c:pt idx="48">
                  <c:v>0.74765324634868513</c:v>
                </c:pt>
                <c:pt idx="49">
                  <c:v>0.746755620044806</c:v>
                </c:pt>
                <c:pt idx="50">
                  <c:v>0.74585799374092687</c:v>
                </c:pt>
                <c:pt idx="51">
                  <c:v>0.74496036743704774</c:v>
                </c:pt>
                <c:pt idx="52">
                  <c:v>0.74406274113316861</c:v>
                </c:pt>
                <c:pt idx="53">
                  <c:v>0.74316511482928949</c:v>
                </c:pt>
                <c:pt idx="54">
                  <c:v>0.74226748852541036</c:v>
                </c:pt>
                <c:pt idx="55">
                  <c:v>0.74136986222153123</c:v>
                </c:pt>
                <c:pt idx="56">
                  <c:v>0.74047223591765199</c:v>
                </c:pt>
                <c:pt idx="57">
                  <c:v>0.73957460961377286</c:v>
                </c:pt>
                <c:pt idx="58">
                  <c:v>0.73867698330989373</c:v>
                </c:pt>
                <c:pt idx="59">
                  <c:v>0.7377793570060146</c:v>
                </c:pt>
                <c:pt idx="60">
                  <c:v>0.73688173070213547</c:v>
                </c:pt>
                <c:pt idx="61">
                  <c:v>0.73598410439825634</c:v>
                </c:pt>
                <c:pt idx="62">
                  <c:v>0.73508647809437722</c:v>
                </c:pt>
                <c:pt idx="63">
                  <c:v>0.73418885179049809</c:v>
                </c:pt>
                <c:pt idx="64">
                  <c:v>0.73329122548661885</c:v>
                </c:pt>
                <c:pt idx="65">
                  <c:v>0.73239359918273972</c:v>
                </c:pt>
                <c:pt idx="66">
                  <c:v>0.73149597287886059</c:v>
                </c:pt>
                <c:pt idx="67">
                  <c:v>0.73059834657498146</c:v>
                </c:pt>
                <c:pt idx="68">
                  <c:v>0.72970072027110233</c:v>
                </c:pt>
                <c:pt idx="69">
                  <c:v>0.7288030939672232</c:v>
                </c:pt>
                <c:pt idx="70">
                  <c:v>0.72790546766334407</c:v>
                </c:pt>
                <c:pt idx="71">
                  <c:v>0.72700784135946495</c:v>
                </c:pt>
                <c:pt idx="72">
                  <c:v>0.72611021505558582</c:v>
                </c:pt>
                <c:pt idx="73">
                  <c:v>0.72521258875170658</c:v>
                </c:pt>
                <c:pt idx="74">
                  <c:v>0.72431496244782745</c:v>
                </c:pt>
                <c:pt idx="75">
                  <c:v>0.72341733614394832</c:v>
                </c:pt>
                <c:pt idx="76">
                  <c:v>0.72251970984006919</c:v>
                </c:pt>
                <c:pt idx="77">
                  <c:v>0.72162208353619006</c:v>
                </c:pt>
                <c:pt idx="78">
                  <c:v>0.72072445723231093</c:v>
                </c:pt>
                <c:pt idx="79">
                  <c:v>0.7198268309284318</c:v>
                </c:pt>
                <c:pt idx="80">
                  <c:v>0.71892920462455268</c:v>
                </c:pt>
                <c:pt idx="81">
                  <c:v>0.71803157832067344</c:v>
                </c:pt>
                <c:pt idx="82">
                  <c:v>0.71713395201679431</c:v>
                </c:pt>
                <c:pt idx="83">
                  <c:v>0.71623632571291518</c:v>
                </c:pt>
                <c:pt idx="84">
                  <c:v>0.71533869940903605</c:v>
                </c:pt>
                <c:pt idx="85">
                  <c:v>0.71444107310515692</c:v>
                </c:pt>
                <c:pt idx="86">
                  <c:v>0.71354344680127779</c:v>
                </c:pt>
                <c:pt idx="87">
                  <c:v>0.71264582049739866</c:v>
                </c:pt>
                <c:pt idx="88">
                  <c:v>0.71174819419351953</c:v>
                </c:pt>
                <c:pt idx="89">
                  <c:v>0.71085056788964041</c:v>
                </c:pt>
                <c:pt idx="90">
                  <c:v>0.70995294158576117</c:v>
                </c:pt>
                <c:pt idx="91">
                  <c:v>0.70905531528188204</c:v>
                </c:pt>
                <c:pt idx="92">
                  <c:v>0.70815768897800291</c:v>
                </c:pt>
                <c:pt idx="93">
                  <c:v>0.70726006267412378</c:v>
                </c:pt>
                <c:pt idx="94">
                  <c:v>0.70636243637024465</c:v>
                </c:pt>
                <c:pt idx="95">
                  <c:v>0.70546481006636552</c:v>
                </c:pt>
                <c:pt idx="96">
                  <c:v>0.70456718376248639</c:v>
                </c:pt>
                <c:pt idx="97">
                  <c:v>0.70366955745860715</c:v>
                </c:pt>
                <c:pt idx="98">
                  <c:v>0.70277193115472802</c:v>
                </c:pt>
                <c:pt idx="99">
                  <c:v>0.7018743048508489</c:v>
                </c:pt>
                <c:pt idx="100">
                  <c:v>0.70097667854696977</c:v>
                </c:pt>
                <c:pt idx="101">
                  <c:v>0.70007905224309064</c:v>
                </c:pt>
                <c:pt idx="102">
                  <c:v>0.69918142593921151</c:v>
                </c:pt>
                <c:pt idx="103">
                  <c:v>0.69828379963533238</c:v>
                </c:pt>
                <c:pt idx="104">
                  <c:v>0.69738617333145325</c:v>
                </c:pt>
                <c:pt idx="105">
                  <c:v>0.69648854702757412</c:v>
                </c:pt>
                <c:pt idx="106">
                  <c:v>0.69559092072369488</c:v>
                </c:pt>
                <c:pt idx="107">
                  <c:v>0.69469329441981575</c:v>
                </c:pt>
                <c:pt idx="108">
                  <c:v>0.69379566811593663</c:v>
                </c:pt>
                <c:pt idx="109">
                  <c:v>0.6928980418120575</c:v>
                </c:pt>
                <c:pt idx="110">
                  <c:v>0.69200041550817837</c:v>
                </c:pt>
                <c:pt idx="111">
                  <c:v>0.69110278920429924</c:v>
                </c:pt>
                <c:pt idx="112">
                  <c:v>0.69020516290042011</c:v>
                </c:pt>
                <c:pt idx="113">
                  <c:v>0.68930753659654087</c:v>
                </c:pt>
                <c:pt idx="114">
                  <c:v>0.68840991029266174</c:v>
                </c:pt>
                <c:pt idx="115">
                  <c:v>0.68751228398878261</c:v>
                </c:pt>
                <c:pt idx="116">
                  <c:v>0.68661465768490348</c:v>
                </c:pt>
                <c:pt idx="117">
                  <c:v>0.68571703138102436</c:v>
                </c:pt>
                <c:pt idx="118">
                  <c:v>0.68481940507714523</c:v>
                </c:pt>
                <c:pt idx="119">
                  <c:v>0.6839217787732661</c:v>
                </c:pt>
                <c:pt idx="120">
                  <c:v>0.68302415246938697</c:v>
                </c:pt>
                <c:pt idx="121">
                  <c:v>0.68212652616550784</c:v>
                </c:pt>
                <c:pt idx="122">
                  <c:v>0.68122889986162871</c:v>
                </c:pt>
                <c:pt idx="123">
                  <c:v>0.68033127355774947</c:v>
                </c:pt>
                <c:pt idx="124">
                  <c:v>0.67943364725387034</c:v>
                </c:pt>
                <c:pt idx="125">
                  <c:v>0.67853602094999121</c:v>
                </c:pt>
                <c:pt idx="126">
                  <c:v>0.67763839464611209</c:v>
                </c:pt>
                <c:pt idx="127">
                  <c:v>0.67674076834223296</c:v>
                </c:pt>
                <c:pt idx="128">
                  <c:v>0.67584314203835383</c:v>
                </c:pt>
                <c:pt idx="129">
                  <c:v>0.6749455157344747</c:v>
                </c:pt>
                <c:pt idx="130">
                  <c:v>0.67404788943059546</c:v>
                </c:pt>
                <c:pt idx="131">
                  <c:v>0.67315026312671633</c:v>
                </c:pt>
                <c:pt idx="132">
                  <c:v>0.6722526368228372</c:v>
                </c:pt>
                <c:pt idx="133">
                  <c:v>0.67135501051895807</c:v>
                </c:pt>
                <c:pt idx="134">
                  <c:v>0.67045738421507894</c:v>
                </c:pt>
                <c:pt idx="135">
                  <c:v>0.66955975791119982</c:v>
                </c:pt>
                <c:pt idx="136">
                  <c:v>0.66866213160732069</c:v>
                </c:pt>
                <c:pt idx="137">
                  <c:v>0.66776450530344156</c:v>
                </c:pt>
                <c:pt idx="138">
                  <c:v>0.66686687899956243</c:v>
                </c:pt>
                <c:pt idx="139">
                  <c:v>0.66596925269568319</c:v>
                </c:pt>
                <c:pt idx="140">
                  <c:v>0.66507162639180406</c:v>
                </c:pt>
                <c:pt idx="141">
                  <c:v>0.66417400008792493</c:v>
                </c:pt>
                <c:pt idx="142">
                  <c:v>0.6632763737840458</c:v>
                </c:pt>
                <c:pt idx="143">
                  <c:v>0.66237874748016667</c:v>
                </c:pt>
                <c:pt idx="144">
                  <c:v>0.66148112117628755</c:v>
                </c:pt>
                <c:pt idx="145">
                  <c:v>0.66058349487240842</c:v>
                </c:pt>
                <c:pt idx="146">
                  <c:v>0.65968586856852918</c:v>
                </c:pt>
                <c:pt idx="147">
                  <c:v>0.65878824226465005</c:v>
                </c:pt>
                <c:pt idx="148">
                  <c:v>0.65789061596077092</c:v>
                </c:pt>
                <c:pt idx="149">
                  <c:v>0.65699298965689179</c:v>
                </c:pt>
                <c:pt idx="150">
                  <c:v>0.65609536335301266</c:v>
                </c:pt>
                <c:pt idx="151">
                  <c:v>0.65519773704913353</c:v>
                </c:pt>
                <c:pt idx="152">
                  <c:v>0.6543001107452544</c:v>
                </c:pt>
                <c:pt idx="153">
                  <c:v>0.65340248444137528</c:v>
                </c:pt>
                <c:pt idx="154">
                  <c:v>0.65250485813749615</c:v>
                </c:pt>
                <c:pt idx="155">
                  <c:v>0.65160723183361702</c:v>
                </c:pt>
                <c:pt idx="156">
                  <c:v>0.65070960552973778</c:v>
                </c:pt>
                <c:pt idx="157">
                  <c:v>0.64981197922585865</c:v>
                </c:pt>
                <c:pt idx="158">
                  <c:v>0.64891435292197952</c:v>
                </c:pt>
                <c:pt idx="159">
                  <c:v>0.64801672661810039</c:v>
                </c:pt>
                <c:pt idx="160">
                  <c:v>0.64711910031422126</c:v>
                </c:pt>
                <c:pt idx="161">
                  <c:v>0.64622147401034213</c:v>
                </c:pt>
                <c:pt idx="162">
                  <c:v>0.64532384770646301</c:v>
                </c:pt>
                <c:pt idx="163">
                  <c:v>0.64442622140258377</c:v>
                </c:pt>
                <c:pt idx="164">
                  <c:v>0.64352859509870464</c:v>
                </c:pt>
                <c:pt idx="165">
                  <c:v>0.64263096879482551</c:v>
                </c:pt>
                <c:pt idx="166">
                  <c:v>0.64173334249094638</c:v>
                </c:pt>
                <c:pt idx="167">
                  <c:v>0.64083571618706725</c:v>
                </c:pt>
                <c:pt idx="168">
                  <c:v>0.63993808988318812</c:v>
                </c:pt>
                <c:pt idx="169">
                  <c:v>0.63904046357930899</c:v>
                </c:pt>
                <c:pt idx="170">
                  <c:v>0.63814283727542986</c:v>
                </c:pt>
                <c:pt idx="171">
                  <c:v>0.63724521097155074</c:v>
                </c:pt>
                <c:pt idx="172">
                  <c:v>0.63634758466767161</c:v>
                </c:pt>
                <c:pt idx="173">
                  <c:v>0.63544995836379248</c:v>
                </c:pt>
                <c:pt idx="174">
                  <c:v>0.63455233205991324</c:v>
                </c:pt>
                <c:pt idx="175">
                  <c:v>0.63365470575603411</c:v>
                </c:pt>
                <c:pt idx="176">
                  <c:v>0.63275707945215498</c:v>
                </c:pt>
                <c:pt idx="177">
                  <c:v>0.63185945314827585</c:v>
                </c:pt>
                <c:pt idx="178">
                  <c:v>0.63096182684439672</c:v>
                </c:pt>
                <c:pt idx="179">
                  <c:v>0.63006420054051759</c:v>
                </c:pt>
                <c:pt idx="180">
                  <c:v>0.62916657423663835</c:v>
                </c:pt>
                <c:pt idx="181">
                  <c:v>0.62826894793275923</c:v>
                </c:pt>
                <c:pt idx="182">
                  <c:v>0.6273713216288801</c:v>
                </c:pt>
                <c:pt idx="183">
                  <c:v>0.62647369532500097</c:v>
                </c:pt>
                <c:pt idx="184">
                  <c:v>0.62557606902112184</c:v>
                </c:pt>
                <c:pt idx="185">
                  <c:v>0.62467844271724271</c:v>
                </c:pt>
                <c:pt idx="186">
                  <c:v>0.62378081641336358</c:v>
                </c:pt>
                <c:pt idx="187">
                  <c:v>0.62288319010948445</c:v>
                </c:pt>
                <c:pt idx="188">
                  <c:v>0.62198556380560532</c:v>
                </c:pt>
                <c:pt idx="189">
                  <c:v>0.62108793750172608</c:v>
                </c:pt>
                <c:pt idx="190">
                  <c:v>0.62019031119784696</c:v>
                </c:pt>
                <c:pt idx="191">
                  <c:v>0.61929268489396783</c:v>
                </c:pt>
                <c:pt idx="192">
                  <c:v>0.6183950585900887</c:v>
                </c:pt>
                <c:pt idx="193">
                  <c:v>0.61749743228620957</c:v>
                </c:pt>
                <c:pt idx="194">
                  <c:v>0.61659980598233033</c:v>
                </c:pt>
                <c:pt idx="195">
                  <c:v>0.6157021796784512</c:v>
                </c:pt>
                <c:pt idx="196">
                  <c:v>0.61480455337457207</c:v>
                </c:pt>
                <c:pt idx="197">
                  <c:v>0.61390692707069294</c:v>
                </c:pt>
                <c:pt idx="198">
                  <c:v>0.61300930076681381</c:v>
                </c:pt>
                <c:pt idx="199">
                  <c:v>0.61211167446293469</c:v>
                </c:pt>
                <c:pt idx="200">
                  <c:v>0.61121404815905556</c:v>
                </c:pt>
                <c:pt idx="201">
                  <c:v>0.61031642185517643</c:v>
                </c:pt>
                <c:pt idx="202">
                  <c:v>0.6094187955512973</c:v>
                </c:pt>
                <c:pt idx="203">
                  <c:v>0.60852116924741817</c:v>
                </c:pt>
                <c:pt idx="204">
                  <c:v>0.60762354294353904</c:v>
                </c:pt>
                <c:pt idx="205">
                  <c:v>0.6067259166396598</c:v>
                </c:pt>
                <c:pt idx="206">
                  <c:v>0.60582829033578067</c:v>
                </c:pt>
                <c:pt idx="207">
                  <c:v>0.60493066403190154</c:v>
                </c:pt>
                <c:pt idx="208">
                  <c:v>0.60403303772802242</c:v>
                </c:pt>
                <c:pt idx="209">
                  <c:v>0.60313541142414329</c:v>
                </c:pt>
                <c:pt idx="210">
                  <c:v>0.60223778512026416</c:v>
                </c:pt>
                <c:pt idx="211">
                  <c:v>0.60134015881638503</c:v>
                </c:pt>
                <c:pt idx="212">
                  <c:v>0.60044253251250579</c:v>
                </c:pt>
                <c:pt idx="213">
                  <c:v>0.59954490620862666</c:v>
                </c:pt>
                <c:pt idx="214">
                  <c:v>0.59864727990474753</c:v>
                </c:pt>
                <c:pt idx="215">
                  <c:v>0.5977496536008684</c:v>
                </c:pt>
                <c:pt idx="216">
                  <c:v>0.59685202729698927</c:v>
                </c:pt>
                <c:pt idx="217">
                  <c:v>0.59595440099311014</c:v>
                </c:pt>
                <c:pt idx="218">
                  <c:v>0.59505677468923102</c:v>
                </c:pt>
                <c:pt idx="219">
                  <c:v>0.59415914838535189</c:v>
                </c:pt>
                <c:pt idx="220">
                  <c:v>0.59326152208147276</c:v>
                </c:pt>
                <c:pt idx="221">
                  <c:v>0.59236389577759363</c:v>
                </c:pt>
                <c:pt idx="222">
                  <c:v>0.59146626947371439</c:v>
                </c:pt>
                <c:pt idx="223">
                  <c:v>0.59056864316983526</c:v>
                </c:pt>
                <c:pt idx="224">
                  <c:v>0.58967101686595613</c:v>
                </c:pt>
                <c:pt idx="225">
                  <c:v>0.588773390562077</c:v>
                </c:pt>
                <c:pt idx="226">
                  <c:v>0.58787576425819787</c:v>
                </c:pt>
                <c:pt idx="227">
                  <c:v>0.58697813795431875</c:v>
                </c:pt>
                <c:pt idx="228">
                  <c:v>0.58608051165043951</c:v>
                </c:pt>
                <c:pt idx="229">
                  <c:v>0.58518288534656038</c:v>
                </c:pt>
                <c:pt idx="230">
                  <c:v>0.58428525904268125</c:v>
                </c:pt>
                <c:pt idx="231">
                  <c:v>0.58338763273880212</c:v>
                </c:pt>
                <c:pt idx="232">
                  <c:v>0.58249000643492299</c:v>
                </c:pt>
                <c:pt idx="233">
                  <c:v>0.58159238013104386</c:v>
                </c:pt>
                <c:pt idx="234">
                  <c:v>0.58069475382716473</c:v>
                </c:pt>
                <c:pt idx="235">
                  <c:v>0.5797971275232856</c:v>
                </c:pt>
                <c:pt idx="236">
                  <c:v>0.57889950121940648</c:v>
                </c:pt>
                <c:pt idx="237">
                  <c:v>0.57800187491552735</c:v>
                </c:pt>
                <c:pt idx="238">
                  <c:v>0.57710424861164822</c:v>
                </c:pt>
                <c:pt idx="239">
                  <c:v>0.57620662230776898</c:v>
                </c:pt>
                <c:pt idx="240">
                  <c:v>0.57530899600388985</c:v>
                </c:pt>
                <c:pt idx="241">
                  <c:v>0.57441136970001072</c:v>
                </c:pt>
                <c:pt idx="242">
                  <c:v>0.57351374339613159</c:v>
                </c:pt>
                <c:pt idx="243">
                  <c:v>0.57261611709225246</c:v>
                </c:pt>
                <c:pt idx="244">
                  <c:v>0.57171849078837333</c:v>
                </c:pt>
                <c:pt idx="245">
                  <c:v>0.57082086448449409</c:v>
                </c:pt>
                <c:pt idx="246">
                  <c:v>0.56992323818061497</c:v>
                </c:pt>
                <c:pt idx="247">
                  <c:v>0.56902561187673584</c:v>
                </c:pt>
                <c:pt idx="248">
                  <c:v>0.56812798557285671</c:v>
                </c:pt>
                <c:pt idx="249">
                  <c:v>0.56723035926897758</c:v>
                </c:pt>
                <c:pt idx="250">
                  <c:v>0.56633273296509845</c:v>
                </c:pt>
                <c:pt idx="251">
                  <c:v>0.56543510666121932</c:v>
                </c:pt>
                <c:pt idx="252">
                  <c:v>0.56453748035734019</c:v>
                </c:pt>
                <c:pt idx="253">
                  <c:v>0.56363985405346106</c:v>
                </c:pt>
                <c:pt idx="254">
                  <c:v>0.56274222774958182</c:v>
                </c:pt>
                <c:pt idx="255">
                  <c:v>0.5618446014457027</c:v>
                </c:pt>
                <c:pt idx="256">
                  <c:v>0.56094697514182357</c:v>
                </c:pt>
                <c:pt idx="257">
                  <c:v>0.56004934883794444</c:v>
                </c:pt>
                <c:pt idx="258">
                  <c:v>0.55915172253406531</c:v>
                </c:pt>
                <c:pt idx="259">
                  <c:v>0.55825409623018618</c:v>
                </c:pt>
                <c:pt idx="260">
                  <c:v>0.55735646992630705</c:v>
                </c:pt>
                <c:pt idx="261">
                  <c:v>0.55645884362242792</c:v>
                </c:pt>
                <c:pt idx="262">
                  <c:v>0.55556121731854868</c:v>
                </c:pt>
                <c:pt idx="263">
                  <c:v>0.55466359101466955</c:v>
                </c:pt>
                <c:pt idx="264">
                  <c:v>0.55376596471079043</c:v>
                </c:pt>
                <c:pt idx="265">
                  <c:v>0.5528683384069113</c:v>
                </c:pt>
                <c:pt idx="266">
                  <c:v>0.55197071210303217</c:v>
                </c:pt>
                <c:pt idx="267">
                  <c:v>0.55107308579915304</c:v>
                </c:pt>
                <c:pt idx="268">
                  <c:v>0.55017545949527391</c:v>
                </c:pt>
                <c:pt idx="269">
                  <c:v>0.54927783319139478</c:v>
                </c:pt>
                <c:pt idx="270">
                  <c:v>0.54838020688751565</c:v>
                </c:pt>
                <c:pt idx="271">
                  <c:v>0.54748258058363652</c:v>
                </c:pt>
                <c:pt idx="272">
                  <c:v>0.5465849542797574</c:v>
                </c:pt>
                <c:pt idx="273">
                  <c:v>0.54568732797587816</c:v>
                </c:pt>
                <c:pt idx="274">
                  <c:v>0.54478970167199903</c:v>
                </c:pt>
                <c:pt idx="275">
                  <c:v>0.5438920753681199</c:v>
                </c:pt>
                <c:pt idx="276">
                  <c:v>0.54299444906424077</c:v>
                </c:pt>
                <c:pt idx="277">
                  <c:v>0.54209682276036153</c:v>
                </c:pt>
                <c:pt idx="278">
                  <c:v>0.5411991964564824</c:v>
                </c:pt>
                <c:pt idx="279">
                  <c:v>0.54030157015260327</c:v>
                </c:pt>
                <c:pt idx="280">
                  <c:v>0.53940394384872414</c:v>
                </c:pt>
                <c:pt idx="281">
                  <c:v>0.53850631754484501</c:v>
                </c:pt>
                <c:pt idx="282">
                  <c:v>0.53760869124096589</c:v>
                </c:pt>
                <c:pt idx="283">
                  <c:v>0.53671106493708676</c:v>
                </c:pt>
                <c:pt idx="284">
                  <c:v>0.53581343863320763</c:v>
                </c:pt>
                <c:pt idx="285">
                  <c:v>0.5349158123293285</c:v>
                </c:pt>
                <c:pt idx="286">
                  <c:v>0.53401818602544937</c:v>
                </c:pt>
                <c:pt idx="287">
                  <c:v>0.53312055972157024</c:v>
                </c:pt>
                <c:pt idx="288">
                  <c:v>0.532222933417691</c:v>
                </c:pt>
                <c:pt idx="289">
                  <c:v>0.53132530711381187</c:v>
                </c:pt>
                <c:pt idx="290">
                  <c:v>0.53042768080993274</c:v>
                </c:pt>
                <c:pt idx="291">
                  <c:v>0.52953005450605362</c:v>
                </c:pt>
                <c:pt idx="292">
                  <c:v>0.52863242820217449</c:v>
                </c:pt>
                <c:pt idx="293">
                  <c:v>0.52773480189829536</c:v>
                </c:pt>
                <c:pt idx="294">
                  <c:v>0.52683717559441623</c:v>
                </c:pt>
                <c:pt idx="295">
                  <c:v>0.52593954929053699</c:v>
                </c:pt>
                <c:pt idx="296">
                  <c:v>0.52504192298665786</c:v>
                </c:pt>
                <c:pt idx="297">
                  <c:v>0.52414429668277873</c:v>
                </c:pt>
                <c:pt idx="298">
                  <c:v>0.5232466703788996</c:v>
                </c:pt>
                <c:pt idx="299">
                  <c:v>0.52234904407502047</c:v>
                </c:pt>
                <c:pt idx="300">
                  <c:v>0.52145141777114135</c:v>
                </c:pt>
                <c:pt idx="301">
                  <c:v>0.52055379146726222</c:v>
                </c:pt>
                <c:pt idx="302">
                  <c:v>0.51965616516338309</c:v>
                </c:pt>
                <c:pt idx="303">
                  <c:v>0.51875853885950385</c:v>
                </c:pt>
                <c:pt idx="304">
                  <c:v>0.51786091255562472</c:v>
                </c:pt>
                <c:pt idx="305">
                  <c:v>0.51696328625174559</c:v>
                </c:pt>
                <c:pt idx="306">
                  <c:v>0.51606565994786646</c:v>
                </c:pt>
                <c:pt idx="307">
                  <c:v>0.51516803364398733</c:v>
                </c:pt>
                <c:pt idx="308">
                  <c:v>0.5142704073401082</c:v>
                </c:pt>
                <c:pt idx="309">
                  <c:v>0.51337278103622908</c:v>
                </c:pt>
                <c:pt idx="310">
                  <c:v>0.51247515473234995</c:v>
                </c:pt>
                <c:pt idx="311">
                  <c:v>0.51157752842847082</c:v>
                </c:pt>
                <c:pt idx="312">
                  <c:v>0.51067990212459158</c:v>
                </c:pt>
                <c:pt idx="313">
                  <c:v>0.50978227582071245</c:v>
                </c:pt>
                <c:pt idx="314">
                  <c:v>0.50888464951683332</c:v>
                </c:pt>
                <c:pt idx="315">
                  <c:v>0.50798702321295419</c:v>
                </c:pt>
                <c:pt idx="316">
                  <c:v>0.50708939690907506</c:v>
                </c:pt>
                <c:pt idx="317">
                  <c:v>0.50619177060519593</c:v>
                </c:pt>
                <c:pt idx="318">
                  <c:v>0.50529414430131681</c:v>
                </c:pt>
                <c:pt idx="319">
                  <c:v>0.50439651799743768</c:v>
                </c:pt>
                <c:pt idx="320">
                  <c:v>0.50349889169355855</c:v>
                </c:pt>
                <c:pt idx="321">
                  <c:v>0.50260126538967942</c:v>
                </c:pt>
                <c:pt idx="322">
                  <c:v>0.50170363908580018</c:v>
                </c:pt>
                <c:pt idx="323">
                  <c:v>0.50080601278192105</c:v>
                </c:pt>
                <c:pt idx="324">
                  <c:v>0.49990838647804192</c:v>
                </c:pt>
                <c:pt idx="325">
                  <c:v>0.49901076017416279</c:v>
                </c:pt>
                <c:pt idx="326">
                  <c:v>0.49811313387028366</c:v>
                </c:pt>
                <c:pt idx="327">
                  <c:v>0.49721550756640448</c:v>
                </c:pt>
                <c:pt idx="328">
                  <c:v>0.49631788126252535</c:v>
                </c:pt>
                <c:pt idx="329">
                  <c:v>0.49542025495864622</c:v>
                </c:pt>
                <c:pt idx="330">
                  <c:v>0.49452262865476709</c:v>
                </c:pt>
                <c:pt idx="331">
                  <c:v>0.49362500235088791</c:v>
                </c:pt>
                <c:pt idx="332">
                  <c:v>0.49272737604700878</c:v>
                </c:pt>
                <c:pt idx="333">
                  <c:v>0.49182974974312965</c:v>
                </c:pt>
                <c:pt idx="334">
                  <c:v>0.49093212343925052</c:v>
                </c:pt>
                <c:pt idx="335">
                  <c:v>0.49003449713537139</c:v>
                </c:pt>
                <c:pt idx="336">
                  <c:v>0.48913687083149227</c:v>
                </c:pt>
                <c:pt idx="337">
                  <c:v>0.48823924452761314</c:v>
                </c:pt>
                <c:pt idx="338">
                  <c:v>0.48734161822373401</c:v>
                </c:pt>
                <c:pt idx="339">
                  <c:v>0.48644399191985482</c:v>
                </c:pt>
                <c:pt idx="340">
                  <c:v>0.48554636561597564</c:v>
                </c:pt>
                <c:pt idx="341">
                  <c:v>0.48464873931209651</c:v>
                </c:pt>
                <c:pt idx="342">
                  <c:v>0.48375111300821738</c:v>
                </c:pt>
                <c:pt idx="343">
                  <c:v>0.48285348670433825</c:v>
                </c:pt>
                <c:pt idx="344">
                  <c:v>0.48195586040045912</c:v>
                </c:pt>
                <c:pt idx="345">
                  <c:v>0.48105823409658</c:v>
                </c:pt>
                <c:pt idx="346">
                  <c:v>0.48016060779270081</c:v>
                </c:pt>
                <c:pt idx="347">
                  <c:v>0.47926298148882168</c:v>
                </c:pt>
                <c:pt idx="348">
                  <c:v>0.47836535518494255</c:v>
                </c:pt>
                <c:pt idx="349">
                  <c:v>0.47746772888106342</c:v>
                </c:pt>
                <c:pt idx="350">
                  <c:v>0.47657010257718424</c:v>
                </c:pt>
                <c:pt idx="351">
                  <c:v>0.47567247627330511</c:v>
                </c:pt>
                <c:pt idx="352">
                  <c:v>0.47477484996942598</c:v>
                </c:pt>
                <c:pt idx="353">
                  <c:v>0.47387722366554685</c:v>
                </c:pt>
                <c:pt idx="354">
                  <c:v>0.47297959736166767</c:v>
                </c:pt>
                <c:pt idx="355">
                  <c:v>0.47208197105778854</c:v>
                </c:pt>
                <c:pt idx="356">
                  <c:v>0.47118434475390941</c:v>
                </c:pt>
                <c:pt idx="357">
                  <c:v>0.47028671845003028</c:v>
                </c:pt>
                <c:pt idx="358">
                  <c:v>0.46938909214615115</c:v>
                </c:pt>
                <c:pt idx="359">
                  <c:v>0.46849146584227197</c:v>
                </c:pt>
                <c:pt idx="360">
                  <c:v>0.46759383953839284</c:v>
                </c:pt>
                <c:pt idx="361">
                  <c:v>0.46669621323451366</c:v>
                </c:pt>
                <c:pt idx="362">
                  <c:v>0.46579858693063453</c:v>
                </c:pt>
                <c:pt idx="363">
                  <c:v>0.4649009606267554</c:v>
                </c:pt>
                <c:pt idx="364">
                  <c:v>0.46400333432287627</c:v>
                </c:pt>
                <c:pt idx="365">
                  <c:v>0.46310570801899714</c:v>
                </c:pt>
                <c:pt idx="366">
                  <c:v>0.46220808171511801</c:v>
                </c:pt>
                <c:pt idx="367">
                  <c:v>0.46131045541123888</c:v>
                </c:pt>
                <c:pt idx="368">
                  <c:v>0.46041282910735964</c:v>
                </c:pt>
                <c:pt idx="369">
                  <c:v>0.45951520280348052</c:v>
                </c:pt>
                <c:pt idx="370">
                  <c:v>0.45861757649960139</c:v>
                </c:pt>
                <c:pt idx="371">
                  <c:v>0.45771995019572226</c:v>
                </c:pt>
                <c:pt idx="372">
                  <c:v>0.45682232389184313</c:v>
                </c:pt>
                <c:pt idx="373">
                  <c:v>0.455924697587964</c:v>
                </c:pt>
                <c:pt idx="374">
                  <c:v>0.45502707128408487</c:v>
                </c:pt>
                <c:pt idx="375">
                  <c:v>0.45412944498020574</c:v>
                </c:pt>
                <c:pt idx="376">
                  <c:v>0.45323181867632656</c:v>
                </c:pt>
                <c:pt idx="377">
                  <c:v>0.45233419237244743</c:v>
                </c:pt>
                <c:pt idx="378">
                  <c:v>0.45143656606856825</c:v>
                </c:pt>
                <c:pt idx="379">
                  <c:v>0.45053893976468912</c:v>
                </c:pt>
                <c:pt idx="380">
                  <c:v>0.44964131346080999</c:v>
                </c:pt>
                <c:pt idx="381">
                  <c:v>0.44874368715693086</c:v>
                </c:pt>
                <c:pt idx="382">
                  <c:v>0.44784606085305173</c:v>
                </c:pt>
                <c:pt idx="383">
                  <c:v>0.4469484345491726</c:v>
                </c:pt>
                <c:pt idx="384">
                  <c:v>0.44605080824529342</c:v>
                </c:pt>
                <c:pt idx="385">
                  <c:v>0.44515318194141429</c:v>
                </c:pt>
                <c:pt idx="386">
                  <c:v>0.44425555563753516</c:v>
                </c:pt>
                <c:pt idx="387">
                  <c:v>0.44335792933365598</c:v>
                </c:pt>
                <c:pt idx="388">
                  <c:v>0.44246030302977685</c:v>
                </c:pt>
                <c:pt idx="389">
                  <c:v>0.44156267672589772</c:v>
                </c:pt>
                <c:pt idx="390">
                  <c:v>0.44066505042201859</c:v>
                </c:pt>
                <c:pt idx="391">
                  <c:v>0.43976742411813941</c:v>
                </c:pt>
                <c:pt idx="392">
                  <c:v>0.43886979781426028</c:v>
                </c:pt>
                <c:pt idx="393">
                  <c:v>0.43797217151038115</c:v>
                </c:pt>
                <c:pt idx="394">
                  <c:v>0.43707454520650202</c:v>
                </c:pt>
                <c:pt idx="395">
                  <c:v>0.43617691890262289</c:v>
                </c:pt>
                <c:pt idx="396">
                  <c:v>0.43527929259874371</c:v>
                </c:pt>
                <c:pt idx="397">
                  <c:v>0.43438166629486458</c:v>
                </c:pt>
                <c:pt idx="398">
                  <c:v>0.43348403999098545</c:v>
                </c:pt>
                <c:pt idx="399">
                  <c:v>0.43258641368710626</c:v>
                </c:pt>
                <c:pt idx="400">
                  <c:v>0.43168878738322713</c:v>
                </c:pt>
                <c:pt idx="401">
                  <c:v>0.43079116107934801</c:v>
                </c:pt>
                <c:pt idx="402">
                  <c:v>0.42989353477546888</c:v>
                </c:pt>
                <c:pt idx="403">
                  <c:v>0.42899590847158975</c:v>
                </c:pt>
                <c:pt idx="404">
                  <c:v>0.42809828216771062</c:v>
                </c:pt>
                <c:pt idx="405">
                  <c:v>0.42720065586383144</c:v>
                </c:pt>
                <c:pt idx="406">
                  <c:v>0.42630302955995225</c:v>
                </c:pt>
                <c:pt idx="407">
                  <c:v>0.42540540325607312</c:v>
                </c:pt>
                <c:pt idx="408">
                  <c:v>0.42450777695219399</c:v>
                </c:pt>
                <c:pt idx="409">
                  <c:v>0.42361015064831486</c:v>
                </c:pt>
                <c:pt idx="410">
                  <c:v>0.42271252434443574</c:v>
                </c:pt>
                <c:pt idx="411">
                  <c:v>0.42181489804055661</c:v>
                </c:pt>
                <c:pt idx="412">
                  <c:v>0.42091727173667748</c:v>
                </c:pt>
                <c:pt idx="413">
                  <c:v>0.42001964543279835</c:v>
                </c:pt>
                <c:pt idx="414">
                  <c:v>0.41912201912891917</c:v>
                </c:pt>
                <c:pt idx="415">
                  <c:v>0.41822439282503998</c:v>
                </c:pt>
                <c:pt idx="416">
                  <c:v>0.41732676652116085</c:v>
                </c:pt>
                <c:pt idx="417">
                  <c:v>0.41642914021728172</c:v>
                </c:pt>
                <c:pt idx="418">
                  <c:v>0.41553151391340259</c:v>
                </c:pt>
                <c:pt idx="419">
                  <c:v>0.41463388760952347</c:v>
                </c:pt>
                <c:pt idx="420">
                  <c:v>0.41373626130564434</c:v>
                </c:pt>
                <c:pt idx="421">
                  <c:v>0.41283863500176515</c:v>
                </c:pt>
                <c:pt idx="422">
                  <c:v>0.41194100869788602</c:v>
                </c:pt>
                <c:pt idx="423">
                  <c:v>0.4110433823940069</c:v>
                </c:pt>
                <c:pt idx="424">
                  <c:v>0.41014575609012771</c:v>
                </c:pt>
                <c:pt idx="425">
                  <c:v>0.40924812978624858</c:v>
                </c:pt>
                <c:pt idx="426">
                  <c:v>0.40835050348236945</c:v>
                </c:pt>
                <c:pt idx="427">
                  <c:v>0.40745287717849032</c:v>
                </c:pt>
                <c:pt idx="428">
                  <c:v>0.4065552508746112</c:v>
                </c:pt>
                <c:pt idx="429">
                  <c:v>0.40565762457073201</c:v>
                </c:pt>
                <c:pt idx="430">
                  <c:v>0.40475999826685288</c:v>
                </c:pt>
                <c:pt idx="431">
                  <c:v>0.40386237196297375</c:v>
                </c:pt>
                <c:pt idx="432">
                  <c:v>0.40296474565909463</c:v>
                </c:pt>
                <c:pt idx="433">
                  <c:v>0.40206711935521544</c:v>
                </c:pt>
                <c:pt idx="434">
                  <c:v>0.40116949305133631</c:v>
                </c:pt>
                <c:pt idx="435">
                  <c:v>0.40027186674745718</c:v>
                </c:pt>
                <c:pt idx="436">
                  <c:v>0.399374240443578</c:v>
                </c:pt>
                <c:pt idx="437">
                  <c:v>0.39847661413969887</c:v>
                </c:pt>
                <c:pt idx="438">
                  <c:v>0.39757898783581974</c:v>
                </c:pt>
                <c:pt idx="439">
                  <c:v>0.39668136153194061</c:v>
                </c:pt>
                <c:pt idx="440">
                  <c:v>0.39578373522806148</c:v>
                </c:pt>
                <c:pt idx="441">
                  <c:v>0.39488610892418236</c:v>
                </c:pt>
                <c:pt idx="442">
                  <c:v>0.39398848262030323</c:v>
                </c:pt>
                <c:pt idx="443">
                  <c:v>0.39309085631642399</c:v>
                </c:pt>
                <c:pt idx="444">
                  <c:v>0.39219323001254486</c:v>
                </c:pt>
                <c:pt idx="445">
                  <c:v>0.39129560370866573</c:v>
                </c:pt>
                <c:pt idx="446">
                  <c:v>0.3903979774047866</c:v>
                </c:pt>
                <c:pt idx="447">
                  <c:v>0.38950035110090747</c:v>
                </c:pt>
                <c:pt idx="448">
                  <c:v>0.38860272479702834</c:v>
                </c:pt>
                <c:pt idx="449">
                  <c:v>0.38770509849314921</c:v>
                </c:pt>
                <c:pt idx="450">
                  <c:v>0.38680747218927009</c:v>
                </c:pt>
                <c:pt idx="451">
                  <c:v>0.3859098458853909</c:v>
                </c:pt>
                <c:pt idx="452">
                  <c:v>0.38501221958151172</c:v>
                </c:pt>
                <c:pt idx="453">
                  <c:v>0.38411459327763259</c:v>
                </c:pt>
                <c:pt idx="454">
                  <c:v>0.38321696697375346</c:v>
                </c:pt>
                <c:pt idx="455">
                  <c:v>0.38231934066987433</c:v>
                </c:pt>
                <c:pt idx="456">
                  <c:v>0.3814217143659952</c:v>
                </c:pt>
                <c:pt idx="457">
                  <c:v>0.38052408806211607</c:v>
                </c:pt>
                <c:pt idx="458">
                  <c:v>0.37962646175823694</c:v>
                </c:pt>
                <c:pt idx="459">
                  <c:v>0.37872883545435776</c:v>
                </c:pt>
                <c:pt idx="460">
                  <c:v>0.37783120915047863</c:v>
                </c:pt>
                <c:pt idx="461">
                  <c:v>0.37693358284659945</c:v>
                </c:pt>
                <c:pt idx="462">
                  <c:v>0.37603595654272032</c:v>
                </c:pt>
                <c:pt idx="463">
                  <c:v>0.37513833023884119</c:v>
                </c:pt>
                <c:pt idx="464">
                  <c:v>0.37424070393496206</c:v>
                </c:pt>
                <c:pt idx="465">
                  <c:v>0.37334307763108293</c:v>
                </c:pt>
                <c:pt idx="466">
                  <c:v>0.37244545132720375</c:v>
                </c:pt>
                <c:pt idx="467">
                  <c:v>0.37154782502332462</c:v>
                </c:pt>
                <c:pt idx="468">
                  <c:v>0.37065019871944549</c:v>
                </c:pt>
                <c:pt idx="469">
                  <c:v>0.36975257241556636</c:v>
                </c:pt>
                <c:pt idx="470">
                  <c:v>0.36885494611168723</c:v>
                </c:pt>
                <c:pt idx="471">
                  <c:v>0.36795731980780805</c:v>
                </c:pt>
                <c:pt idx="472">
                  <c:v>0.36705969350392892</c:v>
                </c:pt>
                <c:pt idx="473">
                  <c:v>0.36616206720004979</c:v>
                </c:pt>
                <c:pt idx="474">
                  <c:v>0.36526444089617061</c:v>
                </c:pt>
                <c:pt idx="475">
                  <c:v>0.36436681459229148</c:v>
                </c:pt>
                <c:pt idx="476">
                  <c:v>0.36346918828841235</c:v>
                </c:pt>
                <c:pt idx="477">
                  <c:v>0.36257156198453322</c:v>
                </c:pt>
                <c:pt idx="478">
                  <c:v>0.36167393568065409</c:v>
                </c:pt>
                <c:pt idx="479">
                  <c:v>0.36077630937677496</c:v>
                </c:pt>
                <c:pt idx="480">
                  <c:v>0.35987868307289578</c:v>
                </c:pt>
                <c:pt idx="481">
                  <c:v>0.35898105676901659</c:v>
                </c:pt>
                <c:pt idx="482">
                  <c:v>0.35808343046513746</c:v>
                </c:pt>
                <c:pt idx="483">
                  <c:v>0.35718580416125834</c:v>
                </c:pt>
                <c:pt idx="484">
                  <c:v>0.35628817785737921</c:v>
                </c:pt>
                <c:pt idx="485">
                  <c:v>0.35539055155350008</c:v>
                </c:pt>
                <c:pt idx="486">
                  <c:v>0.35449292524962095</c:v>
                </c:pt>
                <c:pt idx="487">
                  <c:v>0.35359529894574182</c:v>
                </c:pt>
                <c:pt idx="488">
                  <c:v>0.35269767264186269</c:v>
                </c:pt>
                <c:pt idx="489">
                  <c:v>0.35180004633798345</c:v>
                </c:pt>
                <c:pt idx="490">
                  <c:v>0.35090242003410432</c:v>
                </c:pt>
                <c:pt idx="491">
                  <c:v>0.35000479373022519</c:v>
                </c:pt>
                <c:pt idx="492">
                  <c:v>0.34910716742634607</c:v>
                </c:pt>
                <c:pt idx="493">
                  <c:v>0.34820954112246694</c:v>
                </c:pt>
                <c:pt idx="494">
                  <c:v>0.34731191481858781</c:v>
                </c:pt>
                <c:pt idx="495">
                  <c:v>0.34641428851470868</c:v>
                </c:pt>
                <c:pt idx="496">
                  <c:v>0.34551666221082949</c:v>
                </c:pt>
                <c:pt idx="497">
                  <c:v>0.34461903590695037</c:v>
                </c:pt>
                <c:pt idx="498">
                  <c:v>0.34372140960307124</c:v>
                </c:pt>
                <c:pt idx="499">
                  <c:v>0.34282378329919205</c:v>
                </c:pt>
                <c:pt idx="500">
                  <c:v>0</c:v>
                </c:pt>
                <c:pt idx="501">
                  <c:v>2.3169553513194219E-2</c:v>
                </c:pt>
                <c:pt idx="502">
                  <c:v>4.6339107026388437E-2</c:v>
                </c:pt>
                <c:pt idx="503">
                  <c:v>6.9508660539582656E-2</c:v>
                </c:pt>
                <c:pt idx="504">
                  <c:v>9.2678214052776875E-2</c:v>
                </c:pt>
                <c:pt idx="505">
                  <c:v>0.11584776756597109</c:v>
                </c:pt>
                <c:pt idx="506">
                  <c:v>0.13901732107916531</c:v>
                </c:pt>
                <c:pt idx="507">
                  <c:v>0.16218687459235953</c:v>
                </c:pt>
                <c:pt idx="508">
                  <c:v>0.1853564281055553</c:v>
                </c:pt>
                <c:pt idx="509">
                  <c:v>0.20852598161874952</c:v>
                </c:pt>
                <c:pt idx="510">
                  <c:v>0.23169553513194374</c:v>
                </c:pt>
                <c:pt idx="511">
                  <c:v>0.25486508864513796</c:v>
                </c:pt>
                <c:pt idx="512">
                  <c:v>0.27803464215833218</c:v>
                </c:pt>
                <c:pt idx="513">
                  <c:v>0.3012041956715264</c:v>
                </c:pt>
                <c:pt idx="514">
                  <c:v>0.32437374918472062</c:v>
                </c:pt>
                <c:pt idx="515">
                  <c:v>0.34754330269791484</c:v>
                </c:pt>
                <c:pt idx="516">
                  <c:v>0.37071285621110905</c:v>
                </c:pt>
                <c:pt idx="517">
                  <c:v>0.39388240972430483</c:v>
                </c:pt>
                <c:pt idx="518">
                  <c:v>0.41705196323749905</c:v>
                </c:pt>
                <c:pt idx="519">
                  <c:v>0.44022151675069326</c:v>
                </c:pt>
                <c:pt idx="520">
                  <c:v>0.46339107026388748</c:v>
                </c:pt>
                <c:pt idx="521">
                  <c:v>0.4865606237770817</c:v>
                </c:pt>
                <c:pt idx="522">
                  <c:v>0.50973017729027592</c:v>
                </c:pt>
                <c:pt idx="523">
                  <c:v>0.53289973080347008</c:v>
                </c:pt>
                <c:pt idx="524">
                  <c:v>0.55606928431666436</c:v>
                </c:pt>
                <c:pt idx="525">
                  <c:v>0.57923883782985852</c:v>
                </c:pt>
                <c:pt idx="526">
                  <c:v>0.60240839134305435</c:v>
                </c:pt>
                <c:pt idx="527">
                  <c:v>0.62557794485624851</c:v>
                </c:pt>
                <c:pt idx="528">
                  <c:v>0.64874749836944279</c:v>
                </c:pt>
                <c:pt idx="529">
                  <c:v>0.67191705188263695</c:v>
                </c:pt>
                <c:pt idx="530">
                  <c:v>0.69508660539583123</c:v>
                </c:pt>
                <c:pt idx="531">
                  <c:v>0.71825615890902539</c:v>
                </c:pt>
                <c:pt idx="532">
                  <c:v>0.74142571242221966</c:v>
                </c:pt>
                <c:pt idx="533">
                  <c:v>0.76111764090687228</c:v>
                </c:pt>
                <c:pt idx="534">
                  <c:v>0.76022001460299315</c:v>
                </c:pt>
                <c:pt idx="535">
                  <c:v>0.75932238829911403</c:v>
                </c:pt>
                <c:pt idx="536">
                  <c:v>0.7584247619952349</c:v>
                </c:pt>
                <c:pt idx="537">
                  <c:v>0.75752713569135577</c:v>
                </c:pt>
                <c:pt idx="538">
                  <c:v>0.75662950938747664</c:v>
                </c:pt>
                <c:pt idx="539">
                  <c:v>0.75573188308359751</c:v>
                </c:pt>
                <c:pt idx="540">
                  <c:v>0.75483425677971827</c:v>
                </c:pt>
                <c:pt idx="541">
                  <c:v>0.75393663047583914</c:v>
                </c:pt>
                <c:pt idx="542">
                  <c:v>0.75303900417196001</c:v>
                </c:pt>
                <c:pt idx="543">
                  <c:v>0.75214137786808088</c:v>
                </c:pt>
                <c:pt idx="544">
                  <c:v>0.75124375156420176</c:v>
                </c:pt>
                <c:pt idx="545">
                  <c:v>0.75034612526032263</c:v>
                </c:pt>
                <c:pt idx="546">
                  <c:v>0.7494484989564435</c:v>
                </c:pt>
                <c:pt idx="547">
                  <c:v>0.74855087265256426</c:v>
                </c:pt>
                <c:pt idx="548">
                  <c:v>0.74765324634868513</c:v>
                </c:pt>
                <c:pt idx="549">
                  <c:v>0.746755620044806</c:v>
                </c:pt>
                <c:pt idx="550">
                  <c:v>0.74585799374092687</c:v>
                </c:pt>
                <c:pt idx="551">
                  <c:v>0.74496036743704774</c:v>
                </c:pt>
                <c:pt idx="552">
                  <c:v>0.74406274113316861</c:v>
                </c:pt>
                <c:pt idx="553">
                  <c:v>0.74316511482928949</c:v>
                </c:pt>
                <c:pt idx="554">
                  <c:v>0.74226748852541036</c:v>
                </c:pt>
                <c:pt idx="555">
                  <c:v>0.74136986222153112</c:v>
                </c:pt>
                <c:pt idx="556">
                  <c:v>0.74047223591765199</c:v>
                </c:pt>
                <c:pt idx="557">
                  <c:v>0.73957460961377286</c:v>
                </c:pt>
                <c:pt idx="558">
                  <c:v>0.73867698330989373</c:v>
                </c:pt>
                <c:pt idx="559">
                  <c:v>0.7377793570060146</c:v>
                </c:pt>
                <c:pt idx="560">
                  <c:v>0.73688173070213547</c:v>
                </c:pt>
                <c:pt idx="561">
                  <c:v>0.73598410439825634</c:v>
                </c:pt>
                <c:pt idx="562">
                  <c:v>0.73508647809437722</c:v>
                </c:pt>
                <c:pt idx="563">
                  <c:v>0.73418885179049809</c:v>
                </c:pt>
                <c:pt idx="564">
                  <c:v>0.73329122548661885</c:v>
                </c:pt>
                <c:pt idx="565">
                  <c:v>0.73239359918273972</c:v>
                </c:pt>
                <c:pt idx="566">
                  <c:v>0.73149597287886059</c:v>
                </c:pt>
                <c:pt idx="567">
                  <c:v>0.73059834657498146</c:v>
                </c:pt>
                <c:pt idx="568">
                  <c:v>0.72970072027110233</c:v>
                </c:pt>
                <c:pt idx="569">
                  <c:v>0.7288030939672232</c:v>
                </c:pt>
                <c:pt idx="570">
                  <c:v>0.72790546766334407</c:v>
                </c:pt>
                <c:pt idx="571">
                  <c:v>0.72700784135946495</c:v>
                </c:pt>
                <c:pt idx="572">
                  <c:v>0.72611021505558582</c:v>
                </c:pt>
                <c:pt idx="573">
                  <c:v>0.72521258875170658</c:v>
                </c:pt>
                <c:pt idx="574">
                  <c:v>0.72431496244782745</c:v>
                </c:pt>
                <c:pt idx="575">
                  <c:v>0.72341733614394832</c:v>
                </c:pt>
                <c:pt idx="576">
                  <c:v>0.72251970984006919</c:v>
                </c:pt>
                <c:pt idx="577">
                  <c:v>0.72162208353619006</c:v>
                </c:pt>
                <c:pt idx="578">
                  <c:v>0.72072445723231093</c:v>
                </c:pt>
                <c:pt idx="579">
                  <c:v>0.7198268309284318</c:v>
                </c:pt>
                <c:pt idx="580">
                  <c:v>0.71892920462455268</c:v>
                </c:pt>
                <c:pt idx="581">
                  <c:v>0.71803157832067355</c:v>
                </c:pt>
                <c:pt idx="582">
                  <c:v>0.71713395201679431</c:v>
                </c:pt>
                <c:pt idx="583">
                  <c:v>0.71623632571291518</c:v>
                </c:pt>
                <c:pt idx="584">
                  <c:v>0.71533869940903605</c:v>
                </c:pt>
                <c:pt idx="585">
                  <c:v>0.71444107310515692</c:v>
                </c:pt>
                <c:pt idx="586">
                  <c:v>0.71354344680127779</c:v>
                </c:pt>
                <c:pt idx="587">
                  <c:v>0.71264582049739866</c:v>
                </c:pt>
                <c:pt idx="588">
                  <c:v>0.71174819419351953</c:v>
                </c:pt>
                <c:pt idx="589">
                  <c:v>0.71085056788964041</c:v>
                </c:pt>
                <c:pt idx="590">
                  <c:v>0.70995294158576128</c:v>
                </c:pt>
                <c:pt idx="591">
                  <c:v>0.70905531528188215</c:v>
                </c:pt>
                <c:pt idx="592">
                  <c:v>0.70815768897800291</c:v>
                </c:pt>
                <c:pt idx="593">
                  <c:v>0.70726006267412378</c:v>
                </c:pt>
                <c:pt idx="594">
                  <c:v>0.70636243637024465</c:v>
                </c:pt>
                <c:pt idx="595">
                  <c:v>0.70546481006636552</c:v>
                </c:pt>
                <c:pt idx="596">
                  <c:v>0.70456718376248639</c:v>
                </c:pt>
                <c:pt idx="597">
                  <c:v>0.70366955745860715</c:v>
                </c:pt>
                <c:pt idx="598">
                  <c:v>0.70277193115472814</c:v>
                </c:pt>
                <c:pt idx="599">
                  <c:v>0.7018743048508489</c:v>
                </c:pt>
                <c:pt idx="600">
                  <c:v>0.70097667854696977</c:v>
                </c:pt>
                <c:pt idx="601">
                  <c:v>0.70007905224309064</c:v>
                </c:pt>
                <c:pt idx="602">
                  <c:v>0.69918142593921151</c:v>
                </c:pt>
                <c:pt idx="603">
                  <c:v>0.69828379963533238</c:v>
                </c:pt>
                <c:pt idx="604">
                  <c:v>0.69738617333145325</c:v>
                </c:pt>
                <c:pt idx="605">
                  <c:v>0.69648854702757412</c:v>
                </c:pt>
                <c:pt idx="606">
                  <c:v>0.69559092072369488</c:v>
                </c:pt>
                <c:pt idx="607">
                  <c:v>0.69469329441981587</c:v>
                </c:pt>
                <c:pt idx="608">
                  <c:v>0.69379566811593663</c:v>
                </c:pt>
                <c:pt idx="609">
                  <c:v>0.6928980418120575</c:v>
                </c:pt>
                <c:pt idx="610">
                  <c:v>0.69200041550817837</c:v>
                </c:pt>
                <c:pt idx="611">
                  <c:v>0.69110278920429924</c:v>
                </c:pt>
                <c:pt idx="612">
                  <c:v>0.69020516290042011</c:v>
                </c:pt>
                <c:pt idx="613">
                  <c:v>0.68930753659654098</c:v>
                </c:pt>
                <c:pt idx="614">
                  <c:v>0.68840991029266185</c:v>
                </c:pt>
                <c:pt idx="615">
                  <c:v>0.68751228398878261</c:v>
                </c:pt>
                <c:pt idx="616">
                  <c:v>0.68661465768490348</c:v>
                </c:pt>
                <c:pt idx="617">
                  <c:v>0.68571703138102436</c:v>
                </c:pt>
                <c:pt idx="618">
                  <c:v>0.68481940507714523</c:v>
                </c:pt>
                <c:pt idx="619">
                  <c:v>0.6839217787732661</c:v>
                </c:pt>
                <c:pt idx="620">
                  <c:v>0.68302415246938697</c:v>
                </c:pt>
                <c:pt idx="621">
                  <c:v>0.68212652616550784</c:v>
                </c:pt>
                <c:pt idx="622">
                  <c:v>0.68122889986162871</c:v>
                </c:pt>
                <c:pt idx="623">
                  <c:v>0.68033127355774958</c:v>
                </c:pt>
                <c:pt idx="624">
                  <c:v>0.67943364725387034</c:v>
                </c:pt>
                <c:pt idx="625">
                  <c:v>0.67853602094999121</c:v>
                </c:pt>
                <c:pt idx="626">
                  <c:v>0.67763839464611209</c:v>
                </c:pt>
                <c:pt idx="627">
                  <c:v>0.67674076834223296</c:v>
                </c:pt>
                <c:pt idx="628">
                  <c:v>0.67584314203835383</c:v>
                </c:pt>
                <c:pt idx="629">
                  <c:v>0.6749455157344747</c:v>
                </c:pt>
                <c:pt idx="630">
                  <c:v>0.67404788943059546</c:v>
                </c:pt>
                <c:pt idx="631">
                  <c:v>0.67315026312671644</c:v>
                </c:pt>
                <c:pt idx="632">
                  <c:v>0.6722526368228372</c:v>
                </c:pt>
                <c:pt idx="633">
                  <c:v>0.67135501051895818</c:v>
                </c:pt>
                <c:pt idx="634">
                  <c:v>0.67045738421507894</c:v>
                </c:pt>
                <c:pt idx="635">
                  <c:v>0.66955975791119982</c:v>
                </c:pt>
                <c:pt idx="636">
                  <c:v>0.66866213160732069</c:v>
                </c:pt>
                <c:pt idx="637">
                  <c:v>0.66776450530344156</c:v>
                </c:pt>
                <c:pt idx="638">
                  <c:v>0.66686687899956243</c:v>
                </c:pt>
                <c:pt idx="639">
                  <c:v>0.66596925269568319</c:v>
                </c:pt>
                <c:pt idx="640">
                  <c:v>0.66507162639180417</c:v>
                </c:pt>
                <c:pt idx="641">
                  <c:v>0.66417400008792493</c:v>
                </c:pt>
                <c:pt idx="642">
                  <c:v>0.66327637378404591</c:v>
                </c:pt>
                <c:pt idx="643">
                  <c:v>0.66237874748016667</c:v>
                </c:pt>
                <c:pt idx="644">
                  <c:v>0.66148112117628743</c:v>
                </c:pt>
                <c:pt idx="645">
                  <c:v>0.66058349487240842</c:v>
                </c:pt>
                <c:pt idx="646">
                  <c:v>0.65968586856852918</c:v>
                </c:pt>
                <c:pt idx="647">
                  <c:v>0.65878824226465016</c:v>
                </c:pt>
                <c:pt idx="648">
                  <c:v>0.65789061596077092</c:v>
                </c:pt>
                <c:pt idx="649">
                  <c:v>0.6569929896568919</c:v>
                </c:pt>
                <c:pt idx="650">
                  <c:v>0.65609536335301266</c:v>
                </c:pt>
                <c:pt idx="651">
                  <c:v>0.65519773704913364</c:v>
                </c:pt>
                <c:pt idx="652">
                  <c:v>0.6543001107452544</c:v>
                </c:pt>
                <c:pt idx="653">
                  <c:v>0.65340248444137528</c:v>
                </c:pt>
                <c:pt idx="654">
                  <c:v>0.65250485813749615</c:v>
                </c:pt>
                <c:pt idx="655">
                  <c:v>0.65160723183361691</c:v>
                </c:pt>
                <c:pt idx="656">
                  <c:v>0.65070960552973789</c:v>
                </c:pt>
                <c:pt idx="657">
                  <c:v>0.64981197922585865</c:v>
                </c:pt>
                <c:pt idx="658">
                  <c:v>0.64891435292197963</c:v>
                </c:pt>
                <c:pt idx="659">
                  <c:v>0.64801672661810039</c:v>
                </c:pt>
                <c:pt idx="660">
                  <c:v>0.64711910031422137</c:v>
                </c:pt>
                <c:pt idx="661">
                  <c:v>0.64622147401034213</c:v>
                </c:pt>
                <c:pt idx="662">
                  <c:v>0.64532384770646289</c:v>
                </c:pt>
                <c:pt idx="663">
                  <c:v>0.64442622140258388</c:v>
                </c:pt>
                <c:pt idx="664">
                  <c:v>0.64352859509870464</c:v>
                </c:pt>
                <c:pt idx="665">
                  <c:v>0.64263096879482562</c:v>
                </c:pt>
                <c:pt idx="666">
                  <c:v>0.64173334249094638</c:v>
                </c:pt>
                <c:pt idx="667">
                  <c:v>0.64083571618706736</c:v>
                </c:pt>
                <c:pt idx="668">
                  <c:v>0.63993808988318812</c:v>
                </c:pt>
                <c:pt idx="669">
                  <c:v>0.63904046357930899</c:v>
                </c:pt>
                <c:pt idx="670">
                  <c:v>0.63814283727542986</c:v>
                </c:pt>
                <c:pt idx="671">
                  <c:v>0.63724521097155062</c:v>
                </c:pt>
                <c:pt idx="672">
                  <c:v>0.63634758466767161</c:v>
                </c:pt>
                <c:pt idx="673">
                  <c:v>0.63544995836379237</c:v>
                </c:pt>
                <c:pt idx="674">
                  <c:v>0.63455233205991335</c:v>
                </c:pt>
                <c:pt idx="675">
                  <c:v>0.63365470575603411</c:v>
                </c:pt>
                <c:pt idx="676">
                  <c:v>0.63275707945215509</c:v>
                </c:pt>
                <c:pt idx="677">
                  <c:v>0.63185945314827585</c:v>
                </c:pt>
                <c:pt idx="678">
                  <c:v>0.63096182684439672</c:v>
                </c:pt>
                <c:pt idx="679">
                  <c:v>0.63006420054051759</c:v>
                </c:pt>
                <c:pt idx="680">
                  <c:v>0.62916657423663835</c:v>
                </c:pt>
                <c:pt idx="681">
                  <c:v>0.62826894793275923</c:v>
                </c:pt>
                <c:pt idx="682">
                  <c:v>0.6273713216288801</c:v>
                </c:pt>
                <c:pt idx="683">
                  <c:v>0.62647369532500097</c:v>
                </c:pt>
                <c:pt idx="684">
                  <c:v>0.62557606902112184</c:v>
                </c:pt>
                <c:pt idx="685">
                  <c:v>0.62467844271724271</c:v>
                </c:pt>
                <c:pt idx="686">
                  <c:v>0.62378081641336358</c:v>
                </c:pt>
                <c:pt idx="687">
                  <c:v>0.62288319010948445</c:v>
                </c:pt>
                <c:pt idx="688">
                  <c:v>0.62198556380560532</c:v>
                </c:pt>
                <c:pt idx="689">
                  <c:v>0.62108793750172608</c:v>
                </c:pt>
                <c:pt idx="690">
                  <c:v>0.62019031119784707</c:v>
                </c:pt>
                <c:pt idx="691">
                  <c:v>0.61929268489396783</c:v>
                </c:pt>
                <c:pt idx="692">
                  <c:v>0.6183950585900887</c:v>
                </c:pt>
                <c:pt idx="693">
                  <c:v>0.61749743228620957</c:v>
                </c:pt>
                <c:pt idx="694">
                  <c:v>0.61659980598233044</c:v>
                </c:pt>
                <c:pt idx="695">
                  <c:v>0.6157021796784512</c:v>
                </c:pt>
                <c:pt idx="696">
                  <c:v>0.61480455337457218</c:v>
                </c:pt>
                <c:pt idx="697">
                  <c:v>0.61390692707069294</c:v>
                </c:pt>
                <c:pt idx="698">
                  <c:v>0.61300930076681392</c:v>
                </c:pt>
                <c:pt idx="699">
                  <c:v>0.61211167446293469</c:v>
                </c:pt>
                <c:pt idx="700">
                  <c:v>0.61121404815905556</c:v>
                </c:pt>
                <c:pt idx="701">
                  <c:v>0.61031642185517643</c:v>
                </c:pt>
                <c:pt idx="702">
                  <c:v>0.6094187955512973</c:v>
                </c:pt>
                <c:pt idx="703">
                  <c:v>0.60852116924741817</c:v>
                </c:pt>
                <c:pt idx="704">
                  <c:v>0.60762354294353904</c:v>
                </c:pt>
                <c:pt idx="705">
                  <c:v>0.60672591663965991</c:v>
                </c:pt>
                <c:pt idx="706">
                  <c:v>0.60582829033578067</c:v>
                </c:pt>
                <c:pt idx="707">
                  <c:v>0.60493066403190165</c:v>
                </c:pt>
                <c:pt idx="708">
                  <c:v>0.60403303772802242</c:v>
                </c:pt>
                <c:pt idx="709">
                  <c:v>0.60313541142414318</c:v>
                </c:pt>
                <c:pt idx="710">
                  <c:v>0.60223778512026416</c:v>
                </c:pt>
                <c:pt idx="711">
                  <c:v>0.60134015881638492</c:v>
                </c:pt>
                <c:pt idx="712">
                  <c:v>0.6004425325125059</c:v>
                </c:pt>
                <c:pt idx="713">
                  <c:v>0.59954490620862666</c:v>
                </c:pt>
                <c:pt idx="714">
                  <c:v>0.59864727990474764</c:v>
                </c:pt>
                <c:pt idx="715">
                  <c:v>0.5977496536008684</c:v>
                </c:pt>
                <c:pt idx="716">
                  <c:v>0.59685202729698938</c:v>
                </c:pt>
                <c:pt idx="717">
                  <c:v>0.59595440099311014</c:v>
                </c:pt>
                <c:pt idx="718">
                  <c:v>0.59505677468923102</c:v>
                </c:pt>
                <c:pt idx="719">
                  <c:v>0.59415914838535189</c:v>
                </c:pt>
                <c:pt idx="720">
                  <c:v>0.59326152208147265</c:v>
                </c:pt>
                <c:pt idx="721">
                  <c:v>0.59236389577759363</c:v>
                </c:pt>
                <c:pt idx="722">
                  <c:v>0.59146626947371439</c:v>
                </c:pt>
                <c:pt idx="723">
                  <c:v>0.59056864316983537</c:v>
                </c:pt>
                <c:pt idx="724">
                  <c:v>0.58967101686595613</c:v>
                </c:pt>
                <c:pt idx="725">
                  <c:v>0.58877339056207711</c:v>
                </c:pt>
                <c:pt idx="726">
                  <c:v>0.58787576425819787</c:v>
                </c:pt>
                <c:pt idx="727">
                  <c:v>0.58697813795431864</c:v>
                </c:pt>
                <c:pt idx="728">
                  <c:v>0.58608051165043962</c:v>
                </c:pt>
                <c:pt idx="729">
                  <c:v>0.58518288534656038</c:v>
                </c:pt>
                <c:pt idx="730">
                  <c:v>0.58428525904268136</c:v>
                </c:pt>
                <c:pt idx="731">
                  <c:v>0.58338763273880212</c:v>
                </c:pt>
                <c:pt idx="732">
                  <c:v>0.58249000643492299</c:v>
                </c:pt>
                <c:pt idx="733">
                  <c:v>0.58159238013104386</c:v>
                </c:pt>
                <c:pt idx="734">
                  <c:v>0.58069475382716473</c:v>
                </c:pt>
                <c:pt idx="735">
                  <c:v>0.5797971275232856</c:v>
                </c:pt>
                <c:pt idx="736">
                  <c:v>0.57889950121940636</c:v>
                </c:pt>
                <c:pt idx="737">
                  <c:v>0.57800187491552735</c:v>
                </c:pt>
                <c:pt idx="738">
                  <c:v>0.57710424861164811</c:v>
                </c:pt>
                <c:pt idx="739">
                  <c:v>0.57620662230776909</c:v>
                </c:pt>
                <c:pt idx="740">
                  <c:v>0.57530899600388985</c:v>
                </c:pt>
                <c:pt idx="741">
                  <c:v>0.57441136970001083</c:v>
                </c:pt>
                <c:pt idx="742">
                  <c:v>0.57351374339613159</c:v>
                </c:pt>
                <c:pt idx="743">
                  <c:v>0.57261611709225246</c:v>
                </c:pt>
                <c:pt idx="744">
                  <c:v>0.57171849078837333</c:v>
                </c:pt>
                <c:pt idx="745">
                  <c:v>0.57082086448449409</c:v>
                </c:pt>
                <c:pt idx="746">
                  <c:v>0.56992323818061508</c:v>
                </c:pt>
                <c:pt idx="747">
                  <c:v>0.56902561187673584</c:v>
                </c:pt>
                <c:pt idx="748">
                  <c:v>0.56812798557285671</c:v>
                </c:pt>
                <c:pt idx="749">
                  <c:v>0.56723035926897758</c:v>
                </c:pt>
                <c:pt idx="750">
                  <c:v>0.56633273296509845</c:v>
                </c:pt>
                <c:pt idx="751">
                  <c:v>0.56543510666121932</c:v>
                </c:pt>
                <c:pt idx="752">
                  <c:v>0.56453748035734019</c:v>
                </c:pt>
                <c:pt idx="753">
                  <c:v>0.56363985405346106</c:v>
                </c:pt>
                <c:pt idx="754">
                  <c:v>0.56274222774958194</c:v>
                </c:pt>
                <c:pt idx="755">
                  <c:v>0.56184460144570281</c:v>
                </c:pt>
                <c:pt idx="756">
                  <c:v>0.56094697514182357</c:v>
                </c:pt>
                <c:pt idx="757">
                  <c:v>0.56004934883794455</c:v>
                </c:pt>
                <c:pt idx="758">
                  <c:v>0.55915172253406531</c:v>
                </c:pt>
                <c:pt idx="759">
                  <c:v>0.55825409623018618</c:v>
                </c:pt>
                <c:pt idx="760">
                  <c:v>0.55735646992630705</c:v>
                </c:pt>
                <c:pt idx="761">
                  <c:v>0.55645884362242792</c:v>
                </c:pt>
                <c:pt idx="762">
                  <c:v>0.55556121731854868</c:v>
                </c:pt>
                <c:pt idx="763">
                  <c:v>0.55466359101466967</c:v>
                </c:pt>
                <c:pt idx="764">
                  <c:v>0.55376596471079043</c:v>
                </c:pt>
                <c:pt idx="765">
                  <c:v>0.5528683384069113</c:v>
                </c:pt>
                <c:pt idx="766">
                  <c:v>0.55197071210303217</c:v>
                </c:pt>
                <c:pt idx="767">
                  <c:v>0.55107308579915304</c:v>
                </c:pt>
                <c:pt idx="768">
                  <c:v>0.55017545949527391</c:v>
                </c:pt>
                <c:pt idx="769">
                  <c:v>0.54927783319139478</c:v>
                </c:pt>
                <c:pt idx="770">
                  <c:v>0.54838020688751565</c:v>
                </c:pt>
                <c:pt idx="771">
                  <c:v>0.54748258058363652</c:v>
                </c:pt>
                <c:pt idx="772">
                  <c:v>0.5465849542797574</c:v>
                </c:pt>
                <c:pt idx="773">
                  <c:v>0.54568732797587816</c:v>
                </c:pt>
                <c:pt idx="774">
                  <c:v>0.54478970167199903</c:v>
                </c:pt>
                <c:pt idx="775">
                  <c:v>0.5438920753681199</c:v>
                </c:pt>
                <c:pt idx="776">
                  <c:v>0.54299444906424066</c:v>
                </c:pt>
                <c:pt idx="777">
                  <c:v>0.54209682276036164</c:v>
                </c:pt>
                <c:pt idx="778">
                  <c:v>0.5411991964564824</c:v>
                </c:pt>
                <c:pt idx="779">
                  <c:v>0.54030157015260338</c:v>
                </c:pt>
                <c:pt idx="780">
                  <c:v>0.53940394384872414</c:v>
                </c:pt>
                <c:pt idx="781">
                  <c:v>0.53850631754484513</c:v>
                </c:pt>
                <c:pt idx="782">
                  <c:v>0.53760869124096589</c:v>
                </c:pt>
                <c:pt idx="783">
                  <c:v>0.53671106493708676</c:v>
                </c:pt>
                <c:pt idx="784">
                  <c:v>0.53581343863320763</c:v>
                </c:pt>
                <c:pt idx="785">
                  <c:v>0.5349158123293285</c:v>
                </c:pt>
                <c:pt idx="786">
                  <c:v>0.53401818602544937</c:v>
                </c:pt>
                <c:pt idx="787">
                  <c:v>0.53312055972157024</c:v>
                </c:pt>
                <c:pt idx="788">
                  <c:v>0.53222293341769111</c:v>
                </c:pt>
                <c:pt idx="789">
                  <c:v>0.53132530711381187</c:v>
                </c:pt>
                <c:pt idx="790">
                  <c:v>0.53042768080993286</c:v>
                </c:pt>
                <c:pt idx="791">
                  <c:v>0.52953005450605362</c:v>
                </c:pt>
                <c:pt idx="792">
                  <c:v>0.52863242820217438</c:v>
                </c:pt>
                <c:pt idx="793">
                  <c:v>0.52773480189829536</c:v>
                </c:pt>
                <c:pt idx="794">
                  <c:v>0.52683717559441612</c:v>
                </c:pt>
                <c:pt idx="795">
                  <c:v>0.5259395492905371</c:v>
                </c:pt>
                <c:pt idx="796">
                  <c:v>0.52504192298665786</c:v>
                </c:pt>
                <c:pt idx="797">
                  <c:v>0.52414429668277884</c:v>
                </c:pt>
                <c:pt idx="798">
                  <c:v>0.5232466703788996</c:v>
                </c:pt>
                <c:pt idx="799">
                  <c:v>0.52234904407502059</c:v>
                </c:pt>
                <c:pt idx="800">
                  <c:v>0.52145141777114135</c:v>
                </c:pt>
                <c:pt idx="801">
                  <c:v>0.52055379146726222</c:v>
                </c:pt>
                <c:pt idx="802">
                  <c:v>0.51965616516338309</c:v>
                </c:pt>
                <c:pt idx="803">
                  <c:v>0.51875853885950385</c:v>
                </c:pt>
                <c:pt idx="804">
                  <c:v>0.51786091255562483</c:v>
                </c:pt>
                <c:pt idx="805">
                  <c:v>0.51696328625174559</c:v>
                </c:pt>
                <c:pt idx="806">
                  <c:v>0.51606565994786657</c:v>
                </c:pt>
                <c:pt idx="807">
                  <c:v>0.51516803364398733</c:v>
                </c:pt>
                <c:pt idx="808">
                  <c:v>0.51427040734010832</c:v>
                </c:pt>
                <c:pt idx="809">
                  <c:v>0.51337278103622908</c:v>
                </c:pt>
                <c:pt idx="810">
                  <c:v>0.51247515473234984</c:v>
                </c:pt>
                <c:pt idx="811">
                  <c:v>0.51157752842847082</c:v>
                </c:pt>
                <c:pt idx="812">
                  <c:v>0.51067990212459158</c:v>
                </c:pt>
                <c:pt idx="813">
                  <c:v>0.50978227582071245</c:v>
                </c:pt>
                <c:pt idx="814">
                  <c:v>0.50888464951683332</c:v>
                </c:pt>
                <c:pt idx="815">
                  <c:v>0.50798702321295419</c:v>
                </c:pt>
                <c:pt idx="816">
                  <c:v>0.50708939690907506</c:v>
                </c:pt>
                <c:pt idx="817">
                  <c:v>0.50619177060519593</c:v>
                </c:pt>
                <c:pt idx="818">
                  <c:v>0.50529414430131681</c:v>
                </c:pt>
                <c:pt idx="819">
                  <c:v>0.50439651799743768</c:v>
                </c:pt>
                <c:pt idx="820">
                  <c:v>0.50349889169355855</c:v>
                </c:pt>
                <c:pt idx="821">
                  <c:v>0.50260126538967931</c:v>
                </c:pt>
                <c:pt idx="822">
                  <c:v>0.50170363908580029</c:v>
                </c:pt>
                <c:pt idx="823">
                  <c:v>0.50080601278192105</c:v>
                </c:pt>
                <c:pt idx="824">
                  <c:v>0.49990838647804198</c:v>
                </c:pt>
                <c:pt idx="825">
                  <c:v>0.49901076017416279</c:v>
                </c:pt>
                <c:pt idx="826">
                  <c:v>0.49811313387028372</c:v>
                </c:pt>
                <c:pt idx="827">
                  <c:v>0.49721550756640448</c:v>
                </c:pt>
                <c:pt idx="828">
                  <c:v>0.49631788126252541</c:v>
                </c:pt>
                <c:pt idx="829">
                  <c:v>0.49542025495864622</c:v>
                </c:pt>
                <c:pt idx="830">
                  <c:v>0.49452262865476704</c:v>
                </c:pt>
                <c:pt idx="831">
                  <c:v>0.49362500235088796</c:v>
                </c:pt>
                <c:pt idx="832">
                  <c:v>0.49272737604700878</c:v>
                </c:pt>
                <c:pt idx="833">
                  <c:v>0.49182974974312971</c:v>
                </c:pt>
                <c:pt idx="834">
                  <c:v>0.49093212343925052</c:v>
                </c:pt>
                <c:pt idx="835">
                  <c:v>0.49003449713537145</c:v>
                </c:pt>
                <c:pt idx="836">
                  <c:v>0.48913687083149227</c:v>
                </c:pt>
                <c:pt idx="837">
                  <c:v>0.48823924452761319</c:v>
                </c:pt>
                <c:pt idx="838">
                  <c:v>0.48734161822373401</c:v>
                </c:pt>
                <c:pt idx="839">
                  <c:v>0.48644399191985477</c:v>
                </c:pt>
                <c:pt idx="840">
                  <c:v>0.48554636561597569</c:v>
                </c:pt>
                <c:pt idx="841">
                  <c:v>0.48464873931209651</c:v>
                </c:pt>
                <c:pt idx="842">
                  <c:v>0.48375111300821744</c:v>
                </c:pt>
                <c:pt idx="843">
                  <c:v>0.48285348670433825</c:v>
                </c:pt>
                <c:pt idx="844">
                  <c:v>0.48195586040045918</c:v>
                </c:pt>
                <c:pt idx="845">
                  <c:v>0.48105823409658</c:v>
                </c:pt>
                <c:pt idx="846">
                  <c:v>0.48016060779270092</c:v>
                </c:pt>
                <c:pt idx="847">
                  <c:v>0.47926298148882168</c:v>
                </c:pt>
                <c:pt idx="848">
                  <c:v>0.4783653551849425</c:v>
                </c:pt>
                <c:pt idx="849">
                  <c:v>0.47746772888106342</c:v>
                </c:pt>
                <c:pt idx="850">
                  <c:v>0.47657010257718424</c:v>
                </c:pt>
                <c:pt idx="851">
                  <c:v>0.47567247627330517</c:v>
                </c:pt>
                <c:pt idx="852">
                  <c:v>0.47477484996942598</c:v>
                </c:pt>
                <c:pt idx="853">
                  <c:v>0.47387722366554691</c:v>
                </c:pt>
                <c:pt idx="854">
                  <c:v>0.47297959736166767</c:v>
                </c:pt>
                <c:pt idx="855">
                  <c:v>0.4720819710577886</c:v>
                </c:pt>
                <c:pt idx="856">
                  <c:v>0.47118434475390941</c:v>
                </c:pt>
                <c:pt idx="857">
                  <c:v>0.47028671845003023</c:v>
                </c:pt>
                <c:pt idx="858">
                  <c:v>0.46938909214615115</c:v>
                </c:pt>
                <c:pt idx="859">
                  <c:v>0.46849146584227197</c:v>
                </c:pt>
                <c:pt idx="860">
                  <c:v>0.4675938395383929</c:v>
                </c:pt>
                <c:pt idx="861">
                  <c:v>0.46669621323451366</c:v>
                </c:pt>
                <c:pt idx="862">
                  <c:v>0.46579858693063458</c:v>
                </c:pt>
                <c:pt idx="863">
                  <c:v>0.4649009606267554</c:v>
                </c:pt>
                <c:pt idx="864">
                  <c:v>0.46400333432287633</c:v>
                </c:pt>
                <c:pt idx="865">
                  <c:v>0.46310570801899714</c:v>
                </c:pt>
                <c:pt idx="866">
                  <c:v>0.46220808171511796</c:v>
                </c:pt>
                <c:pt idx="867">
                  <c:v>0.46131045541123888</c:v>
                </c:pt>
                <c:pt idx="868">
                  <c:v>0.46041282910735964</c:v>
                </c:pt>
                <c:pt idx="869">
                  <c:v>0.45951520280348057</c:v>
                </c:pt>
                <c:pt idx="870">
                  <c:v>0.45861757649960139</c:v>
                </c:pt>
                <c:pt idx="871">
                  <c:v>0.45771995019572231</c:v>
                </c:pt>
                <c:pt idx="872">
                  <c:v>0.45682232389184313</c:v>
                </c:pt>
                <c:pt idx="873">
                  <c:v>0.45592469758796406</c:v>
                </c:pt>
                <c:pt idx="874">
                  <c:v>0.45502707128408487</c:v>
                </c:pt>
                <c:pt idx="875">
                  <c:v>0.4541294449802058</c:v>
                </c:pt>
                <c:pt idx="876">
                  <c:v>0.45323181867632656</c:v>
                </c:pt>
                <c:pt idx="877">
                  <c:v>0.45233419237244737</c:v>
                </c:pt>
                <c:pt idx="878">
                  <c:v>0.4514365660685683</c:v>
                </c:pt>
                <c:pt idx="879">
                  <c:v>0.45053893976468912</c:v>
                </c:pt>
                <c:pt idx="880">
                  <c:v>0.44964131346081004</c:v>
                </c:pt>
                <c:pt idx="881">
                  <c:v>0.44874368715693086</c:v>
                </c:pt>
                <c:pt idx="882">
                  <c:v>0.44784606085305179</c:v>
                </c:pt>
                <c:pt idx="883">
                  <c:v>0.4469484345491726</c:v>
                </c:pt>
                <c:pt idx="884">
                  <c:v>0.44605080824529347</c:v>
                </c:pt>
                <c:pt idx="885">
                  <c:v>0.44515318194141429</c:v>
                </c:pt>
                <c:pt idx="886">
                  <c:v>0.4442555556375351</c:v>
                </c:pt>
                <c:pt idx="887">
                  <c:v>0.44335792933365603</c:v>
                </c:pt>
                <c:pt idx="888">
                  <c:v>0.44246030302977685</c:v>
                </c:pt>
                <c:pt idx="889">
                  <c:v>0.44156267672589777</c:v>
                </c:pt>
                <c:pt idx="890">
                  <c:v>0.44066505042201859</c:v>
                </c:pt>
                <c:pt idx="891">
                  <c:v>0.43976742411813952</c:v>
                </c:pt>
                <c:pt idx="892">
                  <c:v>0.43886979781426028</c:v>
                </c:pt>
                <c:pt idx="893">
                  <c:v>0.4379721715103812</c:v>
                </c:pt>
                <c:pt idx="894">
                  <c:v>0.43707454520650202</c:v>
                </c:pt>
                <c:pt idx="895">
                  <c:v>0.43617691890262283</c:v>
                </c:pt>
                <c:pt idx="896">
                  <c:v>0.43527929259874376</c:v>
                </c:pt>
                <c:pt idx="897">
                  <c:v>0.43438166629486458</c:v>
                </c:pt>
                <c:pt idx="898">
                  <c:v>0.4334840399909855</c:v>
                </c:pt>
                <c:pt idx="899">
                  <c:v>0.43258641368710626</c:v>
                </c:pt>
                <c:pt idx="900">
                  <c:v>0.43168878738322719</c:v>
                </c:pt>
                <c:pt idx="901">
                  <c:v>0.43079116107934801</c:v>
                </c:pt>
                <c:pt idx="902">
                  <c:v>0.42989353477546893</c:v>
                </c:pt>
                <c:pt idx="903">
                  <c:v>0.42899590847158975</c:v>
                </c:pt>
                <c:pt idx="904">
                  <c:v>0.42809828216771056</c:v>
                </c:pt>
                <c:pt idx="905">
                  <c:v>0.42720065586383149</c:v>
                </c:pt>
                <c:pt idx="906">
                  <c:v>0.42630302955995225</c:v>
                </c:pt>
                <c:pt idx="907">
                  <c:v>0.42540540325607318</c:v>
                </c:pt>
                <c:pt idx="908">
                  <c:v>0.42450777695219399</c:v>
                </c:pt>
                <c:pt idx="909">
                  <c:v>0.42361015064831492</c:v>
                </c:pt>
                <c:pt idx="910">
                  <c:v>0.42271252434443574</c:v>
                </c:pt>
                <c:pt idx="911">
                  <c:v>0.42181489804055666</c:v>
                </c:pt>
                <c:pt idx="912">
                  <c:v>0.42091727173667748</c:v>
                </c:pt>
                <c:pt idx="913">
                  <c:v>0.42001964543279824</c:v>
                </c:pt>
                <c:pt idx="914">
                  <c:v>0.41912201912891917</c:v>
                </c:pt>
                <c:pt idx="915">
                  <c:v>0.41822439282503998</c:v>
                </c:pt>
                <c:pt idx="916">
                  <c:v>0.41732676652116091</c:v>
                </c:pt>
                <c:pt idx="917">
                  <c:v>0.41642914021728172</c:v>
                </c:pt>
                <c:pt idx="918">
                  <c:v>0.41553151391340265</c:v>
                </c:pt>
                <c:pt idx="919">
                  <c:v>0.41463388760952347</c:v>
                </c:pt>
                <c:pt idx="920">
                  <c:v>0.41373626130564439</c:v>
                </c:pt>
                <c:pt idx="921">
                  <c:v>0.41283863500176515</c:v>
                </c:pt>
                <c:pt idx="922">
                  <c:v>0.41194100869788597</c:v>
                </c:pt>
                <c:pt idx="923">
                  <c:v>0.4110433823940069</c:v>
                </c:pt>
                <c:pt idx="924">
                  <c:v>0.41014575609012771</c:v>
                </c:pt>
                <c:pt idx="925">
                  <c:v>0.40924812978624864</c:v>
                </c:pt>
                <c:pt idx="926">
                  <c:v>0.40835050348236945</c:v>
                </c:pt>
                <c:pt idx="927">
                  <c:v>0.40745287717849038</c:v>
                </c:pt>
                <c:pt idx="928">
                  <c:v>0.4065552508746112</c:v>
                </c:pt>
                <c:pt idx="929">
                  <c:v>0.40565762457073207</c:v>
                </c:pt>
                <c:pt idx="930">
                  <c:v>0.40475999826685288</c:v>
                </c:pt>
                <c:pt idx="931">
                  <c:v>0.4038623719629737</c:v>
                </c:pt>
                <c:pt idx="932">
                  <c:v>0.40296474565909463</c:v>
                </c:pt>
                <c:pt idx="933">
                  <c:v>0.40206711935521544</c:v>
                </c:pt>
                <c:pt idx="934">
                  <c:v>0.40116949305133637</c:v>
                </c:pt>
                <c:pt idx="935">
                  <c:v>0.40027186674745718</c:v>
                </c:pt>
                <c:pt idx="936">
                  <c:v>0.39937424044357811</c:v>
                </c:pt>
                <c:pt idx="937">
                  <c:v>0.39847661413969887</c:v>
                </c:pt>
                <c:pt idx="938">
                  <c:v>0.3975789878358198</c:v>
                </c:pt>
                <c:pt idx="939">
                  <c:v>0.39668136153194061</c:v>
                </c:pt>
                <c:pt idx="940">
                  <c:v>0.39578373522806154</c:v>
                </c:pt>
                <c:pt idx="941">
                  <c:v>0.39488610892418236</c:v>
                </c:pt>
                <c:pt idx="942">
                  <c:v>0.39398848262030317</c:v>
                </c:pt>
                <c:pt idx="943">
                  <c:v>0.3930908563164241</c:v>
                </c:pt>
                <c:pt idx="944">
                  <c:v>0.39219323001254486</c:v>
                </c:pt>
                <c:pt idx="945">
                  <c:v>0.39129560370866578</c:v>
                </c:pt>
                <c:pt idx="946">
                  <c:v>0.3903979774047866</c:v>
                </c:pt>
                <c:pt idx="947">
                  <c:v>0.38950035110090753</c:v>
                </c:pt>
                <c:pt idx="948">
                  <c:v>0.38860272479702834</c:v>
                </c:pt>
                <c:pt idx="949">
                  <c:v>0.38770509849314927</c:v>
                </c:pt>
                <c:pt idx="950">
                  <c:v>0.38680747218927009</c:v>
                </c:pt>
                <c:pt idx="951">
                  <c:v>0.38590984588539085</c:v>
                </c:pt>
                <c:pt idx="952">
                  <c:v>0.38501221958151177</c:v>
                </c:pt>
                <c:pt idx="953">
                  <c:v>0.38411459327763259</c:v>
                </c:pt>
                <c:pt idx="954">
                  <c:v>0.38321696697375351</c:v>
                </c:pt>
                <c:pt idx="955">
                  <c:v>0.38231934066987433</c:v>
                </c:pt>
                <c:pt idx="956">
                  <c:v>0.38142171436599526</c:v>
                </c:pt>
                <c:pt idx="957">
                  <c:v>0.38052408806211607</c:v>
                </c:pt>
                <c:pt idx="958">
                  <c:v>0.379626461758237</c:v>
                </c:pt>
                <c:pt idx="959">
                  <c:v>0.37872883545435776</c:v>
                </c:pt>
                <c:pt idx="960">
                  <c:v>0.37783120915047858</c:v>
                </c:pt>
                <c:pt idx="961">
                  <c:v>0.3769335828465995</c:v>
                </c:pt>
                <c:pt idx="962">
                  <c:v>0.37603595654272032</c:v>
                </c:pt>
                <c:pt idx="963">
                  <c:v>0.37513833023884124</c:v>
                </c:pt>
                <c:pt idx="964">
                  <c:v>0.37424070393496206</c:v>
                </c:pt>
                <c:pt idx="965">
                  <c:v>0.37334307763108299</c:v>
                </c:pt>
                <c:pt idx="966">
                  <c:v>0.37244545132720375</c:v>
                </c:pt>
                <c:pt idx="967">
                  <c:v>0.37154782502332467</c:v>
                </c:pt>
                <c:pt idx="968">
                  <c:v>0.37065019871944549</c:v>
                </c:pt>
                <c:pt idx="969">
                  <c:v>0.36975257241556631</c:v>
                </c:pt>
                <c:pt idx="970">
                  <c:v>0.36885494611168723</c:v>
                </c:pt>
                <c:pt idx="971">
                  <c:v>0.36795731980780805</c:v>
                </c:pt>
                <c:pt idx="972">
                  <c:v>0.36705969350392897</c:v>
                </c:pt>
                <c:pt idx="973">
                  <c:v>0.36616206720004979</c:v>
                </c:pt>
                <c:pt idx="974">
                  <c:v>0.36526444089617066</c:v>
                </c:pt>
                <c:pt idx="975">
                  <c:v>0.36436681459229148</c:v>
                </c:pt>
                <c:pt idx="976">
                  <c:v>0.3634691882884124</c:v>
                </c:pt>
                <c:pt idx="977">
                  <c:v>0.36257156198453322</c:v>
                </c:pt>
                <c:pt idx="978">
                  <c:v>0.36167393568065404</c:v>
                </c:pt>
                <c:pt idx="979">
                  <c:v>0.36077630937677496</c:v>
                </c:pt>
                <c:pt idx="980">
                  <c:v>0.35987868307289578</c:v>
                </c:pt>
                <c:pt idx="981">
                  <c:v>0.3589810567690167</c:v>
                </c:pt>
                <c:pt idx="982">
                  <c:v>0.35808343046513746</c:v>
                </c:pt>
                <c:pt idx="983">
                  <c:v>0.35718580416125839</c:v>
                </c:pt>
                <c:pt idx="984">
                  <c:v>0.35628817785737921</c:v>
                </c:pt>
                <c:pt idx="985">
                  <c:v>0.35539055155350013</c:v>
                </c:pt>
                <c:pt idx="986">
                  <c:v>0.35449292524962095</c:v>
                </c:pt>
                <c:pt idx="987">
                  <c:v>0.35359529894574177</c:v>
                </c:pt>
                <c:pt idx="988">
                  <c:v>0.35269767264186269</c:v>
                </c:pt>
                <c:pt idx="989">
                  <c:v>0.35180004633798345</c:v>
                </c:pt>
                <c:pt idx="990">
                  <c:v>0.35090242003410438</c:v>
                </c:pt>
                <c:pt idx="991">
                  <c:v>0.35000479373022519</c:v>
                </c:pt>
                <c:pt idx="992">
                  <c:v>0.34910716742634612</c:v>
                </c:pt>
                <c:pt idx="993">
                  <c:v>0.34820954112246694</c:v>
                </c:pt>
                <c:pt idx="994">
                  <c:v>0.34731191481858786</c:v>
                </c:pt>
                <c:pt idx="995">
                  <c:v>0.34641428851470868</c:v>
                </c:pt>
                <c:pt idx="996">
                  <c:v>0.34551666221082961</c:v>
                </c:pt>
                <c:pt idx="997">
                  <c:v>0.34461903590695037</c:v>
                </c:pt>
                <c:pt idx="998">
                  <c:v>0.34372140960307118</c:v>
                </c:pt>
                <c:pt idx="999">
                  <c:v>0.34282378329919211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BF7-4223-94DF-222820BE0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3358719"/>
        <c:axId val="722726991"/>
      </c:scatterChart>
      <c:valAx>
        <c:axId val="693358719"/>
        <c:scaling>
          <c:orientation val="minMax"/>
        </c:scaling>
        <c:delete val="0"/>
        <c:axPos val="b"/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2726991"/>
        <c:crosses val="autoZero"/>
        <c:crossBetween val="midCat"/>
      </c:valAx>
      <c:valAx>
        <c:axId val="722726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335871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v>IL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waves!$S$8:$S$1007</c:f>
              <c:numCache>
                <c:formatCode>0.00E+00</c:formatCode>
                <c:ptCount val="1000"/>
                <c:pt idx="0">
                  <c:v>0</c:v>
                </c:pt>
                <c:pt idx="1">
                  <c:v>4.7782115048307967E-8</c:v>
                </c:pt>
                <c:pt idx="2">
                  <c:v>9.5564230096615935E-8</c:v>
                </c:pt>
                <c:pt idx="3">
                  <c:v>1.433463451449239E-7</c:v>
                </c:pt>
                <c:pt idx="4">
                  <c:v>1.9112846019323187E-7</c:v>
                </c:pt>
                <c:pt idx="5">
                  <c:v>2.3891057524153984E-7</c:v>
                </c:pt>
                <c:pt idx="6">
                  <c:v>2.8669269028984779E-7</c:v>
                </c:pt>
                <c:pt idx="7">
                  <c:v>3.3447480533815579E-7</c:v>
                </c:pt>
                <c:pt idx="8">
                  <c:v>3.8225692038646374E-7</c:v>
                </c:pt>
                <c:pt idx="9">
                  <c:v>4.3003903543477169E-7</c:v>
                </c:pt>
                <c:pt idx="10">
                  <c:v>4.7782115048307969E-7</c:v>
                </c:pt>
                <c:pt idx="11">
                  <c:v>5.2560326553138769E-7</c:v>
                </c:pt>
                <c:pt idx="12">
                  <c:v>5.7338538057969558E-7</c:v>
                </c:pt>
                <c:pt idx="13">
                  <c:v>6.2116749562800358E-7</c:v>
                </c:pt>
                <c:pt idx="14">
                  <c:v>6.6894961067631158E-7</c:v>
                </c:pt>
                <c:pt idx="15">
                  <c:v>7.1673172572461948E-7</c:v>
                </c:pt>
                <c:pt idx="16">
                  <c:v>7.6451384077292748E-7</c:v>
                </c:pt>
                <c:pt idx="17">
                  <c:v>8.1229595582123548E-7</c:v>
                </c:pt>
                <c:pt idx="18">
                  <c:v>8.6007807086954337E-7</c:v>
                </c:pt>
                <c:pt idx="19">
                  <c:v>9.0786018591785137E-7</c:v>
                </c:pt>
                <c:pt idx="20">
                  <c:v>9.5564230096615937E-7</c:v>
                </c:pt>
                <c:pt idx="21">
                  <c:v>1.0034244160144674E-6</c:v>
                </c:pt>
                <c:pt idx="22">
                  <c:v>1.0512065310627754E-6</c:v>
                </c:pt>
                <c:pt idx="23">
                  <c:v>1.0989886461110832E-6</c:v>
                </c:pt>
                <c:pt idx="24">
                  <c:v>1.1467707611593912E-6</c:v>
                </c:pt>
                <c:pt idx="25">
                  <c:v>1.1945528762076992E-6</c:v>
                </c:pt>
                <c:pt idx="26">
                  <c:v>1.2423349912560072E-6</c:v>
                </c:pt>
                <c:pt idx="27">
                  <c:v>1.2901171063043152E-6</c:v>
                </c:pt>
                <c:pt idx="28">
                  <c:v>1.3378992213526232E-6</c:v>
                </c:pt>
                <c:pt idx="29">
                  <c:v>1.385681336400931E-6</c:v>
                </c:pt>
                <c:pt idx="30">
                  <c:v>1.433463451449239E-6</c:v>
                </c:pt>
                <c:pt idx="31">
                  <c:v>1.481245566497547E-6</c:v>
                </c:pt>
                <c:pt idx="32">
                  <c:v>1.529027681545855E-6</c:v>
                </c:pt>
                <c:pt idx="33">
                  <c:v>1.576809796594163E-6</c:v>
                </c:pt>
                <c:pt idx="34">
                  <c:v>1.624591911642471E-6</c:v>
                </c:pt>
                <c:pt idx="35">
                  <c:v>1.672374026690779E-6</c:v>
                </c:pt>
                <c:pt idx="36">
                  <c:v>1.7201561417390867E-6</c:v>
                </c:pt>
                <c:pt idx="37">
                  <c:v>1.7679382567873947E-6</c:v>
                </c:pt>
                <c:pt idx="38">
                  <c:v>1.8157203718357027E-6</c:v>
                </c:pt>
                <c:pt idx="39">
                  <c:v>1.8635024868840107E-6</c:v>
                </c:pt>
                <c:pt idx="40">
                  <c:v>1.9112846019323187E-6</c:v>
                </c:pt>
                <c:pt idx="41">
                  <c:v>1.9590667169806265E-6</c:v>
                </c:pt>
                <c:pt idx="42">
                  <c:v>2.0068488320289348E-6</c:v>
                </c:pt>
                <c:pt idx="43">
                  <c:v>2.0546309470772425E-6</c:v>
                </c:pt>
                <c:pt idx="44">
                  <c:v>2.1024130621255508E-6</c:v>
                </c:pt>
                <c:pt idx="45">
                  <c:v>2.1501951771738585E-6</c:v>
                </c:pt>
                <c:pt idx="46">
                  <c:v>2.1979772922221663E-6</c:v>
                </c:pt>
                <c:pt idx="47">
                  <c:v>2.2457594072704745E-6</c:v>
                </c:pt>
                <c:pt idx="48">
                  <c:v>2.2935415223187823E-6</c:v>
                </c:pt>
                <c:pt idx="49">
                  <c:v>2.3413236373670905E-6</c:v>
                </c:pt>
                <c:pt idx="50">
                  <c:v>2.3891057524153983E-6</c:v>
                </c:pt>
                <c:pt idx="51">
                  <c:v>2.4368878674637065E-6</c:v>
                </c:pt>
                <c:pt idx="52">
                  <c:v>2.4846699825120143E-6</c:v>
                </c:pt>
                <c:pt idx="53">
                  <c:v>2.5324520975603221E-6</c:v>
                </c:pt>
                <c:pt idx="54">
                  <c:v>2.5802342126086303E-6</c:v>
                </c:pt>
                <c:pt idx="55">
                  <c:v>2.6280163276569381E-6</c:v>
                </c:pt>
                <c:pt idx="56">
                  <c:v>2.6757984427052463E-6</c:v>
                </c:pt>
                <c:pt idx="57">
                  <c:v>2.7235805577535541E-6</c:v>
                </c:pt>
                <c:pt idx="58">
                  <c:v>2.7713626728018619E-6</c:v>
                </c:pt>
                <c:pt idx="59">
                  <c:v>2.8191447878501701E-6</c:v>
                </c:pt>
                <c:pt idx="60">
                  <c:v>2.8669269028984779E-6</c:v>
                </c:pt>
                <c:pt idx="61">
                  <c:v>2.9147090179467861E-6</c:v>
                </c:pt>
                <c:pt idx="62">
                  <c:v>2.9624911329950939E-6</c:v>
                </c:pt>
                <c:pt idx="63">
                  <c:v>3.0102732480434021E-6</c:v>
                </c:pt>
                <c:pt idx="64">
                  <c:v>3.0580553630917099E-6</c:v>
                </c:pt>
                <c:pt idx="65">
                  <c:v>3.1058374781400177E-6</c:v>
                </c:pt>
                <c:pt idx="66">
                  <c:v>3.1536195931883259E-6</c:v>
                </c:pt>
                <c:pt idx="67">
                  <c:v>3.2014017082366337E-6</c:v>
                </c:pt>
                <c:pt idx="68">
                  <c:v>3.2491838232849419E-6</c:v>
                </c:pt>
                <c:pt idx="69">
                  <c:v>3.2969659383332497E-6</c:v>
                </c:pt>
                <c:pt idx="70">
                  <c:v>3.3447480533815579E-6</c:v>
                </c:pt>
                <c:pt idx="71">
                  <c:v>3.3925301684298657E-6</c:v>
                </c:pt>
                <c:pt idx="72">
                  <c:v>3.4403122834781735E-6</c:v>
                </c:pt>
                <c:pt idx="73">
                  <c:v>3.4880943985264817E-6</c:v>
                </c:pt>
                <c:pt idx="74">
                  <c:v>3.5358765135747895E-6</c:v>
                </c:pt>
                <c:pt idx="75">
                  <c:v>3.5836586286230977E-6</c:v>
                </c:pt>
                <c:pt idx="76">
                  <c:v>3.6314407436714055E-6</c:v>
                </c:pt>
                <c:pt idx="77">
                  <c:v>3.6792228587197133E-6</c:v>
                </c:pt>
                <c:pt idx="78">
                  <c:v>3.7270049737680215E-6</c:v>
                </c:pt>
                <c:pt idx="79">
                  <c:v>3.7747870888163293E-6</c:v>
                </c:pt>
                <c:pt idx="80">
                  <c:v>3.8225692038646375E-6</c:v>
                </c:pt>
                <c:pt idx="81">
                  <c:v>3.8703513189129457E-6</c:v>
                </c:pt>
                <c:pt idx="82">
                  <c:v>3.9181334339612531E-6</c:v>
                </c:pt>
                <c:pt idx="83">
                  <c:v>3.9659155490095613E-6</c:v>
                </c:pt>
                <c:pt idx="84">
                  <c:v>4.0136976640578695E-6</c:v>
                </c:pt>
                <c:pt idx="85">
                  <c:v>4.0614797791061769E-6</c:v>
                </c:pt>
                <c:pt idx="86">
                  <c:v>4.1092618941544851E-6</c:v>
                </c:pt>
                <c:pt idx="87">
                  <c:v>4.1570440092027933E-6</c:v>
                </c:pt>
                <c:pt idx="88">
                  <c:v>4.2048261242511015E-6</c:v>
                </c:pt>
                <c:pt idx="89">
                  <c:v>4.2526082392994089E-6</c:v>
                </c:pt>
                <c:pt idx="90">
                  <c:v>4.3003903543477171E-6</c:v>
                </c:pt>
                <c:pt idx="91">
                  <c:v>4.3481724693960253E-6</c:v>
                </c:pt>
                <c:pt idx="92">
                  <c:v>4.3959545844443327E-6</c:v>
                </c:pt>
                <c:pt idx="93">
                  <c:v>4.4437366994926409E-6</c:v>
                </c:pt>
                <c:pt idx="94">
                  <c:v>4.4915188145409491E-6</c:v>
                </c:pt>
                <c:pt idx="95">
                  <c:v>4.5393009295892573E-6</c:v>
                </c:pt>
                <c:pt idx="96">
                  <c:v>4.5870830446375647E-6</c:v>
                </c:pt>
                <c:pt idx="97">
                  <c:v>4.6348651596858729E-6</c:v>
                </c:pt>
                <c:pt idx="98">
                  <c:v>4.6826472747341811E-6</c:v>
                </c:pt>
                <c:pt idx="99">
                  <c:v>4.7304293897824884E-6</c:v>
                </c:pt>
                <c:pt idx="100">
                  <c:v>4.7782115048307967E-6</c:v>
                </c:pt>
                <c:pt idx="101">
                  <c:v>4.8259936198791049E-6</c:v>
                </c:pt>
                <c:pt idx="102">
                  <c:v>4.8737757349274131E-6</c:v>
                </c:pt>
                <c:pt idx="103">
                  <c:v>4.9215578499757205E-6</c:v>
                </c:pt>
                <c:pt idx="104">
                  <c:v>4.9693399650240287E-6</c:v>
                </c:pt>
                <c:pt idx="105">
                  <c:v>5.0171220800723369E-6</c:v>
                </c:pt>
                <c:pt idx="106">
                  <c:v>5.0649041951206442E-6</c:v>
                </c:pt>
                <c:pt idx="107">
                  <c:v>5.1126863101689525E-6</c:v>
                </c:pt>
                <c:pt idx="108">
                  <c:v>5.1604684252172607E-6</c:v>
                </c:pt>
                <c:pt idx="109">
                  <c:v>5.208250540265568E-6</c:v>
                </c:pt>
                <c:pt idx="110">
                  <c:v>5.2560326553138762E-6</c:v>
                </c:pt>
                <c:pt idx="111">
                  <c:v>5.3038147703621845E-6</c:v>
                </c:pt>
                <c:pt idx="112">
                  <c:v>5.3515968854104927E-6</c:v>
                </c:pt>
                <c:pt idx="113">
                  <c:v>5.3993790004588E-6</c:v>
                </c:pt>
                <c:pt idx="114">
                  <c:v>5.4471611155071082E-6</c:v>
                </c:pt>
                <c:pt idx="115">
                  <c:v>5.4949432305554165E-6</c:v>
                </c:pt>
                <c:pt idx="116">
                  <c:v>5.5427253456037238E-6</c:v>
                </c:pt>
                <c:pt idx="117">
                  <c:v>5.590507460652032E-6</c:v>
                </c:pt>
                <c:pt idx="118">
                  <c:v>5.6382895757003402E-6</c:v>
                </c:pt>
                <c:pt idx="119">
                  <c:v>5.6860716907486485E-6</c:v>
                </c:pt>
                <c:pt idx="120">
                  <c:v>5.7338538057969558E-6</c:v>
                </c:pt>
                <c:pt idx="121">
                  <c:v>5.781635920845264E-6</c:v>
                </c:pt>
                <c:pt idx="122">
                  <c:v>5.8294180358935722E-6</c:v>
                </c:pt>
                <c:pt idx="123">
                  <c:v>5.8772001509418796E-6</c:v>
                </c:pt>
                <c:pt idx="124">
                  <c:v>5.9249822659901878E-6</c:v>
                </c:pt>
                <c:pt idx="125">
                  <c:v>5.972764381038496E-6</c:v>
                </c:pt>
                <c:pt idx="126">
                  <c:v>6.0205464960868043E-6</c:v>
                </c:pt>
                <c:pt idx="127">
                  <c:v>6.0683286111351116E-6</c:v>
                </c:pt>
                <c:pt idx="128">
                  <c:v>6.1161107261834198E-6</c:v>
                </c:pt>
                <c:pt idx="129">
                  <c:v>6.163892841231728E-6</c:v>
                </c:pt>
                <c:pt idx="130">
                  <c:v>6.2116749562800354E-6</c:v>
                </c:pt>
                <c:pt idx="131">
                  <c:v>6.2594570713283436E-6</c:v>
                </c:pt>
                <c:pt idx="132">
                  <c:v>6.3072391863766518E-6</c:v>
                </c:pt>
                <c:pt idx="133">
                  <c:v>6.35502130142496E-6</c:v>
                </c:pt>
                <c:pt idx="134">
                  <c:v>6.4028034164732674E-6</c:v>
                </c:pt>
                <c:pt idx="135">
                  <c:v>6.4505855315215756E-6</c:v>
                </c:pt>
                <c:pt idx="136">
                  <c:v>6.4983676465698838E-6</c:v>
                </c:pt>
                <c:pt idx="137">
                  <c:v>6.5461497616181912E-6</c:v>
                </c:pt>
                <c:pt idx="138">
                  <c:v>6.5939318766664994E-6</c:v>
                </c:pt>
                <c:pt idx="139">
                  <c:v>6.6417139917148076E-6</c:v>
                </c:pt>
                <c:pt idx="140">
                  <c:v>6.6894961067631158E-6</c:v>
                </c:pt>
                <c:pt idx="141">
                  <c:v>6.7372782218114232E-6</c:v>
                </c:pt>
                <c:pt idx="142">
                  <c:v>6.7850603368597314E-6</c:v>
                </c:pt>
                <c:pt idx="143">
                  <c:v>6.8328424519080396E-6</c:v>
                </c:pt>
                <c:pt idx="144">
                  <c:v>6.880624566956347E-6</c:v>
                </c:pt>
                <c:pt idx="145">
                  <c:v>6.9284066820046552E-6</c:v>
                </c:pt>
                <c:pt idx="146">
                  <c:v>6.9761887970529634E-6</c:v>
                </c:pt>
                <c:pt idx="147">
                  <c:v>7.0239709121012716E-6</c:v>
                </c:pt>
                <c:pt idx="148">
                  <c:v>7.071753027149579E-6</c:v>
                </c:pt>
                <c:pt idx="149">
                  <c:v>7.1195351421978872E-6</c:v>
                </c:pt>
                <c:pt idx="150">
                  <c:v>7.1673172572461954E-6</c:v>
                </c:pt>
                <c:pt idx="151">
                  <c:v>7.2150993722945028E-6</c:v>
                </c:pt>
                <c:pt idx="152">
                  <c:v>7.262881487342811E-6</c:v>
                </c:pt>
                <c:pt idx="153">
                  <c:v>7.3106636023911192E-6</c:v>
                </c:pt>
                <c:pt idx="154">
                  <c:v>7.3584457174394266E-6</c:v>
                </c:pt>
                <c:pt idx="155">
                  <c:v>7.4062278324877348E-6</c:v>
                </c:pt>
                <c:pt idx="156">
                  <c:v>7.454009947536043E-6</c:v>
                </c:pt>
                <c:pt idx="157">
                  <c:v>7.5017920625843512E-6</c:v>
                </c:pt>
                <c:pt idx="158">
                  <c:v>7.5495741776326586E-6</c:v>
                </c:pt>
                <c:pt idx="159">
                  <c:v>7.5973562926809668E-6</c:v>
                </c:pt>
                <c:pt idx="160">
                  <c:v>7.645138407729275E-6</c:v>
                </c:pt>
                <c:pt idx="161">
                  <c:v>7.6929205227775832E-6</c:v>
                </c:pt>
                <c:pt idx="162">
                  <c:v>7.7407026378258914E-6</c:v>
                </c:pt>
                <c:pt idx="163">
                  <c:v>7.7884847528741979E-6</c:v>
                </c:pt>
                <c:pt idx="164">
                  <c:v>7.8362668679225062E-6</c:v>
                </c:pt>
                <c:pt idx="165">
                  <c:v>7.8840489829708144E-6</c:v>
                </c:pt>
                <c:pt idx="166">
                  <c:v>7.9318310980191226E-6</c:v>
                </c:pt>
                <c:pt idx="167">
                  <c:v>7.9796132130674308E-6</c:v>
                </c:pt>
                <c:pt idx="168">
                  <c:v>8.027395328115739E-6</c:v>
                </c:pt>
                <c:pt idx="169">
                  <c:v>8.0751774431640472E-6</c:v>
                </c:pt>
                <c:pt idx="170">
                  <c:v>8.1229595582123537E-6</c:v>
                </c:pt>
                <c:pt idx="171">
                  <c:v>8.1707416732606619E-6</c:v>
                </c:pt>
                <c:pt idx="172">
                  <c:v>8.2185237883089702E-6</c:v>
                </c:pt>
                <c:pt idx="173">
                  <c:v>8.2663059033572784E-6</c:v>
                </c:pt>
                <c:pt idx="174">
                  <c:v>8.3140880184055866E-6</c:v>
                </c:pt>
                <c:pt idx="175">
                  <c:v>8.3618701334538948E-6</c:v>
                </c:pt>
                <c:pt idx="176">
                  <c:v>8.409652248502203E-6</c:v>
                </c:pt>
                <c:pt idx="177">
                  <c:v>8.4574343635505095E-6</c:v>
                </c:pt>
                <c:pt idx="178">
                  <c:v>8.5052164785988177E-6</c:v>
                </c:pt>
                <c:pt idx="179">
                  <c:v>8.5529985936471259E-6</c:v>
                </c:pt>
                <c:pt idx="180">
                  <c:v>8.6007807086954342E-6</c:v>
                </c:pt>
                <c:pt idx="181">
                  <c:v>8.6485628237437424E-6</c:v>
                </c:pt>
                <c:pt idx="182">
                  <c:v>8.6963449387920506E-6</c:v>
                </c:pt>
                <c:pt idx="183">
                  <c:v>8.7441270538403588E-6</c:v>
                </c:pt>
                <c:pt idx="184">
                  <c:v>8.7919091688886653E-6</c:v>
                </c:pt>
                <c:pt idx="185">
                  <c:v>8.8396912839369735E-6</c:v>
                </c:pt>
                <c:pt idx="186">
                  <c:v>8.8874733989852817E-6</c:v>
                </c:pt>
                <c:pt idx="187">
                  <c:v>8.93525551403359E-6</c:v>
                </c:pt>
                <c:pt idx="188">
                  <c:v>8.9830376290818982E-6</c:v>
                </c:pt>
                <c:pt idx="189">
                  <c:v>9.0308197441302064E-6</c:v>
                </c:pt>
                <c:pt idx="190">
                  <c:v>9.0786018591785146E-6</c:v>
                </c:pt>
                <c:pt idx="191">
                  <c:v>9.1263839742268211E-6</c:v>
                </c:pt>
                <c:pt idx="192">
                  <c:v>9.1741660892751293E-6</c:v>
                </c:pt>
                <c:pt idx="193">
                  <c:v>9.2219482043234375E-6</c:v>
                </c:pt>
                <c:pt idx="194">
                  <c:v>9.2697303193717457E-6</c:v>
                </c:pt>
                <c:pt idx="195">
                  <c:v>9.317512434420054E-6</c:v>
                </c:pt>
                <c:pt idx="196">
                  <c:v>9.3652945494683622E-6</c:v>
                </c:pt>
                <c:pt idx="197">
                  <c:v>9.4130766645166704E-6</c:v>
                </c:pt>
                <c:pt idx="198">
                  <c:v>9.4608587795649769E-6</c:v>
                </c:pt>
                <c:pt idx="199">
                  <c:v>9.5086408946132851E-6</c:v>
                </c:pt>
                <c:pt idx="200">
                  <c:v>9.5564230096615933E-6</c:v>
                </c:pt>
                <c:pt idx="201">
                  <c:v>9.6042051247099015E-6</c:v>
                </c:pt>
                <c:pt idx="202">
                  <c:v>9.6519872397582097E-6</c:v>
                </c:pt>
                <c:pt idx="203">
                  <c:v>9.699769354806518E-6</c:v>
                </c:pt>
                <c:pt idx="204">
                  <c:v>9.7475514698548262E-6</c:v>
                </c:pt>
                <c:pt idx="205">
                  <c:v>9.7953335849031327E-6</c:v>
                </c:pt>
                <c:pt idx="206">
                  <c:v>9.8431156999514409E-6</c:v>
                </c:pt>
                <c:pt idx="207">
                  <c:v>9.8908978149997491E-6</c:v>
                </c:pt>
                <c:pt idx="208">
                  <c:v>9.9386799300480573E-6</c:v>
                </c:pt>
                <c:pt idx="209">
                  <c:v>9.9864620450963655E-6</c:v>
                </c:pt>
                <c:pt idx="210">
                  <c:v>1.0034244160144674E-5</c:v>
                </c:pt>
                <c:pt idx="211">
                  <c:v>1.0082026275192982E-5</c:v>
                </c:pt>
                <c:pt idx="212">
                  <c:v>1.0129808390241288E-5</c:v>
                </c:pt>
                <c:pt idx="213">
                  <c:v>1.0177590505289597E-5</c:v>
                </c:pt>
                <c:pt idx="214">
                  <c:v>1.0225372620337905E-5</c:v>
                </c:pt>
                <c:pt idx="215">
                  <c:v>1.0273154735386213E-5</c:v>
                </c:pt>
                <c:pt idx="216">
                  <c:v>1.0320936850434521E-5</c:v>
                </c:pt>
                <c:pt idx="217">
                  <c:v>1.036871896548283E-5</c:v>
                </c:pt>
                <c:pt idx="218">
                  <c:v>1.0416501080531136E-5</c:v>
                </c:pt>
                <c:pt idx="219">
                  <c:v>1.0464283195579444E-5</c:v>
                </c:pt>
                <c:pt idx="220">
                  <c:v>1.0512065310627752E-5</c:v>
                </c:pt>
                <c:pt idx="221">
                  <c:v>1.0559847425676061E-5</c:v>
                </c:pt>
                <c:pt idx="222">
                  <c:v>1.0607629540724369E-5</c:v>
                </c:pt>
                <c:pt idx="223">
                  <c:v>1.0655411655772677E-5</c:v>
                </c:pt>
                <c:pt idx="224">
                  <c:v>1.0703193770820985E-5</c:v>
                </c:pt>
                <c:pt idx="225">
                  <c:v>1.0750975885869292E-5</c:v>
                </c:pt>
                <c:pt idx="226">
                  <c:v>1.07987580009176E-5</c:v>
                </c:pt>
                <c:pt idx="227">
                  <c:v>1.0846540115965908E-5</c:v>
                </c:pt>
                <c:pt idx="228">
                  <c:v>1.0894322231014216E-5</c:v>
                </c:pt>
                <c:pt idx="229">
                  <c:v>1.0942104346062525E-5</c:v>
                </c:pt>
                <c:pt idx="230">
                  <c:v>1.0989886461110833E-5</c:v>
                </c:pt>
                <c:pt idx="231">
                  <c:v>1.1037668576159141E-5</c:v>
                </c:pt>
                <c:pt idx="232">
                  <c:v>1.1085450691207448E-5</c:v>
                </c:pt>
                <c:pt idx="233">
                  <c:v>1.1133232806255756E-5</c:v>
                </c:pt>
                <c:pt idx="234">
                  <c:v>1.1181014921304064E-5</c:v>
                </c:pt>
                <c:pt idx="235">
                  <c:v>1.1228797036352372E-5</c:v>
                </c:pt>
                <c:pt idx="236">
                  <c:v>1.127657915140068E-5</c:v>
                </c:pt>
                <c:pt idx="237">
                  <c:v>1.1324361266448989E-5</c:v>
                </c:pt>
                <c:pt idx="238">
                  <c:v>1.1372143381497297E-5</c:v>
                </c:pt>
                <c:pt idx="239">
                  <c:v>1.1419925496545603E-5</c:v>
                </c:pt>
                <c:pt idx="240">
                  <c:v>1.1467707611593912E-5</c:v>
                </c:pt>
                <c:pt idx="241">
                  <c:v>1.151548972664222E-5</c:v>
                </c:pt>
                <c:pt idx="242">
                  <c:v>1.1563271841690528E-5</c:v>
                </c:pt>
                <c:pt idx="243">
                  <c:v>1.1611053956738836E-5</c:v>
                </c:pt>
                <c:pt idx="244">
                  <c:v>1.1658836071787144E-5</c:v>
                </c:pt>
                <c:pt idx="245">
                  <c:v>1.1706618186835453E-5</c:v>
                </c:pt>
                <c:pt idx="246">
                  <c:v>1.1754400301883759E-5</c:v>
                </c:pt>
                <c:pt idx="247">
                  <c:v>1.1802182416932067E-5</c:v>
                </c:pt>
                <c:pt idx="248">
                  <c:v>1.1849964531980376E-5</c:v>
                </c:pt>
                <c:pt idx="249">
                  <c:v>1.1897746647028684E-5</c:v>
                </c:pt>
                <c:pt idx="250">
                  <c:v>1.1945528762076992E-5</c:v>
                </c:pt>
                <c:pt idx="251">
                  <c:v>1.19933108771253E-5</c:v>
                </c:pt>
                <c:pt idx="252">
                  <c:v>1.2041092992173609E-5</c:v>
                </c:pt>
                <c:pt idx="253">
                  <c:v>1.2088875107221915E-5</c:v>
                </c:pt>
                <c:pt idx="254">
                  <c:v>1.2136657222270223E-5</c:v>
                </c:pt>
                <c:pt idx="255">
                  <c:v>1.2184439337318531E-5</c:v>
                </c:pt>
                <c:pt idx="256">
                  <c:v>1.223222145236684E-5</c:v>
                </c:pt>
                <c:pt idx="257">
                  <c:v>1.2280003567415148E-5</c:v>
                </c:pt>
                <c:pt idx="258">
                  <c:v>1.2327785682463456E-5</c:v>
                </c:pt>
                <c:pt idx="259">
                  <c:v>1.2375567797511764E-5</c:v>
                </c:pt>
                <c:pt idx="260">
                  <c:v>1.2423349912560071E-5</c:v>
                </c:pt>
                <c:pt idx="261">
                  <c:v>1.2471132027608379E-5</c:v>
                </c:pt>
                <c:pt idx="262">
                  <c:v>1.2518914142656687E-5</c:v>
                </c:pt>
                <c:pt idx="263">
                  <c:v>1.2566696257704995E-5</c:v>
                </c:pt>
                <c:pt idx="264">
                  <c:v>1.2614478372753304E-5</c:v>
                </c:pt>
                <c:pt idx="265">
                  <c:v>1.2662260487801612E-5</c:v>
                </c:pt>
                <c:pt idx="266">
                  <c:v>1.271004260284992E-5</c:v>
                </c:pt>
                <c:pt idx="267">
                  <c:v>1.2757824717898227E-5</c:v>
                </c:pt>
                <c:pt idx="268">
                  <c:v>1.2805606832946535E-5</c:v>
                </c:pt>
                <c:pt idx="269">
                  <c:v>1.2853388947994843E-5</c:v>
                </c:pt>
                <c:pt idx="270">
                  <c:v>1.2901171063043151E-5</c:v>
                </c:pt>
                <c:pt idx="271">
                  <c:v>1.2948953178091459E-5</c:v>
                </c:pt>
                <c:pt idx="272">
                  <c:v>1.2996735293139768E-5</c:v>
                </c:pt>
                <c:pt idx="273">
                  <c:v>1.3044517408188076E-5</c:v>
                </c:pt>
                <c:pt idx="274">
                  <c:v>1.3092299523236382E-5</c:v>
                </c:pt>
                <c:pt idx="275">
                  <c:v>1.3140081638284691E-5</c:v>
                </c:pt>
                <c:pt idx="276">
                  <c:v>1.3187863753332999E-5</c:v>
                </c:pt>
                <c:pt idx="277">
                  <c:v>1.3235645868381307E-5</c:v>
                </c:pt>
                <c:pt idx="278">
                  <c:v>1.3283427983429615E-5</c:v>
                </c:pt>
                <c:pt idx="279">
                  <c:v>1.3331210098477923E-5</c:v>
                </c:pt>
                <c:pt idx="280">
                  <c:v>1.3378992213526232E-5</c:v>
                </c:pt>
                <c:pt idx="281">
                  <c:v>1.3426774328574538E-5</c:v>
                </c:pt>
                <c:pt idx="282">
                  <c:v>1.3474556443622846E-5</c:v>
                </c:pt>
                <c:pt idx="283">
                  <c:v>1.3522338558671155E-5</c:v>
                </c:pt>
                <c:pt idx="284">
                  <c:v>1.3570120673719463E-5</c:v>
                </c:pt>
                <c:pt idx="285">
                  <c:v>1.3617902788767771E-5</c:v>
                </c:pt>
                <c:pt idx="286">
                  <c:v>1.3665684903816079E-5</c:v>
                </c:pt>
                <c:pt idx="287">
                  <c:v>1.3713467018864387E-5</c:v>
                </c:pt>
                <c:pt idx="288">
                  <c:v>1.3761249133912694E-5</c:v>
                </c:pt>
                <c:pt idx="289">
                  <c:v>1.3809031248961002E-5</c:v>
                </c:pt>
                <c:pt idx="290">
                  <c:v>1.385681336400931E-5</c:v>
                </c:pt>
                <c:pt idx="291">
                  <c:v>1.3904595479057619E-5</c:v>
                </c:pt>
                <c:pt idx="292">
                  <c:v>1.3952377594105927E-5</c:v>
                </c:pt>
                <c:pt idx="293">
                  <c:v>1.4000159709154235E-5</c:v>
                </c:pt>
                <c:pt idx="294">
                  <c:v>1.4047941824202543E-5</c:v>
                </c:pt>
                <c:pt idx="295">
                  <c:v>1.409572393925085E-5</c:v>
                </c:pt>
                <c:pt idx="296">
                  <c:v>1.4143506054299158E-5</c:v>
                </c:pt>
                <c:pt idx="297">
                  <c:v>1.4191288169347466E-5</c:v>
                </c:pt>
                <c:pt idx="298">
                  <c:v>1.4239070284395774E-5</c:v>
                </c:pt>
                <c:pt idx="299">
                  <c:v>1.4286852399444083E-5</c:v>
                </c:pt>
                <c:pt idx="300">
                  <c:v>1.4334634514492391E-5</c:v>
                </c:pt>
                <c:pt idx="301">
                  <c:v>1.4382416629540697E-5</c:v>
                </c:pt>
                <c:pt idx="302">
                  <c:v>1.4430198744589006E-5</c:v>
                </c:pt>
                <c:pt idx="303">
                  <c:v>1.4477980859637314E-5</c:v>
                </c:pt>
                <c:pt idx="304">
                  <c:v>1.4525762974685622E-5</c:v>
                </c:pt>
                <c:pt idx="305">
                  <c:v>1.457354508973393E-5</c:v>
                </c:pt>
                <c:pt idx="306">
                  <c:v>1.4621327204782238E-5</c:v>
                </c:pt>
                <c:pt idx="307">
                  <c:v>1.4669109319830547E-5</c:v>
                </c:pt>
                <c:pt idx="308">
                  <c:v>1.4716891434878853E-5</c:v>
                </c:pt>
                <c:pt idx="309">
                  <c:v>1.4764673549927161E-5</c:v>
                </c:pt>
                <c:pt idx="310">
                  <c:v>1.481245566497547E-5</c:v>
                </c:pt>
                <c:pt idx="311">
                  <c:v>1.4860237780023778E-5</c:v>
                </c:pt>
                <c:pt idx="312">
                  <c:v>1.4908019895072086E-5</c:v>
                </c:pt>
                <c:pt idx="313">
                  <c:v>1.4955802010120394E-5</c:v>
                </c:pt>
                <c:pt idx="314">
                  <c:v>1.5003584125168702E-5</c:v>
                </c:pt>
                <c:pt idx="315">
                  <c:v>1.5051366240217009E-5</c:v>
                </c:pt>
                <c:pt idx="316">
                  <c:v>1.5099148355265317E-5</c:v>
                </c:pt>
                <c:pt idx="317">
                  <c:v>1.5146930470313625E-5</c:v>
                </c:pt>
                <c:pt idx="318">
                  <c:v>1.5194712585361934E-5</c:v>
                </c:pt>
                <c:pt idx="319">
                  <c:v>1.5242494700410242E-5</c:v>
                </c:pt>
                <c:pt idx="320">
                  <c:v>1.529027681545855E-5</c:v>
                </c:pt>
                <c:pt idx="321">
                  <c:v>1.5338058930506858E-5</c:v>
                </c:pt>
                <c:pt idx="322">
                  <c:v>1.5385841045555166E-5</c:v>
                </c:pt>
                <c:pt idx="323">
                  <c:v>1.5433623160603475E-5</c:v>
                </c:pt>
                <c:pt idx="324">
                  <c:v>1.5481405275651783E-5</c:v>
                </c:pt>
                <c:pt idx="325">
                  <c:v>1.5529187390700091E-5</c:v>
                </c:pt>
                <c:pt idx="326">
                  <c:v>1.5576969505748396E-5</c:v>
                </c:pt>
                <c:pt idx="327">
                  <c:v>1.5624751620796704E-5</c:v>
                </c:pt>
                <c:pt idx="328">
                  <c:v>1.5672533735845012E-5</c:v>
                </c:pt>
                <c:pt idx="329">
                  <c:v>1.5720315850893321E-5</c:v>
                </c:pt>
                <c:pt idx="330">
                  <c:v>1.5768097965941629E-5</c:v>
                </c:pt>
                <c:pt idx="331">
                  <c:v>1.5815880080989937E-5</c:v>
                </c:pt>
                <c:pt idx="332">
                  <c:v>1.5863662196038245E-5</c:v>
                </c:pt>
                <c:pt idx="333">
                  <c:v>1.5911444311086553E-5</c:v>
                </c:pt>
                <c:pt idx="334">
                  <c:v>1.5959226426134862E-5</c:v>
                </c:pt>
                <c:pt idx="335">
                  <c:v>1.600700854118317E-5</c:v>
                </c:pt>
                <c:pt idx="336">
                  <c:v>1.6054790656231478E-5</c:v>
                </c:pt>
                <c:pt idx="337">
                  <c:v>1.6102572771279786E-5</c:v>
                </c:pt>
                <c:pt idx="338">
                  <c:v>1.6150354886328094E-5</c:v>
                </c:pt>
                <c:pt idx="339">
                  <c:v>1.6198137001376403E-5</c:v>
                </c:pt>
                <c:pt idx="340">
                  <c:v>1.6245919116424707E-5</c:v>
                </c:pt>
                <c:pt idx="341">
                  <c:v>1.6293701231473016E-5</c:v>
                </c:pt>
                <c:pt idx="342">
                  <c:v>1.6341483346521324E-5</c:v>
                </c:pt>
                <c:pt idx="343">
                  <c:v>1.6389265461569632E-5</c:v>
                </c:pt>
                <c:pt idx="344">
                  <c:v>1.643704757661794E-5</c:v>
                </c:pt>
                <c:pt idx="345">
                  <c:v>1.6484829691666249E-5</c:v>
                </c:pt>
                <c:pt idx="346">
                  <c:v>1.6532611806714557E-5</c:v>
                </c:pt>
                <c:pt idx="347">
                  <c:v>1.6580393921762865E-5</c:v>
                </c:pt>
                <c:pt idx="348">
                  <c:v>1.6628176036811173E-5</c:v>
                </c:pt>
                <c:pt idx="349">
                  <c:v>1.6675958151859481E-5</c:v>
                </c:pt>
                <c:pt idx="350">
                  <c:v>1.672374026690779E-5</c:v>
                </c:pt>
                <c:pt idx="351">
                  <c:v>1.6771522381956098E-5</c:v>
                </c:pt>
                <c:pt idx="352">
                  <c:v>1.6819304497004406E-5</c:v>
                </c:pt>
                <c:pt idx="353">
                  <c:v>1.6867086612052711E-5</c:v>
                </c:pt>
                <c:pt idx="354">
                  <c:v>1.6914868727101019E-5</c:v>
                </c:pt>
                <c:pt idx="355">
                  <c:v>1.6962650842149327E-5</c:v>
                </c:pt>
                <c:pt idx="356">
                  <c:v>1.7010432957197635E-5</c:v>
                </c:pt>
                <c:pt idx="357">
                  <c:v>1.7058215072245944E-5</c:v>
                </c:pt>
                <c:pt idx="358">
                  <c:v>1.7105997187294252E-5</c:v>
                </c:pt>
                <c:pt idx="359">
                  <c:v>1.715377930234256E-5</c:v>
                </c:pt>
                <c:pt idx="360">
                  <c:v>1.7201561417390868E-5</c:v>
                </c:pt>
                <c:pt idx="361">
                  <c:v>1.7249343532439177E-5</c:v>
                </c:pt>
                <c:pt idx="362">
                  <c:v>1.7297125647487485E-5</c:v>
                </c:pt>
                <c:pt idx="363">
                  <c:v>1.7344907762535793E-5</c:v>
                </c:pt>
                <c:pt idx="364">
                  <c:v>1.7392689877584101E-5</c:v>
                </c:pt>
                <c:pt idx="365">
                  <c:v>1.7440471992632409E-5</c:v>
                </c:pt>
                <c:pt idx="366">
                  <c:v>1.7488254107680718E-5</c:v>
                </c:pt>
                <c:pt idx="367">
                  <c:v>1.7536036222729022E-5</c:v>
                </c:pt>
                <c:pt idx="368">
                  <c:v>1.7583818337777331E-5</c:v>
                </c:pt>
                <c:pt idx="369">
                  <c:v>1.7631600452825639E-5</c:v>
                </c:pt>
                <c:pt idx="370">
                  <c:v>1.7679382567873947E-5</c:v>
                </c:pt>
                <c:pt idx="371">
                  <c:v>1.7727164682922255E-5</c:v>
                </c:pt>
                <c:pt idx="372">
                  <c:v>1.7774946797970563E-5</c:v>
                </c:pt>
                <c:pt idx="373">
                  <c:v>1.7822728913018872E-5</c:v>
                </c:pt>
                <c:pt idx="374">
                  <c:v>1.787051102806718E-5</c:v>
                </c:pt>
                <c:pt idx="375">
                  <c:v>1.7918293143115488E-5</c:v>
                </c:pt>
                <c:pt idx="376">
                  <c:v>1.7966075258163796E-5</c:v>
                </c:pt>
                <c:pt idx="377">
                  <c:v>1.8013857373212105E-5</c:v>
                </c:pt>
                <c:pt idx="378">
                  <c:v>1.8061639488260413E-5</c:v>
                </c:pt>
                <c:pt idx="379">
                  <c:v>1.8109421603308721E-5</c:v>
                </c:pt>
                <c:pt idx="380">
                  <c:v>1.8157203718357029E-5</c:v>
                </c:pt>
                <c:pt idx="381">
                  <c:v>1.8204985833405334E-5</c:v>
                </c:pt>
                <c:pt idx="382">
                  <c:v>1.8252767948453642E-5</c:v>
                </c:pt>
                <c:pt idx="383">
                  <c:v>1.830055006350195E-5</c:v>
                </c:pt>
                <c:pt idx="384">
                  <c:v>1.8348332178550259E-5</c:v>
                </c:pt>
                <c:pt idx="385">
                  <c:v>1.8396114293598567E-5</c:v>
                </c:pt>
                <c:pt idx="386">
                  <c:v>1.8443896408646875E-5</c:v>
                </c:pt>
                <c:pt idx="387">
                  <c:v>1.8491678523695183E-5</c:v>
                </c:pt>
                <c:pt idx="388">
                  <c:v>1.8539460638743491E-5</c:v>
                </c:pt>
                <c:pt idx="389">
                  <c:v>1.85872427537918E-5</c:v>
                </c:pt>
                <c:pt idx="390">
                  <c:v>1.8635024868840108E-5</c:v>
                </c:pt>
                <c:pt idx="391">
                  <c:v>1.8682806983888416E-5</c:v>
                </c:pt>
                <c:pt idx="392">
                  <c:v>1.8730589098936724E-5</c:v>
                </c:pt>
                <c:pt idx="393">
                  <c:v>1.8778371213985033E-5</c:v>
                </c:pt>
                <c:pt idx="394">
                  <c:v>1.8826153329033341E-5</c:v>
                </c:pt>
                <c:pt idx="395">
                  <c:v>1.8873935444081646E-5</c:v>
                </c:pt>
                <c:pt idx="396">
                  <c:v>1.8921717559129954E-5</c:v>
                </c:pt>
                <c:pt idx="397">
                  <c:v>1.8969499674178262E-5</c:v>
                </c:pt>
                <c:pt idx="398">
                  <c:v>1.901728178922657E-5</c:v>
                </c:pt>
                <c:pt idx="399">
                  <c:v>1.9065063904274878E-5</c:v>
                </c:pt>
                <c:pt idx="400">
                  <c:v>1.9112846019323187E-5</c:v>
                </c:pt>
                <c:pt idx="401">
                  <c:v>1.9160628134371495E-5</c:v>
                </c:pt>
                <c:pt idx="402">
                  <c:v>1.9208410249419803E-5</c:v>
                </c:pt>
                <c:pt idx="403">
                  <c:v>1.9256192364468111E-5</c:v>
                </c:pt>
                <c:pt idx="404">
                  <c:v>1.9303974479516419E-5</c:v>
                </c:pt>
                <c:pt idx="405">
                  <c:v>1.9351756594564728E-5</c:v>
                </c:pt>
                <c:pt idx="406">
                  <c:v>1.9399538709613036E-5</c:v>
                </c:pt>
                <c:pt idx="407">
                  <c:v>1.9447320824661344E-5</c:v>
                </c:pt>
                <c:pt idx="408">
                  <c:v>1.9495102939709652E-5</c:v>
                </c:pt>
                <c:pt idx="409">
                  <c:v>1.9542885054757957E-5</c:v>
                </c:pt>
                <c:pt idx="410">
                  <c:v>1.9590667169806265E-5</c:v>
                </c:pt>
                <c:pt idx="411">
                  <c:v>1.9638449284854574E-5</c:v>
                </c:pt>
                <c:pt idx="412">
                  <c:v>1.9686231399902882E-5</c:v>
                </c:pt>
                <c:pt idx="413">
                  <c:v>1.973401351495119E-5</c:v>
                </c:pt>
                <c:pt idx="414">
                  <c:v>1.9781795629999498E-5</c:v>
                </c:pt>
                <c:pt idx="415">
                  <c:v>1.9829577745047806E-5</c:v>
                </c:pt>
                <c:pt idx="416">
                  <c:v>1.9877359860096115E-5</c:v>
                </c:pt>
                <c:pt idx="417">
                  <c:v>1.9925141975144423E-5</c:v>
                </c:pt>
                <c:pt idx="418">
                  <c:v>1.9972924090192731E-5</c:v>
                </c:pt>
                <c:pt idx="419">
                  <c:v>2.0020706205241039E-5</c:v>
                </c:pt>
                <c:pt idx="420">
                  <c:v>2.0068488320289348E-5</c:v>
                </c:pt>
                <c:pt idx="421">
                  <c:v>2.0116270435337656E-5</c:v>
                </c:pt>
                <c:pt idx="422">
                  <c:v>2.0164052550385964E-5</c:v>
                </c:pt>
                <c:pt idx="423">
                  <c:v>2.0211834665434269E-5</c:v>
                </c:pt>
                <c:pt idx="424">
                  <c:v>2.0259616780482577E-5</c:v>
                </c:pt>
                <c:pt idx="425">
                  <c:v>2.0307398895530885E-5</c:v>
                </c:pt>
                <c:pt idx="426">
                  <c:v>2.0355181010579193E-5</c:v>
                </c:pt>
                <c:pt idx="427">
                  <c:v>2.0402963125627502E-5</c:v>
                </c:pt>
                <c:pt idx="428">
                  <c:v>2.045074524067581E-5</c:v>
                </c:pt>
                <c:pt idx="429">
                  <c:v>2.0498527355724118E-5</c:v>
                </c:pt>
                <c:pt idx="430">
                  <c:v>2.0546309470772426E-5</c:v>
                </c:pt>
                <c:pt idx="431">
                  <c:v>2.0594091585820734E-5</c:v>
                </c:pt>
                <c:pt idx="432">
                  <c:v>2.0641873700869043E-5</c:v>
                </c:pt>
                <c:pt idx="433">
                  <c:v>2.0689655815917351E-5</c:v>
                </c:pt>
                <c:pt idx="434">
                  <c:v>2.0737437930965659E-5</c:v>
                </c:pt>
                <c:pt idx="435">
                  <c:v>2.0785220046013967E-5</c:v>
                </c:pt>
                <c:pt idx="436">
                  <c:v>2.0833002161062272E-5</c:v>
                </c:pt>
                <c:pt idx="437">
                  <c:v>2.088078427611058E-5</c:v>
                </c:pt>
                <c:pt idx="438">
                  <c:v>2.0928566391158889E-5</c:v>
                </c:pt>
                <c:pt idx="439">
                  <c:v>2.0976348506207197E-5</c:v>
                </c:pt>
                <c:pt idx="440">
                  <c:v>2.1024130621255505E-5</c:v>
                </c:pt>
                <c:pt idx="441">
                  <c:v>2.1071912736303813E-5</c:v>
                </c:pt>
                <c:pt idx="442">
                  <c:v>2.1119694851352121E-5</c:v>
                </c:pt>
                <c:pt idx="443">
                  <c:v>2.116747696640043E-5</c:v>
                </c:pt>
                <c:pt idx="444">
                  <c:v>2.1215259081448738E-5</c:v>
                </c:pt>
                <c:pt idx="445">
                  <c:v>2.1263041196497046E-5</c:v>
                </c:pt>
                <c:pt idx="446">
                  <c:v>2.1310823311545354E-5</c:v>
                </c:pt>
                <c:pt idx="447">
                  <c:v>2.1358605426593662E-5</c:v>
                </c:pt>
                <c:pt idx="448">
                  <c:v>2.1406387541641971E-5</c:v>
                </c:pt>
                <c:pt idx="449">
                  <c:v>2.1454169656690279E-5</c:v>
                </c:pt>
                <c:pt idx="450">
                  <c:v>2.1501951771738584E-5</c:v>
                </c:pt>
                <c:pt idx="451">
                  <c:v>2.1549733886786892E-5</c:v>
                </c:pt>
                <c:pt idx="452">
                  <c:v>2.15975160018352E-5</c:v>
                </c:pt>
                <c:pt idx="453">
                  <c:v>2.1645298116883508E-5</c:v>
                </c:pt>
                <c:pt idx="454">
                  <c:v>2.1693080231931817E-5</c:v>
                </c:pt>
                <c:pt idx="455">
                  <c:v>2.1740862346980125E-5</c:v>
                </c:pt>
                <c:pt idx="456">
                  <c:v>2.1788644462028433E-5</c:v>
                </c:pt>
                <c:pt idx="457">
                  <c:v>2.1836426577076741E-5</c:v>
                </c:pt>
                <c:pt idx="458">
                  <c:v>2.1884208692125049E-5</c:v>
                </c:pt>
                <c:pt idx="459">
                  <c:v>2.1931990807173358E-5</c:v>
                </c:pt>
                <c:pt idx="460">
                  <c:v>2.1979772922221666E-5</c:v>
                </c:pt>
                <c:pt idx="461">
                  <c:v>2.2027555037269974E-5</c:v>
                </c:pt>
                <c:pt idx="462">
                  <c:v>2.2075337152318282E-5</c:v>
                </c:pt>
                <c:pt idx="463">
                  <c:v>2.212311926736659E-5</c:v>
                </c:pt>
                <c:pt idx="464">
                  <c:v>2.2170901382414895E-5</c:v>
                </c:pt>
                <c:pt idx="465">
                  <c:v>2.2218683497463204E-5</c:v>
                </c:pt>
                <c:pt idx="466">
                  <c:v>2.2266465612511512E-5</c:v>
                </c:pt>
                <c:pt idx="467">
                  <c:v>2.231424772755982E-5</c:v>
                </c:pt>
                <c:pt idx="468">
                  <c:v>2.2362029842608128E-5</c:v>
                </c:pt>
                <c:pt idx="469">
                  <c:v>2.2409811957656436E-5</c:v>
                </c:pt>
                <c:pt idx="470">
                  <c:v>2.2457594072704745E-5</c:v>
                </c:pt>
                <c:pt idx="471">
                  <c:v>2.2505376187753053E-5</c:v>
                </c:pt>
                <c:pt idx="472">
                  <c:v>2.2553158302801361E-5</c:v>
                </c:pt>
                <c:pt idx="473">
                  <c:v>2.2600940417849669E-5</c:v>
                </c:pt>
                <c:pt idx="474">
                  <c:v>2.2648722532897977E-5</c:v>
                </c:pt>
                <c:pt idx="475">
                  <c:v>2.2696504647946286E-5</c:v>
                </c:pt>
                <c:pt idx="476">
                  <c:v>2.2744286762994594E-5</c:v>
                </c:pt>
                <c:pt idx="477">
                  <c:v>2.2792068878042902E-5</c:v>
                </c:pt>
                <c:pt idx="478">
                  <c:v>2.2839850993091207E-5</c:v>
                </c:pt>
                <c:pt idx="479">
                  <c:v>2.2887633108139515E-5</c:v>
                </c:pt>
                <c:pt idx="480">
                  <c:v>2.2935415223187823E-5</c:v>
                </c:pt>
                <c:pt idx="481">
                  <c:v>2.2983197338236132E-5</c:v>
                </c:pt>
                <c:pt idx="482">
                  <c:v>2.303097945328444E-5</c:v>
                </c:pt>
                <c:pt idx="483">
                  <c:v>2.3078761568332748E-5</c:v>
                </c:pt>
                <c:pt idx="484">
                  <c:v>2.3126543683381056E-5</c:v>
                </c:pt>
                <c:pt idx="485">
                  <c:v>2.3174325798429364E-5</c:v>
                </c:pt>
                <c:pt idx="486">
                  <c:v>2.3222107913477673E-5</c:v>
                </c:pt>
                <c:pt idx="487">
                  <c:v>2.3269890028525981E-5</c:v>
                </c:pt>
                <c:pt idx="488">
                  <c:v>2.3317672143574289E-5</c:v>
                </c:pt>
                <c:pt idx="489">
                  <c:v>2.3365454258622597E-5</c:v>
                </c:pt>
                <c:pt idx="490">
                  <c:v>2.3413236373670905E-5</c:v>
                </c:pt>
                <c:pt idx="491">
                  <c:v>2.3461018488719214E-5</c:v>
                </c:pt>
                <c:pt idx="492">
                  <c:v>2.3508800603767518E-5</c:v>
                </c:pt>
                <c:pt idx="493">
                  <c:v>2.3556582718815827E-5</c:v>
                </c:pt>
                <c:pt idx="494">
                  <c:v>2.3604364833864135E-5</c:v>
                </c:pt>
                <c:pt idx="495">
                  <c:v>2.3652146948912443E-5</c:v>
                </c:pt>
                <c:pt idx="496">
                  <c:v>2.3699929063960751E-5</c:v>
                </c:pt>
                <c:pt idx="497">
                  <c:v>2.374771117900906E-5</c:v>
                </c:pt>
                <c:pt idx="498">
                  <c:v>2.3795493294057368E-5</c:v>
                </c:pt>
                <c:pt idx="499">
                  <c:v>2.3843275409105676E-5</c:v>
                </c:pt>
                <c:pt idx="500">
                  <c:v>2.3891057524153984E-5</c:v>
                </c:pt>
                <c:pt idx="501">
                  <c:v>2.3938839639202292E-5</c:v>
                </c:pt>
                <c:pt idx="502">
                  <c:v>2.3986621754250601E-5</c:v>
                </c:pt>
                <c:pt idx="503">
                  <c:v>2.4034403869298909E-5</c:v>
                </c:pt>
                <c:pt idx="504">
                  <c:v>2.4082185984347217E-5</c:v>
                </c:pt>
                <c:pt idx="505">
                  <c:v>2.4129968099395525E-5</c:v>
                </c:pt>
                <c:pt idx="506">
                  <c:v>2.417775021444383E-5</c:v>
                </c:pt>
                <c:pt idx="507">
                  <c:v>2.4225532329492138E-5</c:v>
                </c:pt>
                <c:pt idx="508">
                  <c:v>2.4273314444540446E-5</c:v>
                </c:pt>
                <c:pt idx="509">
                  <c:v>2.4321096559588755E-5</c:v>
                </c:pt>
                <c:pt idx="510">
                  <c:v>2.4368878674637063E-5</c:v>
                </c:pt>
                <c:pt idx="511">
                  <c:v>2.4416660789685371E-5</c:v>
                </c:pt>
                <c:pt idx="512">
                  <c:v>2.4464442904733679E-5</c:v>
                </c:pt>
                <c:pt idx="513">
                  <c:v>2.4512225019781988E-5</c:v>
                </c:pt>
                <c:pt idx="514">
                  <c:v>2.4560007134830296E-5</c:v>
                </c:pt>
                <c:pt idx="515">
                  <c:v>2.4607789249878604E-5</c:v>
                </c:pt>
                <c:pt idx="516">
                  <c:v>2.4655571364926912E-5</c:v>
                </c:pt>
                <c:pt idx="517">
                  <c:v>2.470335347997522E-5</c:v>
                </c:pt>
                <c:pt idx="518">
                  <c:v>2.4751135595023529E-5</c:v>
                </c:pt>
                <c:pt idx="519">
                  <c:v>2.4798917710071833E-5</c:v>
                </c:pt>
                <c:pt idx="520">
                  <c:v>2.4846699825120142E-5</c:v>
                </c:pt>
                <c:pt idx="521">
                  <c:v>2.489448194016845E-5</c:v>
                </c:pt>
                <c:pt idx="522">
                  <c:v>2.4942264055216758E-5</c:v>
                </c:pt>
                <c:pt idx="523">
                  <c:v>2.4990046170265066E-5</c:v>
                </c:pt>
                <c:pt idx="524">
                  <c:v>2.5037828285313374E-5</c:v>
                </c:pt>
                <c:pt idx="525">
                  <c:v>2.5085610400361683E-5</c:v>
                </c:pt>
                <c:pt idx="526">
                  <c:v>2.5133392515409991E-5</c:v>
                </c:pt>
                <c:pt idx="527">
                  <c:v>2.5181174630458299E-5</c:v>
                </c:pt>
                <c:pt idx="528">
                  <c:v>2.5228956745506607E-5</c:v>
                </c:pt>
                <c:pt idx="529">
                  <c:v>2.5276738860554916E-5</c:v>
                </c:pt>
                <c:pt idx="530">
                  <c:v>2.5324520975603224E-5</c:v>
                </c:pt>
                <c:pt idx="531">
                  <c:v>2.5372303090651532E-5</c:v>
                </c:pt>
                <c:pt idx="532">
                  <c:v>2.542008520569984E-5</c:v>
                </c:pt>
                <c:pt idx="533">
                  <c:v>2.5467867320748145E-5</c:v>
                </c:pt>
                <c:pt idx="534">
                  <c:v>2.5515649435796453E-5</c:v>
                </c:pt>
                <c:pt idx="535">
                  <c:v>2.5563431550844761E-5</c:v>
                </c:pt>
                <c:pt idx="536">
                  <c:v>2.561121366589307E-5</c:v>
                </c:pt>
                <c:pt idx="537">
                  <c:v>2.5658995780941378E-5</c:v>
                </c:pt>
                <c:pt idx="538">
                  <c:v>2.5706777895989686E-5</c:v>
                </c:pt>
                <c:pt idx="539">
                  <c:v>2.5754560011037994E-5</c:v>
                </c:pt>
                <c:pt idx="540">
                  <c:v>2.5802342126086302E-5</c:v>
                </c:pt>
                <c:pt idx="541">
                  <c:v>2.5850124241134611E-5</c:v>
                </c:pt>
                <c:pt idx="542">
                  <c:v>2.5897906356182919E-5</c:v>
                </c:pt>
                <c:pt idx="543">
                  <c:v>2.5945688471231227E-5</c:v>
                </c:pt>
                <c:pt idx="544">
                  <c:v>2.5993470586279535E-5</c:v>
                </c:pt>
                <c:pt idx="545">
                  <c:v>2.6041252701327844E-5</c:v>
                </c:pt>
                <c:pt idx="546">
                  <c:v>2.6089034816376152E-5</c:v>
                </c:pt>
                <c:pt idx="547">
                  <c:v>2.6136816931424457E-5</c:v>
                </c:pt>
                <c:pt idx="548">
                  <c:v>2.6184599046472765E-5</c:v>
                </c:pt>
                <c:pt idx="549">
                  <c:v>2.6232381161521073E-5</c:v>
                </c:pt>
                <c:pt idx="550">
                  <c:v>2.6280163276569381E-5</c:v>
                </c:pt>
                <c:pt idx="551">
                  <c:v>2.6327945391617689E-5</c:v>
                </c:pt>
                <c:pt idx="552">
                  <c:v>2.6375727506665998E-5</c:v>
                </c:pt>
                <c:pt idx="553">
                  <c:v>2.6423509621714306E-5</c:v>
                </c:pt>
                <c:pt idx="554">
                  <c:v>2.6471291736762614E-5</c:v>
                </c:pt>
                <c:pt idx="555">
                  <c:v>2.6519073851810922E-5</c:v>
                </c:pt>
                <c:pt idx="556">
                  <c:v>2.656685596685923E-5</c:v>
                </c:pt>
                <c:pt idx="557">
                  <c:v>2.6614638081907539E-5</c:v>
                </c:pt>
                <c:pt idx="558">
                  <c:v>2.6662420196955847E-5</c:v>
                </c:pt>
                <c:pt idx="559">
                  <c:v>2.6710202312004155E-5</c:v>
                </c:pt>
                <c:pt idx="560">
                  <c:v>2.6757984427052463E-5</c:v>
                </c:pt>
                <c:pt idx="561">
                  <c:v>2.6805766542100768E-5</c:v>
                </c:pt>
                <c:pt idx="562">
                  <c:v>2.6853548657149076E-5</c:v>
                </c:pt>
                <c:pt idx="563">
                  <c:v>2.6901330772197385E-5</c:v>
                </c:pt>
                <c:pt idx="564">
                  <c:v>2.6949112887245693E-5</c:v>
                </c:pt>
                <c:pt idx="565">
                  <c:v>2.6996895002294001E-5</c:v>
                </c:pt>
                <c:pt idx="566">
                  <c:v>2.7044677117342309E-5</c:v>
                </c:pt>
                <c:pt idx="567">
                  <c:v>2.7092459232390617E-5</c:v>
                </c:pt>
                <c:pt idx="568">
                  <c:v>2.7140241347438926E-5</c:v>
                </c:pt>
                <c:pt idx="569">
                  <c:v>2.7188023462487234E-5</c:v>
                </c:pt>
                <c:pt idx="570">
                  <c:v>2.7235805577535542E-5</c:v>
                </c:pt>
                <c:pt idx="571">
                  <c:v>2.728358769258385E-5</c:v>
                </c:pt>
                <c:pt idx="572">
                  <c:v>2.7331369807632158E-5</c:v>
                </c:pt>
                <c:pt idx="573">
                  <c:v>2.7379151922680467E-5</c:v>
                </c:pt>
                <c:pt idx="574">
                  <c:v>2.7426934037728775E-5</c:v>
                </c:pt>
                <c:pt idx="575">
                  <c:v>2.747471615277708E-5</c:v>
                </c:pt>
                <c:pt idx="576">
                  <c:v>2.7522498267825388E-5</c:v>
                </c:pt>
                <c:pt idx="577">
                  <c:v>2.7570280382873696E-5</c:v>
                </c:pt>
                <c:pt idx="578">
                  <c:v>2.7618062497922004E-5</c:v>
                </c:pt>
                <c:pt idx="579">
                  <c:v>2.7665844612970313E-5</c:v>
                </c:pt>
                <c:pt idx="580">
                  <c:v>2.7713626728018621E-5</c:v>
                </c:pt>
                <c:pt idx="581">
                  <c:v>2.7761408843066929E-5</c:v>
                </c:pt>
                <c:pt idx="582">
                  <c:v>2.7809190958115237E-5</c:v>
                </c:pt>
                <c:pt idx="583">
                  <c:v>2.7856973073163545E-5</c:v>
                </c:pt>
                <c:pt idx="584">
                  <c:v>2.7904755188211854E-5</c:v>
                </c:pt>
                <c:pt idx="585">
                  <c:v>2.7952537303260162E-5</c:v>
                </c:pt>
                <c:pt idx="586">
                  <c:v>2.800031941830847E-5</c:v>
                </c:pt>
                <c:pt idx="587">
                  <c:v>2.8048101533356778E-5</c:v>
                </c:pt>
                <c:pt idx="588">
                  <c:v>2.8095883648405087E-5</c:v>
                </c:pt>
                <c:pt idx="589">
                  <c:v>2.8143665763453391E-5</c:v>
                </c:pt>
                <c:pt idx="590">
                  <c:v>2.81914478785017E-5</c:v>
                </c:pt>
                <c:pt idx="591">
                  <c:v>2.8239229993550008E-5</c:v>
                </c:pt>
                <c:pt idx="592">
                  <c:v>2.8287012108598316E-5</c:v>
                </c:pt>
                <c:pt idx="593">
                  <c:v>2.8334794223646624E-5</c:v>
                </c:pt>
                <c:pt idx="594">
                  <c:v>2.8382576338694932E-5</c:v>
                </c:pt>
                <c:pt idx="595">
                  <c:v>2.8430358453743241E-5</c:v>
                </c:pt>
                <c:pt idx="596">
                  <c:v>2.8478140568791549E-5</c:v>
                </c:pt>
                <c:pt idx="597">
                  <c:v>2.8525922683839857E-5</c:v>
                </c:pt>
                <c:pt idx="598">
                  <c:v>2.8573704798888165E-5</c:v>
                </c:pt>
                <c:pt idx="599">
                  <c:v>2.8621486913936473E-5</c:v>
                </c:pt>
                <c:pt idx="600">
                  <c:v>2.8669269028984782E-5</c:v>
                </c:pt>
                <c:pt idx="601">
                  <c:v>2.871705114403309E-5</c:v>
                </c:pt>
                <c:pt idx="602">
                  <c:v>2.8764833259081395E-5</c:v>
                </c:pt>
                <c:pt idx="603">
                  <c:v>2.8812615374129703E-5</c:v>
                </c:pt>
                <c:pt idx="604">
                  <c:v>2.8860397489178011E-5</c:v>
                </c:pt>
                <c:pt idx="605">
                  <c:v>2.8908179604226319E-5</c:v>
                </c:pt>
                <c:pt idx="606">
                  <c:v>2.8955961719274628E-5</c:v>
                </c:pt>
                <c:pt idx="607">
                  <c:v>2.9003743834322936E-5</c:v>
                </c:pt>
                <c:pt idx="608">
                  <c:v>2.9051525949371244E-5</c:v>
                </c:pt>
                <c:pt idx="609">
                  <c:v>2.9099308064419552E-5</c:v>
                </c:pt>
                <c:pt idx="610">
                  <c:v>2.914709017946786E-5</c:v>
                </c:pt>
                <c:pt idx="611">
                  <c:v>2.9194872294516169E-5</c:v>
                </c:pt>
                <c:pt idx="612">
                  <c:v>2.9242654409564477E-5</c:v>
                </c:pt>
                <c:pt idx="613">
                  <c:v>2.9290436524612785E-5</c:v>
                </c:pt>
                <c:pt idx="614">
                  <c:v>2.9338218639661093E-5</c:v>
                </c:pt>
                <c:pt idx="615">
                  <c:v>2.9386000754709401E-5</c:v>
                </c:pt>
                <c:pt idx="616">
                  <c:v>2.9433782869757706E-5</c:v>
                </c:pt>
                <c:pt idx="617">
                  <c:v>2.9481564984806014E-5</c:v>
                </c:pt>
                <c:pt idx="618">
                  <c:v>2.9529347099854323E-5</c:v>
                </c:pt>
                <c:pt idx="619">
                  <c:v>2.9577129214902631E-5</c:v>
                </c:pt>
                <c:pt idx="620">
                  <c:v>2.9624911329950939E-5</c:v>
                </c:pt>
                <c:pt idx="621">
                  <c:v>2.9672693444999247E-5</c:v>
                </c:pt>
                <c:pt idx="622">
                  <c:v>2.9720475560047556E-5</c:v>
                </c:pt>
                <c:pt idx="623">
                  <c:v>2.9768257675095864E-5</c:v>
                </c:pt>
                <c:pt idx="624">
                  <c:v>2.9816039790144172E-5</c:v>
                </c:pt>
                <c:pt idx="625">
                  <c:v>2.986382190519248E-5</c:v>
                </c:pt>
                <c:pt idx="626">
                  <c:v>2.9911604020240788E-5</c:v>
                </c:pt>
                <c:pt idx="627">
                  <c:v>2.9959386135289097E-5</c:v>
                </c:pt>
                <c:pt idx="628">
                  <c:v>3.0007168250337405E-5</c:v>
                </c:pt>
                <c:pt idx="629">
                  <c:v>3.0054950365385713E-5</c:v>
                </c:pt>
                <c:pt idx="630">
                  <c:v>3.0102732480434018E-5</c:v>
                </c:pt>
                <c:pt idx="631">
                  <c:v>3.0150514595482326E-5</c:v>
                </c:pt>
                <c:pt idx="632">
                  <c:v>3.0198296710530634E-5</c:v>
                </c:pt>
                <c:pt idx="633">
                  <c:v>3.0246078825578943E-5</c:v>
                </c:pt>
                <c:pt idx="634">
                  <c:v>3.0293860940627251E-5</c:v>
                </c:pt>
                <c:pt idx="635">
                  <c:v>3.0341643055675559E-5</c:v>
                </c:pt>
                <c:pt idx="636">
                  <c:v>3.0389425170723867E-5</c:v>
                </c:pt>
                <c:pt idx="637">
                  <c:v>3.0437207285772175E-5</c:v>
                </c:pt>
                <c:pt idx="638">
                  <c:v>3.0484989400820484E-5</c:v>
                </c:pt>
                <c:pt idx="639">
                  <c:v>3.0532771515868788E-5</c:v>
                </c:pt>
                <c:pt idx="640">
                  <c:v>3.05805536309171E-5</c:v>
                </c:pt>
                <c:pt idx="641">
                  <c:v>3.0628335745965405E-5</c:v>
                </c:pt>
                <c:pt idx="642">
                  <c:v>3.0676117861013716E-5</c:v>
                </c:pt>
                <c:pt idx="643">
                  <c:v>3.0723899976062021E-5</c:v>
                </c:pt>
                <c:pt idx="644">
                  <c:v>3.0771682091110333E-5</c:v>
                </c:pt>
                <c:pt idx="645">
                  <c:v>3.0819464206158638E-5</c:v>
                </c:pt>
                <c:pt idx="646">
                  <c:v>3.0867246321206949E-5</c:v>
                </c:pt>
                <c:pt idx="647">
                  <c:v>3.0915028436255254E-5</c:v>
                </c:pt>
                <c:pt idx="648">
                  <c:v>3.0962810551303566E-5</c:v>
                </c:pt>
                <c:pt idx="649">
                  <c:v>3.1010592666351871E-5</c:v>
                </c:pt>
                <c:pt idx="650">
                  <c:v>3.1058374781400182E-5</c:v>
                </c:pt>
                <c:pt idx="651">
                  <c:v>3.1106156896448487E-5</c:v>
                </c:pt>
                <c:pt idx="652">
                  <c:v>3.1153939011496792E-5</c:v>
                </c:pt>
                <c:pt idx="653">
                  <c:v>3.1201721126545103E-5</c:v>
                </c:pt>
                <c:pt idx="654">
                  <c:v>3.1249503241593408E-5</c:v>
                </c:pt>
                <c:pt idx="655">
                  <c:v>3.129728535664172E-5</c:v>
                </c:pt>
                <c:pt idx="656">
                  <c:v>3.1345067471690025E-5</c:v>
                </c:pt>
                <c:pt idx="657">
                  <c:v>3.1392849586738336E-5</c:v>
                </c:pt>
                <c:pt idx="658">
                  <c:v>3.1440631701786641E-5</c:v>
                </c:pt>
                <c:pt idx="659">
                  <c:v>3.1488413816834953E-5</c:v>
                </c:pt>
                <c:pt idx="660">
                  <c:v>3.1536195931883257E-5</c:v>
                </c:pt>
                <c:pt idx="661">
                  <c:v>3.1583978046931569E-5</c:v>
                </c:pt>
                <c:pt idx="662">
                  <c:v>3.1631760161979874E-5</c:v>
                </c:pt>
                <c:pt idx="663">
                  <c:v>3.1679542277028185E-5</c:v>
                </c:pt>
                <c:pt idx="664">
                  <c:v>3.172732439207649E-5</c:v>
                </c:pt>
                <c:pt idx="665">
                  <c:v>3.1775106507124795E-5</c:v>
                </c:pt>
                <c:pt idx="666">
                  <c:v>3.1822888622173107E-5</c:v>
                </c:pt>
                <c:pt idx="667">
                  <c:v>3.1870670737221412E-5</c:v>
                </c:pt>
                <c:pt idx="668">
                  <c:v>3.1918452852269723E-5</c:v>
                </c:pt>
                <c:pt idx="669">
                  <c:v>3.1966234967318028E-5</c:v>
                </c:pt>
                <c:pt idx="670">
                  <c:v>3.201401708236634E-5</c:v>
                </c:pt>
                <c:pt idx="671">
                  <c:v>3.2061799197414644E-5</c:v>
                </c:pt>
                <c:pt idx="672">
                  <c:v>3.2109581312462956E-5</c:v>
                </c:pt>
                <c:pt idx="673">
                  <c:v>3.2157363427511261E-5</c:v>
                </c:pt>
                <c:pt idx="674">
                  <c:v>3.2205145542559572E-5</c:v>
                </c:pt>
                <c:pt idx="675">
                  <c:v>3.2252927657607877E-5</c:v>
                </c:pt>
                <c:pt idx="676">
                  <c:v>3.2300709772656189E-5</c:v>
                </c:pt>
                <c:pt idx="677">
                  <c:v>3.2348491887704494E-5</c:v>
                </c:pt>
                <c:pt idx="678">
                  <c:v>3.2396274002752805E-5</c:v>
                </c:pt>
                <c:pt idx="679">
                  <c:v>3.244405611780111E-5</c:v>
                </c:pt>
                <c:pt idx="680">
                  <c:v>3.2491838232849415E-5</c:v>
                </c:pt>
                <c:pt idx="681">
                  <c:v>3.2539620347897727E-5</c:v>
                </c:pt>
                <c:pt idx="682">
                  <c:v>3.2587402462946031E-5</c:v>
                </c:pt>
                <c:pt idx="683">
                  <c:v>3.2635184577994343E-5</c:v>
                </c:pt>
                <c:pt idx="684">
                  <c:v>3.2682966693042648E-5</c:v>
                </c:pt>
                <c:pt idx="685">
                  <c:v>3.2730748808090959E-5</c:v>
                </c:pt>
                <c:pt idx="686">
                  <c:v>3.2778530923139264E-5</c:v>
                </c:pt>
                <c:pt idx="687">
                  <c:v>3.2826313038187576E-5</c:v>
                </c:pt>
                <c:pt idx="688">
                  <c:v>3.2874095153235881E-5</c:v>
                </c:pt>
                <c:pt idx="689">
                  <c:v>3.2921877268284192E-5</c:v>
                </c:pt>
                <c:pt idx="690">
                  <c:v>3.2969659383332497E-5</c:v>
                </c:pt>
                <c:pt idx="691">
                  <c:v>3.3017441498380809E-5</c:v>
                </c:pt>
                <c:pt idx="692">
                  <c:v>3.3065223613429113E-5</c:v>
                </c:pt>
                <c:pt idx="693">
                  <c:v>3.3113005728477418E-5</c:v>
                </c:pt>
                <c:pt idx="694">
                  <c:v>3.316078784352573E-5</c:v>
                </c:pt>
                <c:pt idx="695">
                  <c:v>3.3208569958574035E-5</c:v>
                </c:pt>
                <c:pt idx="696">
                  <c:v>3.3256352073622346E-5</c:v>
                </c:pt>
                <c:pt idx="697">
                  <c:v>3.3304134188670651E-5</c:v>
                </c:pt>
                <c:pt idx="698">
                  <c:v>3.3351916303718963E-5</c:v>
                </c:pt>
                <c:pt idx="699">
                  <c:v>3.3399698418767268E-5</c:v>
                </c:pt>
                <c:pt idx="700">
                  <c:v>3.3447480533815579E-5</c:v>
                </c:pt>
                <c:pt idx="701">
                  <c:v>3.3495262648863884E-5</c:v>
                </c:pt>
                <c:pt idx="702">
                  <c:v>3.3543044763912196E-5</c:v>
                </c:pt>
                <c:pt idx="703">
                  <c:v>3.35908268789605E-5</c:v>
                </c:pt>
                <c:pt idx="704">
                  <c:v>3.3638608994008812E-5</c:v>
                </c:pt>
                <c:pt idx="705">
                  <c:v>3.3686391109057117E-5</c:v>
                </c:pt>
                <c:pt idx="706">
                  <c:v>3.3734173224105422E-5</c:v>
                </c:pt>
                <c:pt idx="707">
                  <c:v>3.3781955339153733E-5</c:v>
                </c:pt>
                <c:pt idx="708">
                  <c:v>3.3829737454202038E-5</c:v>
                </c:pt>
                <c:pt idx="709">
                  <c:v>3.387751956925035E-5</c:v>
                </c:pt>
                <c:pt idx="710">
                  <c:v>3.3925301684298655E-5</c:v>
                </c:pt>
                <c:pt idx="711">
                  <c:v>3.3973083799346966E-5</c:v>
                </c:pt>
                <c:pt idx="712">
                  <c:v>3.4020865914395271E-5</c:v>
                </c:pt>
                <c:pt idx="713">
                  <c:v>3.4068648029443583E-5</c:v>
                </c:pt>
                <c:pt idx="714">
                  <c:v>3.4116430144491887E-5</c:v>
                </c:pt>
                <c:pt idx="715">
                  <c:v>3.4164212259540199E-5</c:v>
                </c:pt>
                <c:pt idx="716">
                  <c:v>3.4211994374588504E-5</c:v>
                </c:pt>
                <c:pt idx="717">
                  <c:v>3.4259776489636815E-5</c:v>
                </c:pt>
                <c:pt idx="718">
                  <c:v>3.430755860468512E-5</c:v>
                </c:pt>
                <c:pt idx="719">
                  <c:v>3.4355340719733432E-5</c:v>
                </c:pt>
                <c:pt idx="720">
                  <c:v>3.4403122834781737E-5</c:v>
                </c:pt>
                <c:pt idx="721">
                  <c:v>3.4450904949830041E-5</c:v>
                </c:pt>
                <c:pt idx="722">
                  <c:v>3.4498687064878353E-5</c:v>
                </c:pt>
                <c:pt idx="723">
                  <c:v>3.4546469179926658E-5</c:v>
                </c:pt>
                <c:pt idx="724">
                  <c:v>3.4594251294974969E-5</c:v>
                </c:pt>
                <c:pt idx="725">
                  <c:v>3.4642033410023274E-5</c:v>
                </c:pt>
                <c:pt idx="726">
                  <c:v>3.4689815525071586E-5</c:v>
                </c:pt>
                <c:pt idx="727">
                  <c:v>3.4737597640119891E-5</c:v>
                </c:pt>
                <c:pt idx="728">
                  <c:v>3.4785379755168202E-5</c:v>
                </c:pt>
                <c:pt idx="729">
                  <c:v>3.4833161870216507E-5</c:v>
                </c:pt>
                <c:pt idx="730">
                  <c:v>3.4880943985264819E-5</c:v>
                </c:pt>
                <c:pt idx="731">
                  <c:v>3.4928726100313124E-5</c:v>
                </c:pt>
                <c:pt idx="732">
                  <c:v>3.4976508215361435E-5</c:v>
                </c:pt>
                <c:pt idx="733">
                  <c:v>3.502429033040974E-5</c:v>
                </c:pt>
                <c:pt idx="734">
                  <c:v>3.5072072445458045E-5</c:v>
                </c:pt>
                <c:pt idx="735">
                  <c:v>3.5119854560506356E-5</c:v>
                </c:pt>
                <c:pt idx="736">
                  <c:v>3.5167636675554661E-5</c:v>
                </c:pt>
                <c:pt idx="737">
                  <c:v>3.5215418790602973E-5</c:v>
                </c:pt>
                <c:pt idx="738">
                  <c:v>3.5263200905651278E-5</c:v>
                </c:pt>
                <c:pt idx="739">
                  <c:v>3.5310983020699589E-5</c:v>
                </c:pt>
                <c:pt idx="740">
                  <c:v>3.5358765135747894E-5</c:v>
                </c:pt>
                <c:pt idx="741">
                  <c:v>3.5406547250796206E-5</c:v>
                </c:pt>
                <c:pt idx="742">
                  <c:v>3.5454329365844511E-5</c:v>
                </c:pt>
                <c:pt idx="743">
                  <c:v>3.5502111480892822E-5</c:v>
                </c:pt>
                <c:pt idx="744">
                  <c:v>3.5549893595941127E-5</c:v>
                </c:pt>
                <c:pt idx="745">
                  <c:v>3.5597675710989439E-5</c:v>
                </c:pt>
                <c:pt idx="746">
                  <c:v>3.5645457826037743E-5</c:v>
                </c:pt>
                <c:pt idx="747">
                  <c:v>3.5693239941086055E-5</c:v>
                </c:pt>
                <c:pt idx="748">
                  <c:v>3.574102205613436E-5</c:v>
                </c:pt>
                <c:pt idx="749">
                  <c:v>3.5788804171182665E-5</c:v>
                </c:pt>
                <c:pt idx="750">
                  <c:v>3.5836586286230976E-5</c:v>
                </c:pt>
                <c:pt idx="751">
                  <c:v>3.5884368401279281E-5</c:v>
                </c:pt>
                <c:pt idx="752">
                  <c:v>3.5932150516327593E-5</c:v>
                </c:pt>
                <c:pt idx="753">
                  <c:v>3.5979932631375897E-5</c:v>
                </c:pt>
                <c:pt idx="754">
                  <c:v>3.6027714746424209E-5</c:v>
                </c:pt>
                <c:pt idx="755">
                  <c:v>3.6075496861472514E-5</c:v>
                </c:pt>
                <c:pt idx="756">
                  <c:v>3.6123278976520826E-5</c:v>
                </c:pt>
                <c:pt idx="757">
                  <c:v>3.617106109156913E-5</c:v>
                </c:pt>
                <c:pt idx="758">
                  <c:v>3.6218843206617442E-5</c:v>
                </c:pt>
                <c:pt idx="759">
                  <c:v>3.6266625321665747E-5</c:v>
                </c:pt>
                <c:pt idx="760">
                  <c:v>3.6314407436714058E-5</c:v>
                </c:pt>
                <c:pt idx="761">
                  <c:v>3.6362189551762363E-5</c:v>
                </c:pt>
                <c:pt idx="762">
                  <c:v>3.6409971666810668E-5</c:v>
                </c:pt>
                <c:pt idx="763">
                  <c:v>3.645775378185898E-5</c:v>
                </c:pt>
                <c:pt idx="764">
                  <c:v>3.6505535896907284E-5</c:v>
                </c:pt>
                <c:pt idx="765">
                  <c:v>3.6553318011955596E-5</c:v>
                </c:pt>
                <c:pt idx="766">
                  <c:v>3.6601100127003901E-5</c:v>
                </c:pt>
                <c:pt idx="767">
                  <c:v>3.6648882242052212E-5</c:v>
                </c:pt>
                <c:pt idx="768">
                  <c:v>3.6696664357100517E-5</c:v>
                </c:pt>
                <c:pt idx="769">
                  <c:v>3.6744446472148829E-5</c:v>
                </c:pt>
                <c:pt idx="770">
                  <c:v>3.6792228587197134E-5</c:v>
                </c:pt>
                <c:pt idx="771">
                  <c:v>3.6840010702245445E-5</c:v>
                </c:pt>
                <c:pt idx="772">
                  <c:v>3.688779281729375E-5</c:v>
                </c:pt>
                <c:pt idx="773">
                  <c:v>3.6935574932342062E-5</c:v>
                </c:pt>
                <c:pt idx="774">
                  <c:v>3.6983357047390367E-5</c:v>
                </c:pt>
                <c:pt idx="775">
                  <c:v>3.7031139162438671E-5</c:v>
                </c:pt>
                <c:pt idx="776">
                  <c:v>3.7078921277486983E-5</c:v>
                </c:pt>
                <c:pt idx="777">
                  <c:v>3.7126703392535288E-5</c:v>
                </c:pt>
                <c:pt idx="778">
                  <c:v>3.7174485507583599E-5</c:v>
                </c:pt>
                <c:pt idx="779">
                  <c:v>3.7222267622631904E-5</c:v>
                </c:pt>
                <c:pt idx="780">
                  <c:v>3.7270049737680216E-5</c:v>
                </c:pt>
                <c:pt idx="781">
                  <c:v>3.7317831852728521E-5</c:v>
                </c:pt>
                <c:pt idx="782">
                  <c:v>3.7365613967776832E-5</c:v>
                </c:pt>
                <c:pt idx="783">
                  <c:v>3.7413396082825137E-5</c:v>
                </c:pt>
                <c:pt idx="784">
                  <c:v>3.7461178197873449E-5</c:v>
                </c:pt>
                <c:pt idx="785">
                  <c:v>3.7508960312921753E-5</c:v>
                </c:pt>
                <c:pt idx="786">
                  <c:v>3.7556742427970065E-5</c:v>
                </c:pt>
                <c:pt idx="787">
                  <c:v>3.760452454301837E-5</c:v>
                </c:pt>
                <c:pt idx="788">
                  <c:v>3.7652306658066682E-5</c:v>
                </c:pt>
                <c:pt idx="789">
                  <c:v>3.7700088773114986E-5</c:v>
                </c:pt>
                <c:pt idx="790">
                  <c:v>3.7747870888163291E-5</c:v>
                </c:pt>
                <c:pt idx="791">
                  <c:v>3.7795653003211603E-5</c:v>
                </c:pt>
                <c:pt idx="792">
                  <c:v>3.7843435118259908E-5</c:v>
                </c:pt>
                <c:pt idx="793">
                  <c:v>3.7891217233308219E-5</c:v>
                </c:pt>
                <c:pt idx="794">
                  <c:v>3.7938999348356524E-5</c:v>
                </c:pt>
                <c:pt idx="795">
                  <c:v>3.7986781463404836E-5</c:v>
                </c:pt>
                <c:pt idx="796">
                  <c:v>3.803456357845314E-5</c:v>
                </c:pt>
                <c:pt idx="797">
                  <c:v>3.8082345693501452E-5</c:v>
                </c:pt>
                <c:pt idx="798">
                  <c:v>3.8130127808549757E-5</c:v>
                </c:pt>
                <c:pt idx="799">
                  <c:v>3.8177909923598068E-5</c:v>
                </c:pt>
                <c:pt idx="800">
                  <c:v>3.8225692038646373E-5</c:v>
                </c:pt>
                <c:pt idx="801">
                  <c:v>3.8273474153694685E-5</c:v>
                </c:pt>
                <c:pt idx="802">
                  <c:v>3.832125626874299E-5</c:v>
                </c:pt>
                <c:pt idx="803">
                  <c:v>3.8369038383791295E-5</c:v>
                </c:pt>
                <c:pt idx="804">
                  <c:v>3.8416820498839606E-5</c:v>
                </c:pt>
                <c:pt idx="805">
                  <c:v>3.8464602613887911E-5</c:v>
                </c:pt>
                <c:pt idx="806">
                  <c:v>3.8512384728936223E-5</c:v>
                </c:pt>
                <c:pt idx="807">
                  <c:v>3.8560166843984527E-5</c:v>
                </c:pt>
                <c:pt idx="808">
                  <c:v>3.8607948959032839E-5</c:v>
                </c:pt>
                <c:pt idx="809">
                  <c:v>3.8655731074081144E-5</c:v>
                </c:pt>
                <c:pt idx="810">
                  <c:v>3.8703513189129455E-5</c:v>
                </c:pt>
                <c:pt idx="811">
                  <c:v>3.875129530417776E-5</c:v>
                </c:pt>
                <c:pt idx="812">
                  <c:v>3.8799077419226072E-5</c:v>
                </c:pt>
                <c:pt idx="813">
                  <c:v>3.8846859534274377E-5</c:v>
                </c:pt>
                <c:pt idx="814">
                  <c:v>3.8894641649322688E-5</c:v>
                </c:pt>
                <c:pt idx="815">
                  <c:v>3.8942423764370993E-5</c:v>
                </c:pt>
                <c:pt idx="816">
                  <c:v>3.8990205879419305E-5</c:v>
                </c:pt>
                <c:pt idx="817">
                  <c:v>3.903798799446761E-5</c:v>
                </c:pt>
                <c:pt idx="818">
                  <c:v>3.9085770109515914E-5</c:v>
                </c:pt>
                <c:pt idx="819">
                  <c:v>3.9133552224564226E-5</c:v>
                </c:pt>
                <c:pt idx="820">
                  <c:v>3.9181334339612531E-5</c:v>
                </c:pt>
                <c:pt idx="821">
                  <c:v>3.9229116454660842E-5</c:v>
                </c:pt>
                <c:pt idx="822">
                  <c:v>3.9276898569709147E-5</c:v>
                </c:pt>
                <c:pt idx="823">
                  <c:v>3.9324680684757459E-5</c:v>
                </c:pt>
                <c:pt idx="824">
                  <c:v>3.9372462799805764E-5</c:v>
                </c:pt>
                <c:pt idx="825">
                  <c:v>3.9420244914854075E-5</c:v>
                </c:pt>
                <c:pt idx="826">
                  <c:v>3.946802702990238E-5</c:v>
                </c:pt>
                <c:pt idx="827">
                  <c:v>3.9515809144950692E-5</c:v>
                </c:pt>
                <c:pt idx="828">
                  <c:v>3.9563591259998996E-5</c:v>
                </c:pt>
                <c:pt idx="829">
                  <c:v>3.9611373375047308E-5</c:v>
                </c:pt>
                <c:pt idx="830">
                  <c:v>3.9659155490095613E-5</c:v>
                </c:pt>
                <c:pt idx="831">
                  <c:v>3.9706937605143918E-5</c:v>
                </c:pt>
                <c:pt idx="832">
                  <c:v>3.9754719720192229E-5</c:v>
                </c:pt>
                <c:pt idx="833">
                  <c:v>3.9802501835240534E-5</c:v>
                </c:pt>
                <c:pt idx="834">
                  <c:v>3.9850283950288846E-5</c:v>
                </c:pt>
                <c:pt idx="835">
                  <c:v>3.9898066065337151E-5</c:v>
                </c:pt>
                <c:pt idx="836">
                  <c:v>3.9945848180385462E-5</c:v>
                </c:pt>
                <c:pt idx="837">
                  <c:v>3.9993630295433767E-5</c:v>
                </c:pt>
                <c:pt idx="838">
                  <c:v>4.0041412410482079E-5</c:v>
                </c:pt>
                <c:pt idx="839">
                  <c:v>4.0089194525530383E-5</c:v>
                </c:pt>
                <c:pt idx="840">
                  <c:v>4.0136976640578695E-5</c:v>
                </c:pt>
                <c:pt idx="841">
                  <c:v>4.0184758755627E-5</c:v>
                </c:pt>
                <c:pt idx="842">
                  <c:v>4.0232540870675311E-5</c:v>
                </c:pt>
                <c:pt idx="843">
                  <c:v>4.0280322985723616E-5</c:v>
                </c:pt>
                <c:pt idx="844">
                  <c:v>4.0328105100771928E-5</c:v>
                </c:pt>
                <c:pt idx="845">
                  <c:v>4.0375887215820233E-5</c:v>
                </c:pt>
                <c:pt idx="846">
                  <c:v>4.0423669330868538E-5</c:v>
                </c:pt>
                <c:pt idx="847">
                  <c:v>4.0471451445916849E-5</c:v>
                </c:pt>
                <c:pt idx="848">
                  <c:v>4.0519233560965154E-5</c:v>
                </c:pt>
                <c:pt idx="849">
                  <c:v>4.0567015676013466E-5</c:v>
                </c:pt>
                <c:pt idx="850">
                  <c:v>4.061479779106177E-5</c:v>
                </c:pt>
                <c:pt idx="851">
                  <c:v>4.0662579906110082E-5</c:v>
                </c:pt>
                <c:pt idx="852">
                  <c:v>4.0710362021158387E-5</c:v>
                </c:pt>
                <c:pt idx="853">
                  <c:v>4.0758144136206698E-5</c:v>
                </c:pt>
                <c:pt idx="854">
                  <c:v>4.0805926251255003E-5</c:v>
                </c:pt>
                <c:pt idx="855">
                  <c:v>4.0853708366303315E-5</c:v>
                </c:pt>
                <c:pt idx="856">
                  <c:v>4.090149048135162E-5</c:v>
                </c:pt>
                <c:pt idx="857">
                  <c:v>4.0949272596399931E-5</c:v>
                </c:pt>
                <c:pt idx="858">
                  <c:v>4.0997054711448236E-5</c:v>
                </c:pt>
                <c:pt idx="859">
                  <c:v>4.1044836826496541E-5</c:v>
                </c:pt>
                <c:pt idx="860">
                  <c:v>4.1092618941544852E-5</c:v>
                </c:pt>
                <c:pt idx="861">
                  <c:v>4.1140401056593157E-5</c:v>
                </c:pt>
                <c:pt idx="862">
                  <c:v>4.1188183171641469E-5</c:v>
                </c:pt>
                <c:pt idx="863">
                  <c:v>4.1235965286689774E-5</c:v>
                </c:pt>
                <c:pt idx="864">
                  <c:v>4.1283747401738085E-5</c:v>
                </c:pt>
                <c:pt idx="865">
                  <c:v>4.133152951678639E-5</c:v>
                </c:pt>
                <c:pt idx="866">
                  <c:v>4.1379311631834702E-5</c:v>
                </c:pt>
                <c:pt idx="867">
                  <c:v>4.1427093746883007E-5</c:v>
                </c:pt>
                <c:pt idx="868">
                  <c:v>4.1474875861931318E-5</c:v>
                </c:pt>
                <c:pt idx="869">
                  <c:v>4.1522657976979623E-5</c:v>
                </c:pt>
                <c:pt idx="870">
                  <c:v>4.1570440092027935E-5</c:v>
                </c:pt>
                <c:pt idx="871">
                  <c:v>4.1618222207076239E-5</c:v>
                </c:pt>
                <c:pt idx="872">
                  <c:v>4.1666004322124544E-5</c:v>
                </c:pt>
                <c:pt idx="873">
                  <c:v>4.1713786437172856E-5</c:v>
                </c:pt>
                <c:pt idx="874">
                  <c:v>4.1761568552221161E-5</c:v>
                </c:pt>
                <c:pt idx="875">
                  <c:v>4.1809350667269472E-5</c:v>
                </c:pt>
                <c:pt idx="876">
                  <c:v>4.1857132782317777E-5</c:v>
                </c:pt>
                <c:pt idx="877">
                  <c:v>4.1904914897366089E-5</c:v>
                </c:pt>
                <c:pt idx="878">
                  <c:v>4.1952697012414394E-5</c:v>
                </c:pt>
                <c:pt idx="879">
                  <c:v>4.2000479127462705E-5</c:v>
                </c:pt>
                <c:pt idx="880">
                  <c:v>4.204826124251101E-5</c:v>
                </c:pt>
                <c:pt idx="881">
                  <c:v>4.2096043357559322E-5</c:v>
                </c:pt>
                <c:pt idx="882">
                  <c:v>4.2143825472607626E-5</c:v>
                </c:pt>
                <c:pt idx="883">
                  <c:v>4.2191607587655938E-5</c:v>
                </c:pt>
                <c:pt idx="884">
                  <c:v>4.2239389702704243E-5</c:v>
                </c:pt>
                <c:pt idx="885">
                  <c:v>4.2287171817752554E-5</c:v>
                </c:pt>
                <c:pt idx="886">
                  <c:v>4.2334953932800859E-5</c:v>
                </c:pt>
                <c:pt idx="887">
                  <c:v>4.2382736047849164E-5</c:v>
                </c:pt>
                <c:pt idx="888">
                  <c:v>4.2430518162897476E-5</c:v>
                </c:pt>
                <c:pt idx="889">
                  <c:v>4.247830027794578E-5</c:v>
                </c:pt>
                <c:pt idx="890">
                  <c:v>4.2526082392994092E-5</c:v>
                </c:pt>
                <c:pt idx="891">
                  <c:v>4.2573864508042397E-5</c:v>
                </c:pt>
                <c:pt idx="892">
                  <c:v>4.2621646623090708E-5</c:v>
                </c:pt>
                <c:pt idx="893">
                  <c:v>4.2669428738139013E-5</c:v>
                </c:pt>
                <c:pt idx="894">
                  <c:v>4.2717210853187325E-5</c:v>
                </c:pt>
                <c:pt idx="895">
                  <c:v>4.276499296823563E-5</c:v>
                </c:pt>
                <c:pt idx="896">
                  <c:v>4.2812775083283941E-5</c:v>
                </c:pt>
                <c:pt idx="897">
                  <c:v>4.2860557198332246E-5</c:v>
                </c:pt>
                <c:pt idx="898">
                  <c:v>4.2908339313380558E-5</c:v>
                </c:pt>
                <c:pt idx="899">
                  <c:v>4.2956121428428863E-5</c:v>
                </c:pt>
                <c:pt idx="900">
                  <c:v>4.3003903543477167E-5</c:v>
                </c:pt>
                <c:pt idx="901">
                  <c:v>4.3051685658525479E-5</c:v>
                </c:pt>
                <c:pt idx="902">
                  <c:v>4.3099467773573784E-5</c:v>
                </c:pt>
                <c:pt idx="903">
                  <c:v>4.3147249888622095E-5</c:v>
                </c:pt>
                <c:pt idx="904">
                  <c:v>4.31950320036704E-5</c:v>
                </c:pt>
                <c:pt idx="905">
                  <c:v>4.3242814118718712E-5</c:v>
                </c:pt>
                <c:pt idx="906">
                  <c:v>4.3290596233767017E-5</c:v>
                </c:pt>
                <c:pt idx="907">
                  <c:v>4.3338378348815328E-5</c:v>
                </c:pt>
                <c:pt idx="908">
                  <c:v>4.3386160463863633E-5</c:v>
                </c:pt>
                <c:pt idx="909">
                  <c:v>4.3433942578911945E-5</c:v>
                </c:pt>
                <c:pt idx="910">
                  <c:v>4.348172469396025E-5</c:v>
                </c:pt>
                <c:pt idx="911">
                  <c:v>4.3529506809008561E-5</c:v>
                </c:pt>
                <c:pt idx="912">
                  <c:v>4.3577288924056866E-5</c:v>
                </c:pt>
                <c:pt idx="913">
                  <c:v>4.3625071039105178E-5</c:v>
                </c:pt>
                <c:pt idx="914">
                  <c:v>4.3672853154153482E-5</c:v>
                </c:pt>
                <c:pt idx="915">
                  <c:v>4.3720635269201787E-5</c:v>
                </c:pt>
                <c:pt idx="916">
                  <c:v>4.3768417384250099E-5</c:v>
                </c:pt>
                <c:pt idx="917">
                  <c:v>4.3816199499298404E-5</c:v>
                </c:pt>
                <c:pt idx="918">
                  <c:v>4.3863981614346715E-5</c:v>
                </c:pt>
                <c:pt idx="919">
                  <c:v>4.391176372939502E-5</c:v>
                </c:pt>
                <c:pt idx="920">
                  <c:v>4.3959545844443332E-5</c:v>
                </c:pt>
                <c:pt idx="921">
                  <c:v>4.4007327959491636E-5</c:v>
                </c:pt>
                <c:pt idx="922">
                  <c:v>4.4055110074539948E-5</c:v>
                </c:pt>
                <c:pt idx="923">
                  <c:v>4.4102892189588253E-5</c:v>
                </c:pt>
                <c:pt idx="924">
                  <c:v>4.4150674304636565E-5</c:v>
                </c:pt>
                <c:pt idx="925">
                  <c:v>4.4198456419684869E-5</c:v>
                </c:pt>
                <c:pt idx="926">
                  <c:v>4.4246238534733181E-5</c:v>
                </c:pt>
                <c:pt idx="927">
                  <c:v>4.4294020649781486E-5</c:v>
                </c:pt>
                <c:pt idx="928">
                  <c:v>4.4341802764829791E-5</c:v>
                </c:pt>
                <c:pt idx="929">
                  <c:v>4.4389584879878102E-5</c:v>
                </c:pt>
                <c:pt idx="930">
                  <c:v>4.4437366994926407E-5</c:v>
                </c:pt>
                <c:pt idx="931">
                  <c:v>4.4485149109974719E-5</c:v>
                </c:pt>
                <c:pt idx="932">
                  <c:v>4.4532931225023023E-5</c:v>
                </c:pt>
                <c:pt idx="933">
                  <c:v>4.4580713340071335E-5</c:v>
                </c:pt>
                <c:pt idx="934">
                  <c:v>4.462849545511964E-5</c:v>
                </c:pt>
                <c:pt idx="935">
                  <c:v>4.4676277570167951E-5</c:v>
                </c:pt>
                <c:pt idx="936">
                  <c:v>4.4724059685216256E-5</c:v>
                </c:pt>
                <c:pt idx="937">
                  <c:v>4.4771841800264568E-5</c:v>
                </c:pt>
                <c:pt idx="938">
                  <c:v>4.4819623915312873E-5</c:v>
                </c:pt>
                <c:pt idx="939">
                  <c:v>4.4867406030361184E-5</c:v>
                </c:pt>
                <c:pt idx="940">
                  <c:v>4.4915188145409489E-5</c:v>
                </c:pt>
                <c:pt idx="941">
                  <c:v>4.4962970260457794E-5</c:v>
                </c:pt>
                <c:pt idx="942">
                  <c:v>4.5010752375506106E-5</c:v>
                </c:pt>
                <c:pt idx="943">
                  <c:v>4.505853449055441E-5</c:v>
                </c:pt>
                <c:pt idx="944">
                  <c:v>4.5106316605602722E-5</c:v>
                </c:pt>
                <c:pt idx="945">
                  <c:v>4.5154098720651027E-5</c:v>
                </c:pt>
                <c:pt idx="946">
                  <c:v>4.5201880835699338E-5</c:v>
                </c:pt>
                <c:pt idx="947">
                  <c:v>4.5249662950747643E-5</c:v>
                </c:pt>
                <c:pt idx="948">
                  <c:v>4.5297445065795955E-5</c:v>
                </c:pt>
                <c:pt idx="949">
                  <c:v>4.534522718084426E-5</c:v>
                </c:pt>
                <c:pt idx="950">
                  <c:v>4.5393009295892571E-5</c:v>
                </c:pt>
                <c:pt idx="951">
                  <c:v>4.5440791410940876E-5</c:v>
                </c:pt>
                <c:pt idx="952">
                  <c:v>4.5488573525989188E-5</c:v>
                </c:pt>
                <c:pt idx="953">
                  <c:v>4.5536355641037492E-5</c:v>
                </c:pt>
                <c:pt idx="954">
                  <c:v>4.5584137756085804E-5</c:v>
                </c:pt>
                <c:pt idx="955">
                  <c:v>4.5631919871134109E-5</c:v>
                </c:pt>
                <c:pt idx="956">
                  <c:v>4.5679701986182414E-5</c:v>
                </c:pt>
                <c:pt idx="957">
                  <c:v>4.5727484101230725E-5</c:v>
                </c:pt>
                <c:pt idx="958">
                  <c:v>4.577526621627903E-5</c:v>
                </c:pt>
                <c:pt idx="959">
                  <c:v>4.5823048331327342E-5</c:v>
                </c:pt>
                <c:pt idx="960">
                  <c:v>4.5870830446375647E-5</c:v>
                </c:pt>
                <c:pt idx="961">
                  <c:v>4.5918612561423958E-5</c:v>
                </c:pt>
                <c:pt idx="962">
                  <c:v>4.5966394676472263E-5</c:v>
                </c:pt>
                <c:pt idx="963">
                  <c:v>4.6014176791520575E-5</c:v>
                </c:pt>
                <c:pt idx="964">
                  <c:v>4.6061958906568879E-5</c:v>
                </c:pt>
                <c:pt idx="965">
                  <c:v>4.6109741021617191E-5</c:v>
                </c:pt>
                <c:pt idx="966">
                  <c:v>4.6157523136665496E-5</c:v>
                </c:pt>
                <c:pt idx="967">
                  <c:v>4.6205305251713807E-5</c:v>
                </c:pt>
                <c:pt idx="968">
                  <c:v>4.6253087366762112E-5</c:v>
                </c:pt>
                <c:pt idx="969">
                  <c:v>4.6300869481810417E-5</c:v>
                </c:pt>
                <c:pt idx="970">
                  <c:v>4.6348651596858729E-5</c:v>
                </c:pt>
                <c:pt idx="971">
                  <c:v>4.6396433711907034E-5</c:v>
                </c:pt>
                <c:pt idx="972">
                  <c:v>4.6444215826955345E-5</c:v>
                </c:pt>
                <c:pt idx="973">
                  <c:v>4.649199794200365E-5</c:v>
                </c:pt>
                <c:pt idx="974">
                  <c:v>4.6539780057051962E-5</c:v>
                </c:pt>
                <c:pt idx="975">
                  <c:v>4.6587562172100266E-5</c:v>
                </c:pt>
                <c:pt idx="976">
                  <c:v>4.6635344287148578E-5</c:v>
                </c:pt>
                <c:pt idx="977">
                  <c:v>4.6683126402196883E-5</c:v>
                </c:pt>
                <c:pt idx="978">
                  <c:v>4.6730908517245194E-5</c:v>
                </c:pt>
                <c:pt idx="979">
                  <c:v>4.6778690632293499E-5</c:v>
                </c:pt>
                <c:pt idx="980">
                  <c:v>4.6826472747341811E-5</c:v>
                </c:pt>
                <c:pt idx="981">
                  <c:v>4.6874254862390116E-5</c:v>
                </c:pt>
                <c:pt idx="982">
                  <c:v>4.6922036977438427E-5</c:v>
                </c:pt>
                <c:pt idx="983">
                  <c:v>4.6969819092486732E-5</c:v>
                </c:pt>
                <c:pt idx="984">
                  <c:v>4.7017601207535037E-5</c:v>
                </c:pt>
                <c:pt idx="985">
                  <c:v>4.7065383322583349E-5</c:v>
                </c:pt>
                <c:pt idx="986">
                  <c:v>4.7113165437631653E-5</c:v>
                </c:pt>
                <c:pt idx="987">
                  <c:v>4.7160947552679965E-5</c:v>
                </c:pt>
                <c:pt idx="988">
                  <c:v>4.720872966772827E-5</c:v>
                </c:pt>
                <c:pt idx="989">
                  <c:v>4.7256511782776581E-5</c:v>
                </c:pt>
                <c:pt idx="990">
                  <c:v>4.7304293897824886E-5</c:v>
                </c:pt>
                <c:pt idx="991">
                  <c:v>4.7352076012873198E-5</c:v>
                </c:pt>
                <c:pt idx="992">
                  <c:v>4.7399858127921503E-5</c:v>
                </c:pt>
                <c:pt idx="993">
                  <c:v>4.7447640242969814E-5</c:v>
                </c:pt>
                <c:pt idx="994">
                  <c:v>4.7495422358018119E-5</c:v>
                </c:pt>
                <c:pt idx="995">
                  <c:v>4.7543204473066431E-5</c:v>
                </c:pt>
                <c:pt idx="996">
                  <c:v>4.7590986588114735E-5</c:v>
                </c:pt>
                <c:pt idx="997">
                  <c:v>4.763876870316304E-5</c:v>
                </c:pt>
                <c:pt idx="998">
                  <c:v>4.7686550818211352E-5</c:v>
                </c:pt>
                <c:pt idx="999">
                  <c:v>4.7734332933259657E-5</c:v>
                </c:pt>
              </c:numCache>
            </c:numRef>
          </c:xVal>
          <c:yVal>
            <c:numRef>
              <c:f>waves!$T$8:$T$1007</c:f>
              <c:numCache>
                <c:formatCode>0.00E+00</c:formatCode>
                <c:ptCount val="1000"/>
                <c:pt idx="0">
                  <c:v>0.46815905364372468</c:v>
                </c:pt>
                <c:pt idx="1">
                  <c:v>0.48980611246725408</c:v>
                </c:pt>
                <c:pt idx="2">
                  <c:v>0.51145317129078349</c:v>
                </c:pt>
                <c:pt idx="3">
                  <c:v>0.53310023011431296</c:v>
                </c:pt>
                <c:pt idx="4">
                  <c:v>0.55474728893784231</c:v>
                </c:pt>
                <c:pt idx="5">
                  <c:v>0.57639434776137177</c:v>
                </c:pt>
                <c:pt idx="6">
                  <c:v>0.59804140658490113</c:v>
                </c:pt>
                <c:pt idx="7">
                  <c:v>0.61968846540843059</c:v>
                </c:pt>
                <c:pt idx="8">
                  <c:v>0.64133552423195994</c:v>
                </c:pt>
                <c:pt idx="9">
                  <c:v>0.66298258305548941</c:v>
                </c:pt>
                <c:pt idx="10">
                  <c:v>0.68462964187901876</c:v>
                </c:pt>
                <c:pt idx="11">
                  <c:v>0.70627670070254822</c:v>
                </c:pt>
                <c:pt idx="12">
                  <c:v>0.72792375952607768</c:v>
                </c:pt>
                <c:pt idx="13">
                  <c:v>0.74957081834960704</c:v>
                </c:pt>
                <c:pt idx="14">
                  <c:v>0.7712178771731365</c:v>
                </c:pt>
                <c:pt idx="15">
                  <c:v>0.79286493599666585</c:v>
                </c:pt>
                <c:pt idx="16">
                  <c:v>0.81451199482019532</c:v>
                </c:pt>
                <c:pt idx="17">
                  <c:v>0.83615905364372467</c:v>
                </c:pt>
                <c:pt idx="18">
                  <c:v>0.85780611246725402</c:v>
                </c:pt>
                <c:pt idx="19">
                  <c:v>0.87154603634308214</c:v>
                </c:pt>
                <c:pt idx="20">
                  <c:v>0.87070739396740771</c:v>
                </c:pt>
                <c:pt idx="21">
                  <c:v>0.86986875159173338</c:v>
                </c:pt>
                <c:pt idx="22">
                  <c:v>0.86903010921605905</c:v>
                </c:pt>
                <c:pt idx="23">
                  <c:v>0.86819146684038473</c:v>
                </c:pt>
                <c:pt idx="24">
                  <c:v>0.8673528244647104</c:v>
                </c:pt>
                <c:pt idx="25">
                  <c:v>0.86651418208903608</c:v>
                </c:pt>
                <c:pt idx="26">
                  <c:v>0.86567553971336175</c:v>
                </c:pt>
                <c:pt idx="27">
                  <c:v>0.86483689733768743</c:v>
                </c:pt>
                <c:pt idx="28">
                  <c:v>0.86399825496201299</c:v>
                </c:pt>
                <c:pt idx="29">
                  <c:v>0.86315961258633866</c:v>
                </c:pt>
                <c:pt idx="30">
                  <c:v>0.86232097021066434</c:v>
                </c:pt>
                <c:pt idx="31">
                  <c:v>0.86148232783499001</c:v>
                </c:pt>
                <c:pt idx="32">
                  <c:v>0.86064368545931569</c:v>
                </c:pt>
                <c:pt idx="33">
                  <c:v>0.85980504308364136</c:v>
                </c:pt>
                <c:pt idx="34">
                  <c:v>0.85896640070796704</c:v>
                </c:pt>
                <c:pt idx="35">
                  <c:v>0.85812775833229271</c:v>
                </c:pt>
                <c:pt idx="36">
                  <c:v>0.85728911595661828</c:v>
                </c:pt>
                <c:pt idx="37">
                  <c:v>0.85645047358094395</c:v>
                </c:pt>
                <c:pt idx="38">
                  <c:v>0.85561183120526962</c:v>
                </c:pt>
                <c:pt idx="39">
                  <c:v>0.8547731888295953</c:v>
                </c:pt>
                <c:pt idx="40">
                  <c:v>0.85393454645392097</c:v>
                </c:pt>
                <c:pt idx="41">
                  <c:v>0.85309590407824665</c:v>
                </c:pt>
                <c:pt idx="42">
                  <c:v>0.85225726170257232</c:v>
                </c:pt>
                <c:pt idx="43">
                  <c:v>0.851418619326898</c:v>
                </c:pt>
                <c:pt idx="44">
                  <c:v>0.85057997695122356</c:v>
                </c:pt>
                <c:pt idx="45">
                  <c:v>0.84974133457554923</c:v>
                </c:pt>
                <c:pt idx="46">
                  <c:v>0.84890269219987491</c:v>
                </c:pt>
                <c:pt idx="47">
                  <c:v>0.84806404982420058</c:v>
                </c:pt>
                <c:pt idx="48">
                  <c:v>0.84722540744852626</c:v>
                </c:pt>
                <c:pt idx="49">
                  <c:v>0.84638676507285193</c:v>
                </c:pt>
                <c:pt idx="50">
                  <c:v>0.84554812269717761</c:v>
                </c:pt>
                <c:pt idx="51">
                  <c:v>0.84470948032150328</c:v>
                </c:pt>
                <c:pt idx="52">
                  <c:v>0.84387083794582884</c:v>
                </c:pt>
                <c:pt idx="53">
                  <c:v>0.84303219557015452</c:v>
                </c:pt>
                <c:pt idx="54">
                  <c:v>0.84219355319448019</c:v>
                </c:pt>
                <c:pt idx="55">
                  <c:v>0.84135491081880587</c:v>
                </c:pt>
                <c:pt idx="56">
                  <c:v>0.84051626844313154</c:v>
                </c:pt>
                <c:pt idx="57">
                  <c:v>0.83967762606745722</c:v>
                </c:pt>
                <c:pt idx="58">
                  <c:v>0.83883898369178289</c:v>
                </c:pt>
                <c:pt idx="59">
                  <c:v>0.83800034131610857</c:v>
                </c:pt>
                <c:pt idx="60">
                  <c:v>0.83716169894043413</c:v>
                </c:pt>
                <c:pt idx="61">
                  <c:v>0.8363230565647598</c:v>
                </c:pt>
                <c:pt idx="62">
                  <c:v>0.83548441418908548</c:v>
                </c:pt>
                <c:pt idx="63">
                  <c:v>0.83464577181341115</c:v>
                </c:pt>
                <c:pt idx="64">
                  <c:v>0.83380712943773683</c:v>
                </c:pt>
                <c:pt idx="65">
                  <c:v>0.8329684870620625</c:v>
                </c:pt>
                <c:pt idx="66">
                  <c:v>0.83212984468638818</c:v>
                </c:pt>
                <c:pt idx="67">
                  <c:v>0.83129120231071385</c:v>
                </c:pt>
                <c:pt idx="68">
                  <c:v>0.83045255993503941</c:v>
                </c:pt>
                <c:pt idx="69">
                  <c:v>0.82961391755936509</c:v>
                </c:pt>
                <c:pt idx="70">
                  <c:v>0.82877527518369076</c:v>
                </c:pt>
                <c:pt idx="71">
                  <c:v>0.82793663280801644</c:v>
                </c:pt>
                <c:pt idx="72">
                  <c:v>0.82709799043234211</c:v>
                </c:pt>
                <c:pt idx="73">
                  <c:v>0.82625934805666779</c:v>
                </c:pt>
                <c:pt idx="74">
                  <c:v>0.82542070568099346</c:v>
                </c:pt>
                <c:pt idx="75">
                  <c:v>0.82458206330531914</c:v>
                </c:pt>
                <c:pt idx="76">
                  <c:v>0.8237434209296447</c:v>
                </c:pt>
                <c:pt idx="77">
                  <c:v>0.82290477855397037</c:v>
                </c:pt>
                <c:pt idx="78">
                  <c:v>0.82206613617829605</c:v>
                </c:pt>
                <c:pt idx="79">
                  <c:v>0.82122749380262172</c:v>
                </c:pt>
                <c:pt idx="80">
                  <c:v>0.8203888514269474</c:v>
                </c:pt>
                <c:pt idx="81">
                  <c:v>0.81955020905127307</c:v>
                </c:pt>
                <c:pt idx="82">
                  <c:v>0.81871156667559875</c:v>
                </c:pt>
                <c:pt idx="83">
                  <c:v>0.81787292429992442</c:v>
                </c:pt>
                <c:pt idx="84">
                  <c:v>0.81703428192424998</c:v>
                </c:pt>
                <c:pt idx="85">
                  <c:v>0.81619563954857566</c:v>
                </c:pt>
                <c:pt idx="86">
                  <c:v>0.81535699717290133</c:v>
                </c:pt>
                <c:pt idx="87">
                  <c:v>0.81451835479722701</c:v>
                </c:pt>
                <c:pt idx="88">
                  <c:v>0.81367971242155268</c:v>
                </c:pt>
                <c:pt idx="89">
                  <c:v>0.81284107004587836</c:v>
                </c:pt>
                <c:pt idx="90">
                  <c:v>0.81200242767020403</c:v>
                </c:pt>
                <c:pt idx="91">
                  <c:v>0.8111637852945297</c:v>
                </c:pt>
                <c:pt idx="92">
                  <c:v>0.81032514291885527</c:v>
                </c:pt>
                <c:pt idx="93">
                  <c:v>0.80948650054318094</c:v>
                </c:pt>
                <c:pt idx="94">
                  <c:v>0.80864785816750662</c:v>
                </c:pt>
                <c:pt idx="95">
                  <c:v>0.80780921579183229</c:v>
                </c:pt>
                <c:pt idx="96">
                  <c:v>0.80697057341615797</c:v>
                </c:pt>
                <c:pt idx="97">
                  <c:v>0.80613193104048364</c:v>
                </c:pt>
                <c:pt idx="98">
                  <c:v>0.80529328866480931</c:v>
                </c:pt>
                <c:pt idx="99">
                  <c:v>0.80445464628913499</c:v>
                </c:pt>
                <c:pt idx="100">
                  <c:v>0.80361600391346055</c:v>
                </c:pt>
                <c:pt idx="101">
                  <c:v>0.80277736153778623</c:v>
                </c:pt>
                <c:pt idx="102">
                  <c:v>0.8019387191621119</c:v>
                </c:pt>
                <c:pt idx="103">
                  <c:v>0.80110007678643758</c:v>
                </c:pt>
                <c:pt idx="104">
                  <c:v>0.80026143441076325</c:v>
                </c:pt>
                <c:pt idx="105">
                  <c:v>0.79942279203508892</c:v>
                </c:pt>
                <c:pt idx="106">
                  <c:v>0.7985841496594146</c:v>
                </c:pt>
                <c:pt idx="107">
                  <c:v>0.79774550728374027</c:v>
                </c:pt>
                <c:pt idx="108">
                  <c:v>0.79690686490806584</c:v>
                </c:pt>
                <c:pt idx="109">
                  <c:v>0.79606822253239151</c:v>
                </c:pt>
                <c:pt idx="110">
                  <c:v>0.79522958015671719</c:v>
                </c:pt>
                <c:pt idx="111">
                  <c:v>0.79439093778104286</c:v>
                </c:pt>
                <c:pt idx="112">
                  <c:v>0.79355229540536854</c:v>
                </c:pt>
                <c:pt idx="113">
                  <c:v>0.79271365302969421</c:v>
                </c:pt>
                <c:pt idx="114">
                  <c:v>0.79187501065401988</c:v>
                </c:pt>
                <c:pt idx="115">
                  <c:v>0.79103636827834545</c:v>
                </c:pt>
                <c:pt idx="116">
                  <c:v>0.79019772590267112</c:v>
                </c:pt>
                <c:pt idx="117">
                  <c:v>0.7893590835269968</c:v>
                </c:pt>
                <c:pt idx="118">
                  <c:v>0.78852044115132247</c:v>
                </c:pt>
                <c:pt idx="119">
                  <c:v>0.78768179877564815</c:v>
                </c:pt>
                <c:pt idx="120">
                  <c:v>0.78684315639997382</c:v>
                </c:pt>
                <c:pt idx="121">
                  <c:v>0.78600451402429949</c:v>
                </c:pt>
                <c:pt idx="122">
                  <c:v>0.78516587164862517</c:v>
                </c:pt>
                <c:pt idx="123">
                  <c:v>0.78432722927295084</c:v>
                </c:pt>
                <c:pt idx="124">
                  <c:v>0.78348858689727641</c:v>
                </c:pt>
                <c:pt idx="125">
                  <c:v>0.78264994452160208</c:v>
                </c:pt>
                <c:pt idx="126">
                  <c:v>0.78181130214592776</c:v>
                </c:pt>
                <c:pt idx="127">
                  <c:v>0.78097265977025343</c:v>
                </c:pt>
                <c:pt idx="128">
                  <c:v>0.7801340173945791</c:v>
                </c:pt>
                <c:pt idx="129">
                  <c:v>0.77929537501890478</c:v>
                </c:pt>
                <c:pt idx="130">
                  <c:v>0.77845673264323045</c:v>
                </c:pt>
                <c:pt idx="131">
                  <c:v>0.77761809026755602</c:v>
                </c:pt>
                <c:pt idx="132">
                  <c:v>0.77677944789188169</c:v>
                </c:pt>
                <c:pt idx="133">
                  <c:v>0.77594080551620737</c:v>
                </c:pt>
                <c:pt idx="134">
                  <c:v>0.77510216314053304</c:v>
                </c:pt>
                <c:pt idx="135">
                  <c:v>0.77426352076485871</c:v>
                </c:pt>
                <c:pt idx="136">
                  <c:v>0.77342487838918439</c:v>
                </c:pt>
                <c:pt idx="137">
                  <c:v>0.77258623601351006</c:v>
                </c:pt>
                <c:pt idx="138">
                  <c:v>0.77174759363783574</c:v>
                </c:pt>
                <c:pt idx="139">
                  <c:v>0.77090895126216141</c:v>
                </c:pt>
                <c:pt idx="140">
                  <c:v>0.77007030888648698</c:v>
                </c:pt>
                <c:pt idx="141">
                  <c:v>0.76923166651081265</c:v>
                </c:pt>
                <c:pt idx="142">
                  <c:v>0.76839302413513833</c:v>
                </c:pt>
                <c:pt idx="143">
                  <c:v>0.767554381759464</c:v>
                </c:pt>
                <c:pt idx="144">
                  <c:v>0.76671573938378967</c:v>
                </c:pt>
                <c:pt idx="145">
                  <c:v>0.76587709700811535</c:v>
                </c:pt>
                <c:pt idx="146">
                  <c:v>0.76503845463244102</c:v>
                </c:pt>
                <c:pt idx="147">
                  <c:v>0.76419981225676659</c:v>
                </c:pt>
                <c:pt idx="148">
                  <c:v>0.76336116988109226</c:v>
                </c:pt>
                <c:pt idx="149">
                  <c:v>0.76252252750541794</c:v>
                </c:pt>
                <c:pt idx="150">
                  <c:v>0.76168388512974361</c:v>
                </c:pt>
                <c:pt idx="151">
                  <c:v>0.76084524275406928</c:v>
                </c:pt>
                <c:pt idx="152">
                  <c:v>0.76000660037839496</c:v>
                </c:pt>
                <c:pt idx="153">
                  <c:v>0.75916795800272063</c:v>
                </c:pt>
                <c:pt idx="154">
                  <c:v>0.75832931562704631</c:v>
                </c:pt>
                <c:pt idx="155">
                  <c:v>0.75749067325137198</c:v>
                </c:pt>
                <c:pt idx="156">
                  <c:v>0.75665203087569755</c:v>
                </c:pt>
                <c:pt idx="157">
                  <c:v>0.75581338850002322</c:v>
                </c:pt>
                <c:pt idx="158">
                  <c:v>0.75497474612434889</c:v>
                </c:pt>
                <c:pt idx="159">
                  <c:v>0.75413610374867457</c:v>
                </c:pt>
                <c:pt idx="160">
                  <c:v>0.75329746137300024</c:v>
                </c:pt>
                <c:pt idx="161">
                  <c:v>0.75245881899732592</c:v>
                </c:pt>
                <c:pt idx="162">
                  <c:v>0.75162017662165148</c:v>
                </c:pt>
                <c:pt idx="163">
                  <c:v>0.75078153424597727</c:v>
                </c:pt>
                <c:pt idx="164">
                  <c:v>0.74994289187030283</c:v>
                </c:pt>
                <c:pt idx="165">
                  <c:v>0.7491042494946285</c:v>
                </c:pt>
                <c:pt idx="166">
                  <c:v>0.74826560711895418</c:v>
                </c:pt>
                <c:pt idx="167">
                  <c:v>0.74742696474327985</c:v>
                </c:pt>
                <c:pt idx="168">
                  <c:v>0.74658832236760553</c:v>
                </c:pt>
                <c:pt idx="169">
                  <c:v>0.7457496799919312</c:v>
                </c:pt>
                <c:pt idx="170">
                  <c:v>0.74491103761625688</c:v>
                </c:pt>
                <c:pt idx="171">
                  <c:v>0.74407239524058255</c:v>
                </c:pt>
                <c:pt idx="172">
                  <c:v>0.74323375286490823</c:v>
                </c:pt>
                <c:pt idx="173">
                  <c:v>0.74239511048923379</c:v>
                </c:pt>
                <c:pt idx="174">
                  <c:v>0.74155646811355946</c:v>
                </c:pt>
                <c:pt idx="175">
                  <c:v>0.74071782573788514</c:v>
                </c:pt>
                <c:pt idx="176">
                  <c:v>0.73987918336221081</c:v>
                </c:pt>
                <c:pt idx="177">
                  <c:v>0.73904054098653649</c:v>
                </c:pt>
                <c:pt idx="178">
                  <c:v>0.73820189861086216</c:v>
                </c:pt>
                <c:pt idx="179">
                  <c:v>0.73736325623518773</c:v>
                </c:pt>
                <c:pt idx="180">
                  <c:v>0.7365246138595134</c:v>
                </c:pt>
                <c:pt idx="181">
                  <c:v>0.73568597148383907</c:v>
                </c:pt>
                <c:pt idx="182">
                  <c:v>0.73484732910816475</c:v>
                </c:pt>
                <c:pt idx="183">
                  <c:v>0.73400868673249042</c:v>
                </c:pt>
                <c:pt idx="184">
                  <c:v>0.7331700443568161</c:v>
                </c:pt>
                <c:pt idx="185">
                  <c:v>0.73233140198114177</c:v>
                </c:pt>
                <c:pt idx="186">
                  <c:v>0.73149275960546745</c:v>
                </c:pt>
                <c:pt idx="187">
                  <c:v>0.73065411722979312</c:v>
                </c:pt>
                <c:pt idx="188">
                  <c:v>0.72981547485411868</c:v>
                </c:pt>
                <c:pt idx="189">
                  <c:v>0.72897683247844436</c:v>
                </c:pt>
                <c:pt idx="190">
                  <c:v>0.72813819010277003</c:v>
                </c:pt>
                <c:pt idx="191">
                  <c:v>0.72729954772709571</c:v>
                </c:pt>
                <c:pt idx="192">
                  <c:v>0.72646090535142138</c:v>
                </c:pt>
                <c:pt idx="193">
                  <c:v>0.72562226297574706</c:v>
                </c:pt>
                <c:pt idx="194">
                  <c:v>0.72478362060007262</c:v>
                </c:pt>
                <c:pt idx="195">
                  <c:v>0.72394497822439829</c:v>
                </c:pt>
                <c:pt idx="196">
                  <c:v>0.72310633584872397</c:v>
                </c:pt>
                <c:pt idx="197">
                  <c:v>0.72226769347304964</c:v>
                </c:pt>
                <c:pt idx="198">
                  <c:v>0.72142905109737532</c:v>
                </c:pt>
                <c:pt idx="199">
                  <c:v>0.72059040872170099</c:v>
                </c:pt>
                <c:pt idx="200">
                  <c:v>0.71975176634602667</c:v>
                </c:pt>
                <c:pt idx="201">
                  <c:v>0.71891312397035234</c:v>
                </c:pt>
                <c:pt idx="202">
                  <c:v>0.71807448159467802</c:v>
                </c:pt>
                <c:pt idx="203">
                  <c:v>0.71723583921900358</c:v>
                </c:pt>
                <c:pt idx="204">
                  <c:v>0.71639719684332925</c:v>
                </c:pt>
                <c:pt idx="205">
                  <c:v>0.71555855446765493</c:v>
                </c:pt>
                <c:pt idx="206">
                  <c:v>0.7147199120919806</c:v>
                </c:pt>
                <c:pt idx="207">
                  <c:v>0.71388126971630628</c:v>
                </c:pt>
                <c:pt idx="208">
                  <c:v>0.71304262734063195</c:v>
                </c:pt>
                <c:pt idx="209">
                  <c:v>0.71220398496495763</c:v>
                </c:pt>
                <c:pt idx="210">
                  <c:v>0.71136534258928319</c:v>
                </c:pt>
                <c:pt idx="211">
                  <c:v>0.71052670021360886</c:v>
                </c:pt>
                <c:pt idx="212">
                  <c:v>0.70968805783793454</c:v>
                </c:pt>
                <c:pt idx="213">
                  <c:v>0.70884941546226021</c:v>
                </c:pt>
                <c:pt idx="214">
                  <c:v>0.70801077308658589</c:v>
                </c:pt>
                <c:pt idx="215">
                  <c:v>0.70717213071091156</c:v>
                </c:pt>
                <c:pt idx="216">
                  <c:v>0.70633348833523724</c:v>
                </c:pt>
                <c:pt idx="217">
                  <c:v>0.70549484595956291</c:v>
                </c:pt>
                <c:pt idx="218">
                  <c:v>0.70465620358388859</c:v>
                </c:pt>
                <c:pt idx="219">
                  <c:v>0.70381756120821426</c:v>
                </c:pt>
                <c:pt idx="220">
                  <c:v>0.70297891883253982</c:v>
                </c:pt>
                <c:pt idx="221">
                  <c:v>0.7021402764568655</c:v>
                </c:pt>
                <c:pt idx="222">
                  <c:v>0.70130163408119117</c:v>
                </c:pt>
                <c:pt idx="223">
                  <c:v>0.70046299170551685</c:v>
                </c:pt>
                <c:pt idx="224">
                  <c:v>0.69962434932984252</c:v>
                </c:pt>
                <c:pt idx="225">
                  <c:v>0.6987857069541682</c:v>
                </c:pt>
                <c:pt idx="226">
                  <c:v>0.69794706457849387</c:v>
                </c:pt>
                <c:pt idx="227">
                  <c:v>0.69710842220281943</c:v>
                </c:pt>
                <c:pt idx="228">
                  <c:v>0.69626977982714511</c:v>
                </c:pt>
                <c:pt idx="229">
                  <c:v>0.69543113745147078</c:v>
                </c:pt>
                <c:pt idx="230">
                  <c:v>0.69459249507579646</c:v>
                </c:pt>
                <c:pt idx="231">
                  <c:v>0.69375385270012213</c:v>
                </c:pt>
                <c:pt idx="232">
                  <c:v>0.69291521032444781</c:v>
                </c:pt>
                <c:pt idx="233">
                  <c:v>0.69207656794877348</c:v>
                </c:pt>
                <c:pt idx="234">
                  <c:v>0.69123792557309915</c:v>
                </c:pt>
                <c:pt idx="235">
                  <c:v>0.69039928319742483</c:v>
                </c:pt>
                <c:pt idx="236">
                  <c:v>0.68956064082175039</c:v>
                </c:pt>
                <c:pt idx="237">
                  <c:v>0.68872199844607607</c:v>
                </c:pt>
                <c:pt idx="238">
                  <c:v>0.68788335607040174</c:v>
                </c:pt>
                <c:pt idx="239">
                  <c:v>0.68704471369472742</c:v>
                </c:pt>
                <c:pt idx="240">
                  <c:v>0.68620607131905309</c:v>
                </c:pt>
                <c:pt idx="241">
                  <c:v>0.68536742894337876</c:v>
                </c:pt>
                <c:pt idx="242">
                  <c:v>0.68452878656770433</c:v>
                </c:pt>
                <c:pt idx="243">
                  <c:v>0.68369014419203</c:v>
                </c:pt>
                <c:pt idx="244">
                  <c:v>0.68285150181635568</c:v>
                </c:pt>
                <c:pt idx="245">
                  <c:v>0.68201285944068135</c:v>
                </c:pt>
                <c:pt idx="246">
                  <c:v>0.68117421706500703</c:v>
                </c:pt>
                <c:pt idx="247">
                  <c:v>0.6803355746893327</c:v>
                </c:pt>
                <c:pt idx="248">
                  <c:v>0.67949693231365837</c:v>
                </c:pt>
                <c:pt idx="249">
                  <c:v>0.67865828993798405</c:v>
                </c:pt>
                <c:pt idx="250">
                  <c:v>0.67781964756230972</c:v>
                </c:pt>
                <c:pt idx="251">
                  <c:v>0.67698100518663529</c:v>
                </c:pt>
                <c:pt idx="252">
                  <c:v>0.67614236281096096</c:v>
                </c:pt>
                <c:pt idx="253">
                  <c:v>0.67530372043528664</c:v>
                </c:pt>
                <c:pt idx="254">
                  <c:v>0.67446507805961231</c:v>
                </c:pt>
                <c:pt idx="255">
                  <c:v>0.67362643568393799</c:v>
                </c:pt>
                <c:pt idx="256">
                  <c:v>0.67278779330826366</c:v>
                </c:pt>
                <c:pt idx="257">
                  <c:v>0.67194915093258922</c:v>
                </c:pt>
                <c:pt idx="258">
                  <c:v>0.6711105085569149</c:v>
                </c:pt>
                <c:pt idx="259">
                  <c:v>0.67027186618124057</c:v>
                </c:pt>
                <c:pt idx="260">
                  <c:v>0.66943322380556625</c:v>
                </c:pt>
                <c:pt idx="261">
                  <c:v>0.66859458142989192</c:v>
                </c:pt>
                <c:pt idx="262">
                  <c:v>0.6677559390542176</c:v>
                </c:pt>
                <c:pt idx="263">
                  <c:v>0.66691729667854327</c:v>
                </c:pt>
                <c:pt idx="264">
                  <c:v>0.66607865430286894</c:v>
                </c:pt>
                <c:pt idx="265">
                  <c:v>0.66524001192719462</c:v>
                </c:pt>
                <c:pt idx="266">
                  <c:v>0.66440136955152029</c:v>
                </c:pt>
                <c:pt idx="267">
                  <c:v>0.66356272717584597</c:v>
                </c:pt>
                <c:pt idx="268">
                  <c:v>0.66272408480017153</c:v>
                </c:pt>
                <c:pt idx="269">
                  <c:v>0.66188544242449721</c:v>
                </c:pt>
                <c:pt idx="270">
                  <c:v>0.66104680004882288</c:v>
                </c:pt>
                <c:pt idx="271">
                  <c:v>0.66020815767314855</c:v>
                </c:pt>
                <c:pt idx="272">
                  <c:v>0.65936951529747423</c:v>
                </c:pt>
                <c:pt idx="273">
                  <c:v>0.65853087292179979</c:v>
                </c:pt>
                <c:pt idx="274">
                  <c:v>0.65769223054612547</c:v>
                </c:pt>
                <c:pt idx="275">
                  <c:v>0.65685358817045114</c:v>
                </c:pt>
                <c:pt idx="276">
                  <c:v>0.65601494579477682</c:v>
                </c:pt>
                <c:pt idx="277">
                  <c:v>0.65517630341910249</c:v>
                </c:pt>
                <c:pt idx="278">
                  <c:v>0.65433766104342816</c:v>
                </c:pt>
                <c:pt idx="279">
                  <c:v>0.65349901866775384</c:v>
                </c:pt>
                <c:pt idx="280">
                  <c:v>0.65266037629207951</c:v>
                </c:pt>
                <c:pt idx="281">
                  <c:v>0.65182173391640519</c:v>
                </c:pt>
                <c:pt idx="282">
                  <c:v>0.65098309154073086</c:v>
                </c:pt>
                <c:pt idx="283">
                  <c:v>0.65014444916505654</c:v>
                </c:pt>
                <c:pt idx="284">
                  <c:v>0.6493058067893821</c:v>
                </c:pt>
                <c:pt idx="285">
                  <c:v>0.64846716441370778</c:v>
                </c:pt>
                <c:pt idx="286">
                  <c:v>0.64762852203803345</c:v>
                </c:pt>
                <c:pt idx="287">
                  <c:v>0.64678987966235912</c:v>
                </c:pt>
                <c:pt idx="288">
                  <c:v>0.6459512372866848</c:v>
                </c:pt>
                <c:pt idx="289">
                  <c:v>0.64511259491101047</c:v>
                </c:pt>
                <c:pt idx="290">
                  <c:v>0.64427395253533604</c:v>
                </c:pt>
                <c:pt idx="291">
                  <c:v>0.64343531015966171</c:v>
                </c:pt>
                <c:pt idx="292">
                  <c:v>0.64259666778398739</c:v>
                </c:pt>
                <c:pt idx="293">
                  <c:v>0.64175802540831306</c:v>
                </c:pt>
                <c:pt idx="294">
                  <c:v>0.64091938303263873</c:v>
                </c:pt>
                <c:pt idx="295">
                  <c:v>0.64008074065696441</c:v>
                </c:pt>
                <c:pt idx="296">
                  <c:v>0.63924209828129008</c:v>
                </c:pt>
                <c:pt idx="297">
                  <c:v>0.63840345590561576</c:v>
                </c:pt>
                <c:pt idx="298">
                  <c:v>0.63756481352994143</c:v>
                </c:pt>
                <c:pt idx="299">
                  <c:v>0.636726171154267</c:v>
                </c:pt>
                <c:pt idx="300">
                  <c:v>0.63588752877859267</c:v>
                </c:pt>
                <c:pt idx="301">
                  <c:v>0.63504888640291834</c:v>
                </c:pt>
                <c:pt idx="302">
                  <c:v>0.63421024402724402</c:v>
                </c:pt>
                <c:pt idx="303">
                  <c:v>0.63337160165156969</c:v>
                </c:pt>
                <c:pt idx="304">
                  <c:v>0.63253295927589537</c:v>
                </c:pt>
                <c:pt idx="305">
                  <c:v>0.63169431690022093</c:v>
                </c:pt>
                <c:pt idx="306">
                  <c:v>0.63085567452454661</c:v>
                </c:pt>
                <c:pt idx="307">
                  <c:v>0.63001703214887228</c:v>
                </c:pt>
                <c:pt idx="308">
                  <c:v>0.62917838977319795</c:v>
                </c:pt>
                <c:pt idx="309">
                  <c:v>0.62833974739752363</c:v>
                </c:pt>
                <c:pt idx="310">
                  <c:v>0.6275011050218493</c:v>
                </c:pt>
                <c:pt idx="311">
                  <c:v>0.62666246264617498</c:v>
                </c:pt>
                <c:pt idx="312">
                  <c:v>0.62582382027050065</c:v>
                </c:pt>
                <c:pt idx="313">
                  <c:v>0.62498517789482633</c:v>
                </c:pt>
                <c:pt idx="314">
                  <c:v>0.62414653551915189</c:v>
                </c:pt>
                <c:pt idx="315">
                  <c:v>0.62330789314347768</c:v>
                </c:pt>
                <c:pt idx="316">
                  <c:v>0.62246925076780324</c:v>
                </c:pt>
                <c:pt idx="317">
                  <c:v>0.62163060839212891</c:v>
                </c:pt>
                <c:pt idx="318">
                  <c:v>0.62079196601645459</c:v>
                </c:pt>
                <c:pt idx="319">
                  <c:v>0.61995332364078026</c:v>
                </c:pt>
                <c:pt idx="320">
                  <c:v>0.61911468126510583</c:v>
                </c:pt>
                <c:pt idx="321">
                  <c:v>0.6182760388894315</c:v>
                </c:pt>
                <c:pt idx="322">
                  <c:v>0.61743739651375718</c:v>
                </c:pt>
                <c:pt idx="323">
                  <c:v>0.61659875413808285</c:v>
                </c:pt>
                <c:pt idx="324">
                  <c:v>0.61576011176240852</c:v>
                </c:pt>
                <c:pt idx="325">
                  <c:v>0.6149214693867342</c:v>
                </c:pt>
                <c:pt idx="326">
                  <c:v>0.61408282701105987</c:v>
                </c:pt>
                <c:pt idx="327">
                  <c:v>0.61324418463538555</c:v>
                </c:pt>
                <c:pt idx="328">
                  <c:v>0.61240554225971122</c:v>
                </c:pt>
                <c:pt idx="329">
                  <c:v>0.6115668998840369</c:v>
                </c:pt>
                <c:pt idx="330">
                  <c:v>0.61072825750836257</c:v>
                </c:pt>
                <c:pt idx="331">
                  <c:v>0.60988961513268825</c:v>
                </c:pt>
                <c:pt idx="332">
                  <c:v>0.60905097275701381</c:v>
                </c:pt>
                <c:pt idx="333">
                  <c:v>0.60821233038133948</c:v>
                </c:pt>
                <c:pt idx="334">
                  <c:v>0.60737368800566516</c:v>
                </c:pt>
                <c:pt idx="335">
                  <c:v>0.60653504562999072</c:v>
                </c:pt>
                <c:pt idx="336">
                  <c:v>0.6056964032543164</c:v>
                </c:pt>
                <c:pt idx="337">
                  <c:v>0.60485776087864207</c:v>
                </c:pt>
                <c:pt idx="338">
                  <c:v>0.60401911850296774</c:v>
                </c:pt>
                <c:pt idx="339">
                  <c:v>0.60318047612729342</c:v>
                </c:pt>
                <c:pt idx="340">
                  <c:v>0.60234183375161909</c:v>
                </c:pt>
                <c:pt idx="341">
                  <c:v>0.60150319137594477</c:v>
                </c:pt>
                <c:pt idx="342">
                  <c:v>0.60066454900027044</c:v>
                </c:pt>
                <c:pt idx="343">
                  <c:v>0.59982590662459612</c:v>
                </c:pt>
                <c:pt idx="344">
                  <c:v>0.59898726424892179</c:v>
                </c:pt>
                <c:pt idx="345">
                  <c:v>0.59814862187324747</c:v>
                </c:pt>
                <c:pt idx="346">
                  <c:v>0.59730997949757303</c:v>
                </c:pt>
                <c:pt idx="347">
                  <c:v>0.59647133712189881</c:v>
                </c:pt>
                <c:pt idx="348">
                  <c:v>0.59563269474622438</c:v>
                </c:pt>
                <c:pt idx="349">
                  <c:v>0.59479405237055005</c:v>
                </c:pt>
                <c:pt idx="350">
                  <c:v>0.59395540999487562</c:v>
                </c:pt>
                <c:pt idx="351">
                  <c:v>0.5931167676192014</c:v>
                </c:pt>
                <c:pt idx="352">
                  <c:v>0.59227812524352696</c:v>
                </c:pt>
                <c:pt idx="353">
                  <c:v>0.59143948286785264</c:v>
                </c:pt>
                <c:pt idx="354">
                  <c:v>0.59060084049217842</c:v>
                </c:pt>
                <c:pt idx="355">
                  <c:v>0.58976219811650399</c:v>
                </c:pt>
                <c:pt idx="356">
                  <c:v>0.58892355574082966</c:v>
                </c:pt>
                <c:pt idx="357">
                  <c:v>0.58808491336515534</c:v>
                </c:pt>
                <c:pt idx="358">
                  <c:v>0.58724627098948101</c:v>
                </c:pt>
                <c:pt idx="359">
                  <c:v>0.58640762861380669</c:v>
                </c:pt>
                <c:pt idx="360">
                  <c:v>0.58556898623813236</c:v>
                </c:pt>
                <c:pt idx="361">
                  <c:v>0.58473034386245792</c:v>
                </c:pt>
                <c:pt idx="362">
                  <c:v>0.58389170148678371</c:v>
                </c:pt>
                <c:pt idx="363">
                  <c:v>0.58305305911110927</c:v>
                </c:pt>
                <c:pt idx="364">
                  <c:v>0.58221441673543506</c:v>
                </c:pt>
                <c:pt idx="365">
                  <c:v>0.58137577435976051</c:v>
                </c:pt>
                <c:pt idx="366">
                  <c:v>0.5805371319840863</c:v>
                </c:pt>
                <c:pt idx="367">
                  <c:v>0.57969848960841208</c:v>
                </c:pt>
                <c:pt idx="368">
                  <c:v>0.57885984723273753</c:v>
                </c:pt>
                <c:pt idx="369">
                  <c:v>0.57802120485706332</c:v>
                </c:pt>
                <c:pt idx="370">
                  <c:v>0.57718256248138888</c:v>
                </c:pt>
                <c:pt idx="371">
                  <c:v>0.57634392010571456</c:v>
                </c:pt>
                <c:pt idx="372">
                  <c:v>0.57550527773004023</c:v>
                </c:pt>
                <c:pt idx="373">
                  <c:v>0.57466663535436591</c:v>
                </c:pt>
                <c:pt idx="374">
                  <c:v>0.57382799297869158</c:v>
                </c:pt>
                <c:pt idx="375">
                  <c:v>0.57298935060301726</c:v>
                </c:pt>
                <c:pt idx="376">
                  <c:v>0.57215070822734293</c:v>
                </c:pt>
                <c:pt idx="377">
                  <c:v>0.5713120658516686</c:v>
                </c:pt>
                <c:pt idx="378">
                  <c:v>0.57047342347599417</c:v>
                </c:pt>
                <c:pt idx="379">
                  <c:v>0.56963478110031995</c:v>
                </c:pt>
                <c:pt idx="380">
                  <c:v>0.56879613872464541</c:v>
                </c:pt>
                <c:pt idx="381">
                  <c:v>0.56795749634897119</c:v>
                </c:pt>
                <c:pt idx="382">
                  <c:v>0.56711885397329698</c:v>
                </c:pt>
                <c:pt idx="383">
                  <c:v>0.56628021159762243</c:v>
                </c:pt>
                <c:pt idx="384">
                  <c:v>0.56544156922194821</c:v>
                </c:pt>
                <c:pt idx="385">
                  <c:v>0.56460292684627378</c:v>
                </c:pt>
                <c:pt idx="386">
                  <c:v>0.56376428447059945</c:v>
                </c:pt>
                <c:pt idx="387">
                  <c:v>0.56292564209492513</c:v>
                </c:pt>
                <c:pt idx="388">
                  <c:v>0.5620869997192508</c:v>
                </c:pt>
                <c:pt idx="389">
                  <c:v>0.56124835734357648</c:v>
                </c:pt>
                <c:pt idx="390">
                  <c:v>0.56040971496790215</c:v>
                </c:pt>
                <c:pt idx="391">
                  <c:v>0.55957107259222783</c:v>
                </c:pt>
                <c:pt idx="392">
                  <c:v>0.5587324302165535</c:v>
                </c:pt>
                <c:pt idx="393">
                  <c:v>0.55789378784087906</c:v>
                </c:pt>
                <c:pt idx="394">
                  <c:v>0.55705514546520485</c:v>
                </c:pt>
                <c:pt idx="395">
                  <c:v>0.55621650308953052</c:v>
                </c:pt>
                <c:pt idx="396">
                  <c:v>0.55537786071385609</c:v>
                </c:pt>
                <c:pt idx="397">
                  <c:v>0.55453921833818187</c:v>
                </c:pt>
                <c:pt idx="398">
                  <c:v>0.55370057596250744</c:v>
                </c:pt>
                <c:pt idx="399">
                  <c:v>0.55286193358683311</c:v>
                </c:pt>
                <c:pt idx="400">
                  <c:v>0.55202329121115867</c:v>
                </c:pt>
                <c:pt idx="401">
                  <c:v>0.55118464883548446</c:v>
                </c:pt>
                <c:pt idx="402">
                  <c:v>0.55034600645981002</c:v>
                </c:pt>
                <c:pt idx="403">
                  <c:v>0.5495073640841357</c:v>
                </c:pt>
                <c:pt idx="404">
                  <c:v>0.54866872170846137</c:v>
                </c:pt>
                <c:pt idx="405">
                  <c:v>0.54783007933278705</c:v>
                </c:pt>
                <c:pt idx="406">
                  <c:v>0.54699143695711272</c:v>
                </c:pt>
                <c:pt idx="407">
                  <c:v>0.54615279458143839</c:v>
                </c:pt>
                <c:pt idx="408">
                  <c:v>0.54531415220576396</c:v>
                </c:pt>
                <c:pt idx="409">
                  <c:v>0.54447550983008974</c:v>
                </c:pt>
                <c:pt idx="410">
                  <c:v>0.54363686745441542</c:v>
                </c:pt>
                <c:pt idx="411">
                  <c:v>0.54279822507874098</c:v>
                </c:pt>
                <c:pt idx="412">
                  <c:v>0.54195958270306677</c:v>
                </c:pt>
                <c:pt idx="413">
                  <c:v>0.54112094032739233</c:v>
                </c:pt>
                <c:pt idx="414">
                  <c:v>0.540282297951718</c:v>
                </c:pt>
                <c:pt idx="415">
                  <c:v>0.53944365557604357</c:v>
                </c:pt>
                <c:pt idx="416">
                  <c:v>0.53860501320036935</c:v>
                </c:pt>
                <c:pt idx="417">
                  <c:v>0.53776637082469492</c:v>
                </c:pt>
                <c:pt idx="418">
                  <c:v>0.53692772844902059</c:v>
                </c:pt>
                <c:pt idx="419">
                  <c:v>0.53608908607334627</c:v>
                </c:pt>
                <c:pt idx="420">
                  <c:v>0.53525044369767194</c:v>
                </c:pt>
                <c:pt idx="421">
                  <c:v>0.53441180132199761</c:v>
                </c:pt>
                <c:pt idx="422">
                  <c:v>0.53357315894632329</c:v>
                </c:pt>
                <c:pt idx="423">
                  <c:v>0.53273451657064896</c:v>
                </c:pt>
                <c:pt idx="424">
                  <c:v>0.53189587419497464</c:v>
                </c:pt>
                <c:pt idx="425">
                  <c:v>0.53105723181930031</c:v>
                </c:pt>
                <c:pt idx="426">
                  <c:v>0.53021858944362588</c:v>
                </c:pt>
                <c:pt idx="427">
                  <c:v>0.52937994706795166</c:v>
                </c:pt>
                <c:pt idx="428">
                  <c:v>0.52854130469227723</c:v>
                </c:pt>
                <c:pt idx="429">
                  <c:v>0.52770266231660301</c:v>
                </c:pt>
                <c:pt idx="430">
                  <c:v>0.52686401994092846</c:v>
                </c:pt>
                <c:pt idx="431">
                  <c:v>0.52602537756525425</c:v>
                </c:pt>
                <c:pt idx="432">
                  <c:v>0.52518673518957981</c:v>
                </c:pt>
                <c:pt idx="433">
                  <c:v>0.52434809281390549</c:v>
                </c:pt>
                <c:pt idx="434">
                  <c:v>0.52350945043823116</c:v>
                </c:pt>
                <c:pt idx="435">
                  <c:v>0.52267080806255684</c:v>
                </c:pt>
                <c:pt idx="436">
                  <c:v>0.52183216568688251</c:v>
                </c:pt>
                <c:pt idx="437">
                  <c:v>0.52099352331120818</c:v>
                </c:pt>
                <c:pt idx="438">
                  <c:v>0.52015488093553386</c:v>
                </c:pt>
                <c:pt idx="439">
                  <c:v>0.51931623855985953</c:v>
                </c:pt>
                <c:pt idx="440">
                  <c:v>0.51847759618418521</c:v>
                </c:pt>
                <c:pt idx="441">
                  <c:v>0.51763895380851088</c:v>
                </c:pt>
                <c:pt idx="442">
                  <c:v>0.51680031143283656</c:v>
                </c:pt>
                <c:pt idx="443">
                  <c:v>0.51596166905716212</c:v>
                </c:pt>
                <c:pt idx="444">
                  <c:v>0.51512302668148791</c:v>
                </c:pt>
                <c:pt idx="445">
                  <c:v>0.51428438430581336</c:v>
                </c:pt>
                <c:pt idx="446">
                  <c:v>0.51344574193013914</c:v>
                </c:pt>
                <c:pt idx="447">
                  <c:v>0.51260709955446471</c:v>
                </c:pt>
                <c:pt idx="448">
                  <c:v>0.51176845717879038</c:v>
                </c:pt>
                <c:pt idx="449">
                  <c:v>0.51092981480311606</c:v>
                </c:pt>
                <c:pt idx="450">
                  <c:v>0.51009117242744173</c:v>
                </c:pt>
                <c:pt idx="451">
                  <c:v>0.5092525300517674</c:v>
                </c:pt>
                <c:pt idx="452">
                  <c:v>0.50841388767609308</c:v>
                </c:pt>
                <c:pt idx="453">
                  <c:v>0.50757524530041875</c:v>
                </c:pt>
                <c:pt idx="454">
                  <c:v>0.50673660292474443</c:v>
                </c:pt>
                <c:pt idx="455">
                  <c:v>0.5058979605490701</c:v>
                </c:pt>
                <c:pt idx="456">
                  <c:v>0.50505931817339578</c:v>
                </c:pt>
                <c:pt idx="457">
                  <c:v>0.50422067579772145</c:v>
                </c:pt>
                <c:pt idx="458">
                  <c:v>0.50338203342204701</c:v>
                </c:pt>
                <c:pt idx="459">
                  <c:v>0.5025433910463728</c:v>
                </c:pt>
                <c:pt idx="460">
                  <c:v>0.50170474867069825</c:v>
                </c:pt>
                <c:pt idx="461">
                  <c:v>0.50086610629502404</c:v>
                </c:pt>
                <c:pt idx="462">
                  <c:v>0.5000274639193496</c:v>
                </c:pt>
                <c:pt idx="463">
                  <c:v>0.49918882154367539</c:v>
                </c:pt>
                <c:pt idx="464">
                  <c:v>0.49835017916800106</c:v>
                </c:pt>
                <c:pt idx="465">
                  <c:v>0.49751153679232668</c:v>
                </c:pt>
                <c:pt idx="466">
                  <c:v>0.49667289441665241</c:v>
                </c:pt>
                <c:pt idx="467">
                  <c:v>0.49583425204097797</c:v>
                </c:pt>
                <c:pt idx="468">
                  <c:v>0.4949956096653037</c:v>
                </c:pt>
                <c:pt idx="469">
                  <c:v>0.49415696728962932</c:v>
                </c:pt>
                <c:pt idx="470">
                  <c:v>0.493318324913955</c:v>
                </c:pt>
                <c:pt idx="471">
                  <c:v>0.49247968253828062</c:v>
                </c:pt>
                <c:pt idx="472">
                  <c:v>0.49164104016260635</c:v>
                </c:pt>
                <c:pt idx="473">
                  <c:v>0.49080239778693191</c:v>
                </c:pt>
                <c:pt idx="474">
                  <c:v>0.48996375541125764</c:v>
                </c:pt>
                <c:pt idx="475">
                  <c:v>0.48912511303558326</c:v>
                </c:pt>
                <c:pt idx="476">
                  <c:v>0.48828647065990893</c:v>
                </c:pt>
                <c:pt idx="477">
                  <c:v>0.48744782828423455</c:v>
                </c:pt>
                <c:pt idx="478">
                  <c:v>0.48660918590856028</c:v>
                </c:pt>
                <c:pt idx="479">
                  <c:v>0.48577054353288596</c:v>
                </c:pt>
                <c:pt idx="480">
                  <c:v>0.48493190115721158</c:v>
                </c:pt>
                <c:pt idx="481">
                  <c:v>0.48409325878153731</c:v>
                </c:pt>
                <c:pt idx="482">
                  <c:v>0.48325461640586287</c:v>
                </c:pt>
                <c:pt idx="483">
                  <c:v>0.4824159740301886</c:v>
                </c:pt>
                <c:pt idx="484">
                  <c:v>0.48157733165451422</c:v>
                </c:pt>
                <c:pt idx="485">
                  <c:v>0.48073868927883989</c:v>
                </c:pt>
                <c:pt idx="486">
                  <c:v>0.47990004690316551</c:v>
                </c:pt>
                <c:pt idx="487">
                  <c:v>0.47906140452749124</c:v>
                </c:pt>
                <c:pt idx="488">
                  <c:v>0.4782227621518168</c:v>
                </c:pt>
                <c:pt idx="489">
                  <c:v>0.47738411977614253</c:v>
                </c:pt>
                <c:pt idx="490">
                  <c:v>0.47654547740046815</c:v>
                </c:pt>
                <c:pt idx="491">
                  <c:v>0.47570683502479383</c:v>
                </c:pt>
                <c:pt idx="492">
                  <c:v>0.47486819264911956</c:v>
                </c:pt>
                <c:pt idx="493">
                  <c:v>0.47402955027344518</c:v>
                </c:pt>
                <c:pt idx="494">
                  <c:v>0.47319090789777091</c:v>
                </c:pt>
                <c:pt idx="495">
                  <c:v>0.47235226552209647</c:v>
                </c:pt>
                <c:pt idx="496">
                  <c:v>0.4715136231464222</c:v>
                </c:pt>
                <c:pt idx="497">
                  <c:v>0.47067498077074776</c:v>
                </c:pt>
                <c:pt idx="498">
                  <c:v>0.46983633839507349</c:v>
                </c:pt>
                <c:pt idx="499">
                  <c:v>0.46899769601939911</c:v>
                </c:pt>
                <c:pt idx="500">
                  <c:v>0.46815905364372468</c:v>
                </c:pt>
                <c:pt idx="501">
                  <c:v>0.4898061124672542</c:v>
                </c:pt>
                <c:pt idx="502">
                  <c:v>0.51145317129078371</c:v>
                </c:pt>
                <c:pt idx="503">
                  <c:v>0.53310023011431329</c:v>
                </c:pt>
                <c:pt idx="504">
                  <c:v>0.55474728893784275</c:v>
                </c:pt>
                <c:pt idx="505">
                  <c:v>0.57639434776137233</c:v>
                </c:pt>
                <c:pt idx="506">
                  <c:v>0.59804140658490024</c:v>
                </c:pt>
                <c:pt idx="507">
                  <c:v>0.61968846540842981</c:v>
                </c:pt>
                <c:pt idx="508">
                  <c:v>0.64133552423195939</c:v>
                </c:pt>
                <c:pt idx="509">
                  <c:v>0.66298258305548885</c:v>
                </c:pt>
                <c:pt idx="510">
                  <c:v>0.68462964187901831</c:v>
                </c:pt>
                <c:pt idx="511">
                  <c:v>0.70627670070254789</c:v>
                </c:pt>
                <c:pt idx="512">
                  <c:v>0.72792375952607746</c:v>
                </c:pt>
                <c:pt idx="513">
                  <c:v>0.74957081834960693</c:v>
                </c:pt>
                <c:pt idx="514">
                  <c:v>0.7712178771731365</c:v>
                </c:pt>
                <c:pt idx="515">
                  <c:v>0.79286493599666596</c:v>
                </c:pt>
                <c:pt idx="516">
                  <c:v>0.81451199482019554</c:v>
                </c:pt>
                <c:pt idx="517">
                  <c:v>0.83615905364372511</c:v>
                </c:pt>
                <c:pt idx="518">
                  <c:v>0.85780611246725458</c:v>
                </c:pt>
                <c:pt idx="519">
                  <c:v>0.87154603634308214</c:v>
                </c:pt>
                <c:pt idx="520">
                  <c:v>0.87070739396740782</c:v>
                </c:pt>
                <c:pt idx="521">
                  <c:v>0.86986875159173338</c:v>
                </c:pt>
                <c:pt idx="522">
                  <c:v>0.86903010921605917</c:v>
                </c:pt>
                <c:pt idx="523">
                  <c:v>0.86819146684038473</c:v>
                </c:pt>
                <c:pt idx="524">
                  <c:v>0.8673528244647104</c:v>
                </c:pt>
                <c:pt idx="525">
                  <c:v>0.86651418208903608</c:v>
                </c:pt>
                <c:pt idx="526">
                  <c:v>0.86567553971336175</c:v>
                </c:pt>
                <c:pt idx="527">
                  <c:v>0.86483689733768732</c:v>
                </c:pt>
                <c:pt idx="528">
                  <c:v>0.8639982549620131</c:v>
                </c:pt>
                <c:pt idx="529">
                  <c:v>0.86315961258633866</c:v>
                </c:pt>
                <c:pt idx="530">
                  <c:v>0.86232097021066434</c:v>
                </c:pt>
                <c:pt idx="531">
                  <c:v>0.86148232783499001</c:v>
                </c:pt>
                <c:pt idx="532">
                  <c:v>0.86064368545931569</c:v>
                </c:pt>
                <c:pt idx="533">
                  <c:v>0.85980504308364136</c:v>
                </c:pt>
                <c:pt idx="534">
                  <c:v>0.85896640070796704</c:v>
                </c:pt>
                <c:pt idx="535">
                  <c:v>0.85812775833229271</c:v>
                </c:pt>
                <c:pt idx="536">
                  <c:v>0.85728911595661828</c:v>
                </c:pt>
                <c:pt idx="537">
                  <c:v>0.85645047358094406</c:v>
                </c:pt>
                <c:pt idx="538">
                  <c:v>0.85561183120526962</c:v>
                </c:pt>
                <c:pt idx="539">
                  <c:v>0.8547731888295953</c:v>
                </c:pt>
                <c:pt idx="540">
                  <c:v>0.85393454645392097</c:v>
                </c:pt>
                <c:pt idx="541">
                  <c:v>0.85309590407824665</c:v>
                </c:pt>
                <c:pt idx="542">
                  <c:v>0.85225726170257221</c:v>
                </c:pt>
                <c:pt idx="543">
                  <c:v>0.851418619326898</c:v>
                </c:pt>
                <c:pt idx="544">
                  <c:v>0.85057997695122356</c:v>
                </c:pt>
                <c:pt idx="545">
                  <c:v>0.84974133457554923</c:v>
                </c:pt>
                <c:pt idx="546">
                  <c:v>0.84890269219987491</c:v>
                </c:pt>
                <c:pt idx="547">
                  <c:v>0.84806404982420058</c:v>
                </c:pt>
                <c:pt idx="548">
                  <c:v>0.84722540744852637</c:v>
                </c:pt>
                <c:pt idx="549">
                  <c:v>0.84638676507285193</c:v>
                </c:pt>
                <c:pt idx="550">
                  <c:v>0.84554812269717761</c:v>
                </c:pt>
                <c:pt idx="551">
                  <c:v>0.84470948032150317</c:v>
                </c:pt>
                <c:pt idx="552">
                  <c:v>0.84387083794582896</c:v>
                </c:pt>
                <c:pt idx="553">
                  <c:v>0.84303219557015452</c:v>
                </c:pt>
                <c:pt idx="554">
                  <c:v>0.84219355319448019</c:v>
                </c:pt>
                <c:pt idx="555">
                  <c:v>0.84135491081880587</c:v>
                </c:pt>
                <c:pt idx="556">
                  <c:v>0.84051626844313154</c:v>
                </c:pt>
                <c:pt idx="557">
                  <c:v>0.83967762606745722</c:v>
                </c:pt>
                <c:pt idx="558">
                  <c:v>0.83883898369178289</c:v>
                </c:pt>
                <c:pt idx="559">
                  <c:v>0.83800034131610845</c:v>
                </c:pt>
                <c:pt idx="560">
                  <c:v>0.83716169894043424</c:v>
                </c:pt>
                <c:pt idx="561">
                  <c:v>0.83632305656475991</c:v>
                </c:pt>
                <c:pt idx="562">
                  <c:v>0.83548441418908548</c:v>
                </c:pt>
                <c:pt idx="563">
                  <c:v>0.83464577181341126</c:v>
                </c:pt>
                <c:pt idx="564">
                  <c:v>0.83380712943773683</c:v>
                </c:pt>
                <c:pt idx="565">
                  <c:v>0.8329684870620625</c:v>
                </c:pt>
                <c:pt idx="566">
                  <c:v>0.83212984468638818</c:v>
                </c:pt>
                <c:pt idx="567">
                  <c:v>0.83129120231071385</c:v>
                </c:pt>
                <c:pt idx="568">
                  <c:v>0.83045255993503941</c:v>
                </c:pt>
                <c:pt idx="569">
                  <c:v>0.8296139175593652</c:v>
                </c:pt>
                <c:pt idx="570">
                  <c:v>0.82877527518369076</c:v>
                </c:pt>
                <c:pt idx="571">
                  <c:v>0.82793663280801644</c:v>
                </c:pt>
                <c:pt idx="572">
                  <c:v>0.82709799043234211</c:v>
                </c:pt>
                <c:pt idx="573">
                  <c:v>0.82625934805666779</c:v>
                </c:pt>
                <c:pt idx="574">
                  <c:v>0.82542070568099335</c:v>
                </c:pt>
                <c:pt idx="575">
                  <c:v>0.82458206330531914</c:v>
                </c:pt>
                <c:pt idx="576">
                  <c:v>0.82374342092964481</c:v>
                </c:pt>
                <c:pt idx="577">
                  <c:v>0.82290477855397037</c:v>
                </c:pt>
                <c:pt idx="578">
                  <c:v>0.82206613617829616</c:v>
                </c:pt>
                <c:pt idx="579">
                  <c:v>0.82122749380262172</c:v>
                </c:pt>
                <c:pt idx="580">
                  <c:v>0.8203888514269474</c:v>
                </c:pt>
                <c:pt idx="581">
                  <c:v>0.81955020905127307</c:v>
                </c:pt>
                <c:pt idx="582">
                  <c:v>0.81871156667559875</c:v>
                </c:pt>
                <c:pt idx="583">
                  <c:v>0.81787292429992431</c:v>
                </c:pt>
                <c:pt idx="584">
                  <c:v>0.81703428192425009</c:v>
                </c:pt>
                <c:pt idx="585">
                  <c:v>0.81619563954857566</c:v>
                </c:pt>
                <c:pt idx="586">
                  <c:v>0.81535699717290133</c:v>
                </c:pt>
                <c:pt idx="587">
                  <c:v>0.81451835479722701</c:v>
                </c:pt>
                <c:pt idx="588">
                  <c:v>0.81367971242155268</c:v>
                </c:pt>
                <c:pt idx="589">
                  <c:v>0.81284107004587836</c:v>
                </c:pt>
                <c:pt idx="590">
                  <c:v>0.81200242767020403</c:v>
                </c:pt>
                <c:pt idx="591">
                  <c:v>0.8111637852945297</c:v>
                </c:pt>
                <c:pt idx="592">
                  <c:v>0.81032514291885527</c:v>
                </c:pt>
                <c:pt idx="593">
                  <c:v>0.80948650054318105</c:v>
                </c:pt>
                <c:pt idx="594">
                  <c:v>0.80864785816750662</c:v>
                </c:pt>
                <c:pt idx="595">
                  <c:v>0.80780921579183229</c:v>
                </c:pt>
                <c:pt idx="596">
                  <c:v>0.80697057341615797</c:v>
                </c:pt>
                <c:pt idx="597">
                  <c:v>0.80613193104048364</c:v>
                </c:pt>
                <c:pt idx="598">
                  <c:v>0.8052932886648092</c:v>
                </c:pt>
                <c:pt idx="599">
                  <c:v>0.80445464628913499</c:v>
                </c:pt>
                <c:pt idx="600">
                  <c:v>0.80361600391346055</c:v>
                </c:pt>
                <c:pt idx="601">
                  <c:v>0.80277736153778623</c:v>
                </c:pt>
                <c:pt idx="602">
                  <c:v>0.80193871916211201</c:v>
                </c:pt>
                <c:pt idx="603">
                  <c:v>0.80110007678643758</c:v>
                </c:pt>
                <c:pt idx="604">
                  <c:v>0.80026143441076325</c:v>
                </c:pt>
                <c:pt idx="605">
                  <c:v>0.79942279203508892</c:v>
                </c:pt>
                <c:pt idx="606">
                  <c:v>0.7985841496594146</c:v>
                </c:pt>
                <c:pt idx="607">
                  <c:v>0.79774550728374016</c:v>
                </c:pt>
                <c:pt idx="608">
                  <c:v>0.79690686490806595</c:v>
                </c:pt>
                <c:pt idx="609">
                  <c:v>0.79606822253239151</c:v>
                </c:pt>
                <c:pt idx="610">
                  <c:v>0.7952295801567173</c:v>
                </c:pt>
                <c:pt idx="611">
                  <c:v>0.79439093778104286</c:v>
                </c:pt>
                <c:pt idx="612">
                  <c:v>0.79355229540536854</c:v>
                </c:pt>
                <c:pt idx="613">
                  <c:v>0.7927136530296941</c:v>
                </c:pt>
                <c:pt idx="614">
                  <c:v>0.79187501065401988</c:v>
                </c:pt>
                <c:pt idx="615">
                  <c:v>0.79103636827834545</c:v>
                </c:pt>
                <c:pt idx="616">
                  <c:v>0.79019772590267112</c:v>
                </c:pt>
                <c:pt idx="617">
                  <c:v>0.78935908352699691</c:v>
                </c:pt>
                <c:pt idx="618">
                  <c:v>0.78852044115132247</c:v>
                </c:pt>
                <c:pt idx="619">
                  <c:v>0.78768179877564815</c:v>
                </c:pt>
                <c:pt idx="620">
                  <c:v>0.78684315639997382</c:v>
                </c:pt>
                <c:pt idx="621">
                  <c:v>0.78600451402429949</c:v>
                </c:pt>
                <c:pt idx="622">
                  <c:v>0.78516587164862517</c:v>
                </c:pt>
                <c:pt idx="623">
                  <c:v>0.78432722927295084</c:v>
                </c:pt>
                <c:pt idx="624">
                  <c:v>0.78348858689727641</c:v>
                </c:pt>
                <c:pt idx="625">
                  <c:v>0.78264994452160219</c:v>
                </c:pt>
                <c:pt idx="626">
                  <c:v>0.78181130214592776</c:v>
                </c:pt>
                <c:pt idx="627">
                  <c:v>0.78097265977025343</c:v>
                </c:pt>
                <c:pt idx="628">
                  <c:v>0.78013401739457899</c:v>
                </c:pt>
                <c:pt idx="629">
                  <c:v>0.77929537501890478</c:v>
                </c:pt>
                <c:pt idx="630">
                  <c:v>0.77845673264323045</c:v>
                </c:pt>
                <c:pt idx="631">
                  <c:v>0.77761809026755602</c:v>
                </c:pt>
                <c:pt idx="632">
                  <c:v>0.7767794478918818</c:v>
                </c:pt>
                <c:pt idx="633">
                  <c:v>0.77594080551620737</c:v>
                </c:pt>
                <c:pt idx="634">
                  <c:v>0.77510216314053304</c:v>
                </c:pt>
                <c:pt idx="635">
                  <c:v>0.77426352076485871</c:v>
                </c:pt>
                <c:pt idx="636">
                  <c:v>0.77342487838918439</c:v>
                </c:pt>
                <c:pt idx="637">
                  <c:v>0.77258623601351006</c:v>
                </c:pt>
                <c:pt idx="638">
                  <c:v>0.77174759363783574</c:v>
                </c:pt>
                <c:pt idx="639">
                  <c:v>0.77090895126216141</c:v>
                </c:pt>
                <c:pt idx="640">
                  <c:v>0.77007030888648709</c:v>
                </c:pt>
                <c:pt idx="641">
                  <c:v>0.76923166651081276</c:v>
                </c:pt>
                <c:pt idx="642">
                  <c:v>0.76839302413513833</c:v>
                </c:pt>
                <c:pt idx="643">
                  <c:v>0.76755438175946411</c:v>
                </c:pt>
                <c:pt idx="644">
                  <c:v>0.76671573938378967</c:v>
                </c:pt>
                <c:pt idx="645">
                  <c:v>0.76587709700811535</c:v>
                </c:pt>
                <c:pt idx="646">
                  <c:v>0.76503845463244102</c:v>
                </c:pt>
                <c:pt idx="647">
                  <c:v>0.7641998122567667</c:v>
                </c:pt>
                <c:pt idx="648">
                  <c:v>0.76336116988109226</c:v>
                </c:pt>
                <c:pt idx="649">
                  <c:v>0.76252252750541805</c:v>
                </c:pt>
                <c:pt idx="650">
                  <c:v>0.76168388512974361</c:v>
                </c:pt>
                <c:pt idx="651">
                  <c:v>0.76084524275406928</c:v>
                </c:pt>
                <c:pt idx="652">
                  <c:v>0.76000660037839507</c:v>
                </c:pt>
                <c:pt idx="653">
                  <c:v>0.75916795800272063</c:v>
                </c:pt>
                <c:pt idx="654">
                  <c:v>0.75832931562704631</c:v>
                </c:pt>
                <c:pt idx="655">
                  <c:v>0.75749067325137198</c:v>
                </c:pt>
                <c:pt idx="656">
                  <c:v>0.75665203087569766</c:v>
                </c:pt>
                <c:pt idx="657">
                  <c:v>0.75581338850002322</c:v>
                </c:pt>
                <c:pt idx="658">
                  <c:v>0.75497474612434901</c:v>
                </c:pt>
                <c:pt idx="659">
                  <c:v>0.75413610374867457</c:v>
                </c:pt>
                <c:pt idx="660">
                  <c:v>0.75329746137300024</c:v>
                </c:pt>
                <c:pt idx="661">
                  <c:v>0.75245881899732592</c:v>
                </c:pt>
                <c:pt idx="662">
                  <c:v>0.75162017662165159</c:v>
                </c:pt>
                <c:pt idx="663">
                  <c:v>0.75078153424597716</c:v>
                </c:pt>
                <c:pt idx="664">
                  <c:v>0.74994289187030294</c:v>
                </c:pt>
                <c:pt idx="665">
                  <c:v>0.74910424949462862</c:v>
                </c:pt>
                <c:pt idx="666">
                  <c:v>0.74826560711895418</c:v>
                </c:pt>
                <c:pt idx="667">
                  <c:v>0.74742696474327996</c:v>
                </c:pt>
                <c:pt idx="668">
                  <c:v>0.74658832236760553</c:v>
                </c:pt>
                <c:pt idx="669">
                  <c:v>0.7457496799919312</c:v>
                </c:pt>
                <c:pt idx="670">
                  <c:v>0.74491103761625688</c:v>
                </c:pt>
                <c:pt idx="671">
                  <c:v>0.74407239524058255</c:v>
                </c:pt>
                <c:pt idx="672">
                  <c:v>0.74323375286490823</c:v>
                </c:pt>
                <c:pt idx="673">
                  <c:v>0.7423951104892339</c:v>
                </c:pt>
                <c:pt idx="674">
                  <c:v>0.74155646811355946</c:v>
                </c:pt>
                <c:pt idx="675">
                  <c:v>0.74071782573788525</c:v>
                </c:pt>
                <c:pt idx="676">
                  <c:v>0.73987918336221081</c:v>
                </c:pt>
                <c:pt idx="677">
                  <c:v>0.73904054098653649</c:v>
                </c:pt>
                <c:pt idx="678">
                  <c:v>0.73820189861086205</c:v>
                </c:pt>
                <c:pt idx="679">
                  <c:v>0.73736325623518784</c:v>
                </c:pt>
                <c:pt idx="680">
                  <c:v>0.73652461385951351</c:v>
                </c:pt>
                <c:pt idx="681">
                  <c:v>0.73568597148383907</c:v>
                </c:pt>
                <c:pt idx="682">
                  <c:v>0.73484732910816486</c:v>
                </c:pt>
                <c:pt idx="683">
                  <c:v>0.73400868673249042</c:v>
                </c:pt>
                <c:pt idx="684">
                  <c:v>0.7331700443568161</c:v>
                </c:pt>
                <c:pt idx="685">
                  <c:v>0.73233140198114177</c:v>
                </c:pt>
                <c:pt idx="686">
                  <c:v>0.73149275960546745</c:v>
                </c:pt>
                <c:pt idx="687">
                  <c:v>0.73065411722979312</c:v>
                </c:pt>
                <c:pt idx="688">
                  <c:v>0.7298154748541188</c:v>
                </c:pt>
                <c:pt idx="689">
                  <c:v>0.72897683247844436</c:v>
                </c:pt>
                <c:pt idx="690">
                  <c:v>0.72813819010277014</c:v>
                </c:pt>
                <c:pt idx="691">
                  <c:v>0.72729954772709571</c:v>
                </c:pt>
                <c:pt idx="692">
                  <c:v>0.72646090535142138</c:v>
                </c:pt>
                <c:pt idx="693">
                  <c:v>0.72562226297574717</c:v>
                </c:pt>
                <c:pt idx="694">
                  <c:v>0.72478362060007273</c:v>
                </c:pt>
                <c:pt idx="695">
                  <c:v>0.72394497822439841</c:v>
                </c:pt>
                <c:pt idx="696">
                  <c:v>0.72310633584872397</c:v>
                </c:pt>
                <c:pt idx="697">
                  <c:v>0.72226769347304975</c:v>
                </c:pt>
                <c:pt idx="698">
                  <c:v>0.72142905109737532</c:v>
                </c:pt>
                <c:pt idx="699">
                  <c:v>0.72059040872170099</c:v>
                </c:pt>
                <c:pt idx="700">
                  <c:v>0.71975176634602667</c:v>
                </c:pt>
                <c:pt idx="701">
                  <c:v>0.71891312397035234</c:v>
                </c:pt>
                <c:pt idx="702">
                  <c:v>0.71807448159467802</c:v>
                </c:pt>
                <c:pt idx="703">
                  <c:v>0.71723583921900369</c:v>
                </c:pt>
                <c:pt idx="704">
                  <c:v>0.71639719684332925</c:v>
                </c:pt>
                <c:pt idx="705">
                  <c:v>0.71555855446765504</c:v>
                </c:pt>
                <c:pt idx="706">
                  <c:v>0.71471991209198071</c:v>
                </c:pt>
                <c:pt idx="707">
                  <c:v>0.71388126971630628</c:v>
                </c:pt>
                <c:pt idx="708">
                  <c:v>0.71304262734063206</c:v>
                </c:pt>
                <c:pt idx="709">
                  <c:v>0.71220398496495763</c:v>
                </c:pt>
                <c:pt idx="710">
                  <c:v>0.7113653425892833</c:v>
                </c:pt>
                <c:pt idx="711">
                  <c:v>0.71052670021360886</c:v>
                </c:pt>
                <c:pt idx="712">
                  <c:v>0.70968805783793465</c:v>
                </c:pt>
                <c:pt idx="713">
                  <c:v>0.70884941546226021</c:v>
                </c:pt>
                <c:pt idx="714">
                  <c:v>0.70801077308658589</c:v>
                </c:pt>
                <c:pt idx="715">
                  <c:v>0.70717213071091156</c:v>
                </c:pt>
                <c:pt idx="716">
                  <c:v>0.70633348833523724</c:v>
                </c:pt>
                <c:pt idx="717">
                  <c:v>0.70549484595956291</c:v>
                </c:pt>
                <c:pt idx="718">
                  <c:v>0.70465620358388859</c:v>
                </c:pt>
                <c:pt idx="719">
                  <c:v>0.70381756120821415</c:v>
                </c:pt>
                <c:pt idx="720">
                  <c:v>0.70297891883253993</c:v>
                </c:pt>
                <c:pt idx="721">
                  <c:v>0.70214027645686561</c:v>
                </c:pt>
                <c:pt idx="722">
                  <c:v>0.70130163408119117</c:v>
                </c:pt>
                <c:pt idx="723">
                  <c:v>0.70046299170551696</c:v>
                </c:pt>
                <c:pt idx="724">
                  <c:v>0.69962434932984252</c:v>
                </c:pt>
                <c:pt idx="725">
                  <c:v>0.6987857069541682</c:v>
                </c:pt>
                <c:pt idx="726">
                  <c:v>0.69794706457849387</c:v>
                </c:pt>
                <c:pt idx="727">
                  <c:v>0.69710842220281954</c:v>
                </c:pt>
                <c:pt idx="728">
                  <c:v>0.69626977982714511</c:v>
                </c:pt>
                <c:pt idx="729">
                  <c:v>0.69543113745147089</c:v>
                </c:pt>
                <c:pt idx="730">
                  <c:v>0.69459249507579646</c:v>
                </c:pt>
                <c:pt idx="731">
                  <c:v>0.69375385270012213</c:v>
                </c:pt>
                <c:pt idx="732">
                  <c:v>0.69291521032444781</c:v>
                </c:pt>
                <c:pt idx="733">
                  <c:v>0.69207656794877348</c:v>
                </c:pt>
                <c:pt idx="734">
                  <c:v>0.69123792557309915</c:v>
                </c:pt>
                <c:pt idx="735">
                  <c:v>0.69039928319742483</c:v>
                </c:pt>
                <c:pt idx="736">
                  <c:v>0.6895606408217505</c:v>
                </c:pt>
                <c:pt idx="737">
                  <c:v>0.68872199844607607</c:v>
                </c:pt>
                <c:pt idx="738">
                  <c:v>0.68788335607040185</c:v>
                </c:pt>
                <c:pt idx="739">
                  <c:v>0.68704471369472742</c:v>
                </c:pt>
                <c:pt idx="740">
                  <c:v>0.6862060713190532</c:v>
                </c:pt>
                <c:pt idx="741">
                  <c:v>0.68536742894337876</c:v>
                </c:pt>
                <c:pt idx="742">
                  <c:v>0.68452878656770444</c:v>
                </c:pt>
                <c:pt idx="743">
                  <c:v>0.68369014419203</c:v>
                </c:pt>
                <c:pt idx="744">
                  <c:v>0.68285150181635579</c:v>
                </c:pt>
                <c:pt idx="745">
                  <c:v>0.68201285944068135</c:v>
                </c:pt>
                <c:pt idx="746">
                  <c:v>0.68117421706500703</c:v>
                </c:pt>
                <c:pt idx="747">
                  <c:v>0.6803355746893327</c:v>
                </c:pt>
                <c:pt idx="748">
                  <c:v>0.67949693231365837</c:v>
                </c:pt>
                <c:pt idx="749">
                  <c:v>0.67865828993798405</c:v>
                </c:pt>
                <c:pt idx="750">
                  <c:v>0.67781964756230972</c:v>
                </c:pt>
                <c:pt idx="751">
                  <c:v>0.6769810051866354</c:v>
                </c:pt>
                <c:pt idx="752">
                  <c:v>0.67614236281096107</c:v>
                </c:pt>
                <c:pt idx="753">
                  <c:v>0.67530372043528675</c:v>
                </c:pt>
                <c:pt idx="754">
                  <c:v>0.67446507805961231</c:v>
                </c:pt>
                <c:pt idx="755">
                  <c:v>0.6736264356839381</c:v>
                </c:pt>
                <c:pt idx="756">
                  <c:v>0.67278779330826366</c:v>
                </c:pt>
                <c:pt idx="757">
                  <c:v>0.67194915093258933</c:v>
                </c:pt>
                <c:pt idx="758">
                  <c:v>0.6711105085569149</c:v>
                </c:pt>
                <c:pt idx="759">
                  <c:v>0.67027186618124068</c:v>
                </c:pt>
                <c:pt idx="760">
                  <c:v>0.66943322380556625</c:v>
                </c:pt>
                <c:pt idx="761">
                  <c:v>0.66859458142989192</c:v>
                </c:pt>
                <c:pt idx="762">
                  <c:v>0.66775593905421771</c:v>
                </c:pt>
                <c:pt idx="763">
                  <c:v>0.66691729667854327</c:v>
                </c:pt>
                <c:pt idx="764">
                  <c:v>0.66607865430286894</c:v>
                </c:pt>
                <c:pt idx="765">
                  <c:v>0.66524001192719462</c:v>
                </c:pt>
                <c:pt idx="766">
                  <c:v>0.66440136955152029</c:v>
                </c:pt>
                <c:pt idx="767">
                  <c:v>0.66356272717584597</c:v>
                </c:pt>
                <c:pt idx="768">
                  <c:v>0.66272408480017164</c:v>
                </c:pt>
                <c:pt idx="769">
                  <c:v>0.66188544242449721</c:v>
                </c:pt>
                <c:pt idx="770">
                  <c:v>0.66104680004882299</c:v>
                </c:pt>
                <c:pt idx="771">
                  <c:v>0.66020815767314855</c:v>
                </c:pt>
                <c:pt idx="772">
                  <c:v>0.65936951529747423</c:v>
                </c:pt>
                <c:pt idx="773">
                  <c:v>0.65853087292179979</c:v>
                </c:pt>
                <c:pt idx="774">
                  <c:v>0.65769223054612558</c:v>
                </c:pt>
                <c:pt idx="775">
                  <c:v>0.65685358817045125</c:v>
                </c:pt>
                <c:pt idx="776">
                  <c:v>0.65601494579477682</c:v>
                </c:pt>
                <c:pt idx="777">
                  <c:v>0.6551763034191026</c:v>
                </c:pt>
                <c:pt idx="778">
                  <c:v>0.65433766104342816</c:v>
                </c:pt>
                <c:pt idx="779">
                  <c:v>0.65349901866775384</c:v>
                </c:pt>
                <c:pt idx="780">
                  <c:v>0.65266037629207951</c:v>
                </c:pt>
                <c:pt idx="781">
                  <c:v>0.65182173391640519</c:v>
                </c:pt>
                <c:pt idx="782">
                  <c:v>0.65098309154073086</c:v>
                </c:pt>
                <c:pt idx="783">
                  <c:v>0.65014444916505654</c:v>
                </c:pt>
                <c:pt idx="784">
                  <c:v>0.6493058067893821</c:v>
                </c:pt>
                <c:pt idx="785">
                  <c:v>0.64846716441370789</c:v>
                </c:pt>
                <c:pt idx="786">
                  <c:v>0.64762852203803345</c:v>
                </c:pt>
                <c:pt idx="787">
                  <c:v>0.64678987966235912</c:v>
                </c:pt>
                <c:pt idx="788">
                  <c:v>0.64595123728668469</c:v>
                </c:pt>
                <c:pt idx="789">
                  <c:v>0.64511259491101047</c:v>
                </c:pt>
                <c:pt idx="790">
                  <c:v>0.64427395253533615</c:v>
                </c:pt>
                <c:pt idx="791">
                  <c:v>0.64343531015966171</c:v>
                </c:pt>
                <c:pt idx="792">
                  <c:v>0.6425966677839875</c:v>
                </c:pt>
                <c:pt idx="793">
                  <c:v>0.64175802540831306</c:v>
                </c:pt>
                <c:pt idx="794">
                  <c:v>0.64091938303263885</c:v>
                </c:pt>
                <c:pt idx="795">
                  <c:v>0.64008074065696441</c:v>
                </c:pt>
                <c:pt idx="796">
                  <c:v>0.63924209828129008</c:v>
                </c:pt>
                <c:pt idx="797">
                  <c:v>0.63840345590561576</c:v>
                </c:pt>
                <c:pt idx="798">
                  <c:v>0.63756481352994143</c:v>
                </c:pt>
                <c:pt idx="799">
                  <c:v>0.636726171154267</c:v>
                </c:pt>
                <c:pt idx="800">
                  <c:v>0.63588752877859278</c:v>
                </c:pt>
                <c:pt idx="801">
                  <c:v>0.63504888640291834</c:v>
                </c:pt>
                <c:pt idx="802">
                  <c:v>0.63421024402724402</c:v>
                </c:pt>
                <c:pt idx="803">
                  <c:v>0.6333716016515698</c:v>
                </c:pt>
                <c:pt idx="804">
                  <c:v>0.63253295927589537</c:v>
                </c:pt>
                <c:pt idx="805">
                  <c:v>0.63169431690022115</c:v>
                </c:pt>
                <c:pt idx="806">
                  <c:v>0.63085567452454672</c:v>
                </c:pt>
                <c:pt idx="807">
                  <c:v>0.63001703214887239</c:v>
                </c:pt>
                <c:pt idx="808">
                  <c:v>0.62917838977319795</c:v>
                </c:pt>
                <c:pt idx="809">
                  <c:v>0.62833974739752374</c:v>
                </c:pt>
                <c:pt idx="810">
                  <c:v>0.6275011050218493</c:v>
                </c:pt>
                <c:pt idx="811">
                  <c:v>0.62666246264617498</c:v>
                </c:pt>
                <c:pt idx="812">
                  <c:v>0.62582382027050065</c:v>
                </c:pt>
                <c:pt idx="813">
                  <c:v>0.62498517789482633</c:v>
                </c:pt>
                <c:pt idx="814">
                  <c:v>0.62414653551915189</c:v>
                </c:pt>
                <c:pt idx="815">
                  <c:v>0.62330789314347768</c:v>
                </c:pt>
                <c:pt idx="816">
                  <c:v>0.62246925076780324</c:v>
                </c:pt>
                <c:pt idx="817">
                  <c:v>0.62163060839212902</c:v>
                </c:pt>
                <c:pt idx="818">
                  <c:v>0.6207919660164547</c:v>
                </c:pt>
                <c:pt idx="819">
                  <c:v>0.61995332364078026</c:v>
                </c:pt>
                <c:pt idx="820">
                  <c:v>0.61911468126510605</c:v>
                </c:pt>
                <c:pt idx="821">
                  <c:v>0.61827603888943161</c:v>
                </c:pt>
                <c:pt idx="822">
                  <c:v>0.61743739651375729</c:v>
                </c:pt>
                <c:pt idx="823">
                  <c:v>0.61659875413808285</c:v>
                </c:pt>
                <c:pt idx="824">
                  <c:v>0.61576011176240864</c:v>
                </c:pt>
                <c:pt idx="825">
                  <c:v>0.6149214693867342</c:v>
                </c:pt>
                <c:pt idx="826">
                  <c:v>0.61408282701105987</c:v>
                </c:pt>
                <c:pt idx="827">
                  <c:v>0.61324418463538555</c:v>
                </c:pt>
                <c:pt idx="828">
                  <c:v>0.61240554225971122</c:v>
                </c:pt>
                <c:pt idx="829">
                  <c:v>0.6115668998840369</c:v>
                </c:pt>
                <c:pt idx="830">
                  <c:v>0.61072825750836257</c:v>
                </c:pt>
                <c:pt idx="831">
                  <c:v>0.60988961513268825</c:v>
                </c:pt>
                <c:pt idx="832">
                  <c:v>0.60905097275701392</c:v>
                </c:pt>
                <c:pt idx="833">
                  <c:v>0.60821233038133959</c:v>
                </c:pt>
                <c:pt idx="834">
                  <c:v>0.60737368800566516</c:v>
                </c:pt>
                <c:pt idx="835">
                  <c:v>0.60653504562999094</c:v>
                </c:pt>
                <c:pt idx="836">
                  <c:v>0.60569640325431651</c:v>
                </c:pt>
                <c:pt idx="837">
                  <c:v>0.60485776087864218</c:v>
                </c:pt>
                <c:pt idx="838">
                  <c:v>0.60401911850296774</c:v>
                </c:pt>
                <c:pt idx="839">
                  <c:v>0.60318047612729353</c:v>
                </c:pt>
                <c:pt idx="840">
                  <c:v>0.60234183375161909</c:v>
                </c:pt>
                <c:pt idx="841">
                  <c:v>0.60150319137594477</c:v>
                </c:pt>
                <c:pt idx="842">
                  <c:v>0.60066454900027044</c:v>
                </c:pt>
                <c:pt idx="843">
                  <c:v>0.59982590662459612</c:v>
                </c:pt>
                <c:pt idx="844">
                  <c:v>0.59898726424892179</c:v>
                </c:pt>
                <c:pt idx="845">
                  <c:v>0.59814862187324747</c:v>
                </c:pt>
                <c:pt idx="846">
                  <c:v>0.59730997949757314</c:v>
                </c:pt>
                <c:pt idx="847">
                  <c:v>0.59647133712189881</c:v>
                </c:pt>
                <c:pt idx="848">
                  <c:v>0.59563269474622449</c:v>
                </c:pt>
                <c:pt idx="849">
                  <c:v>0.59479405237055005</c:v>
                </c:pt>
                <c:pt idx="850">
                  <c:v>0.59395540999487584</c:v>
                </c:pt>
                <c:pt idx="851">
                  <c:v>0.5931167676192014</c:v>
                </c:pt>
                <c:pt idx="852">
                  <c:v>0.59227812524352719</c:v>
                </c:pt>
                <c:pt idx="853">
                  <c:v>0.59143948286785264</c:v>
                </c:pt>
                <c:pt idx="854">
                  <c:v>0.59060084049217842</c:v>
                </c:pt>
                <c:pt idx="855">
                  <c:v>0.58976219811650399</c:v>
                </c:pt>
                <c:pt idx="856">
                  <c:v>0.58892355574082966</c:v>
                </c:pt>
                <c:pt idx="857">
                  <c:v>0.58808491336515534</c:v>
                </c:pt>
                <c:pt idx="858">
                  <c:v>0.58724627098948101</c:v>
                </c:pt>
                <c:pt idx="859">
                  <c:v>0.58640762861380669</c:v>
                </c:pt>
                <c:pt idx="860">
                  <c:v>0.58556898623813236</c:v>
                </c:pt>
                <c:pt idx="861">
                  <c:v>0.58473034386245804</c:v>
                </c:pt>
                <c:pt idx="862">
                  <c:v>0.58389170148678371</c:v>
                </c:pt>
                <c:pt idx="863">
                  <c:v>0.58305305911110938</c:v>
                </c:pt>
                <c:pt idx="864">
                  <c:v>0.58221441673543506</c:v>
                </c:pt>
                <c:pt idx="865">
                  <c:v>0.58137577435976073</c:v>
                </c:pt>
                <c:pt idx="866">
                  <c:v>0.5805371319840863</c:v>
                </c:pt>
                <c:pt idx="867">
                  <c:v>0.57969848960841208</c:v>
                </c:pt>
                <c:pt idx="868">
                  <c:v>0.57885984723273753</c:v>
                </c:pt>
                <c:pt idx="869">
                  <c:v>0.57802120485706332</c:v>
                </c:pt>
                <c:pt idx="870">
                  <c:v>0.57718256248138888</c:v>
                </c:pt>
                <c:pt idx="871">
                  <c:v>0.57634392010571456</c:v>
                </c:pt>
                <c:pt idx="872">
                  <c:v>0.57550527773004034</c:v>
                </c:pt>
                <c:pt idx="873">
                  <c:v>0.57466663535436591</c:v>
                </c:pt>
                <c:pt idx="874">
                  <c:v>0.57382799297869158</c:v>
                </c:pt>
                <c:pt idx="875">
                  <c:v>0.57298935060301726</c:v>
                </c:pt>
                <c:pt idx="876">
                  <c:v>0.57215070822734293</c:v>
                </c:pt>
                <c:pt idx="877">
                  <c:v>0.5713120658516686</c:v>
                </c:pt>
                <c:pt idx="878">
                  <c:v>0.57047342347599428</c:v>
                </c:pt>
                <c:pt idx="879">
                  <c:v>0.56963478110031995</c:v>
                </c:pt>
                <c:pt idx="880">
                  <c:v>0.56879613872464563</c:v>
                </c:pt>
                <c:pt idx="881">
                  <c:v>0.56795749634897119</c:v>
                </c:pt>
                <c:pt idx="882">
                  <c:v>0.56711885397329698</c:v>
                </c:pt>
                <c:pt idx="883">
                  <c:v>0.56628021159762243</c:v>
                </c:pt>
                <c:pt idx="884">
                  <c:v>0.56544156922194821</c:v>
                </c:pt>
                <c:pt idx="885">
                  <c:v>0.56460292684627378</c:v>
                </c:pt>
                <c:pt idx="886">
                  <c:v>0.56376428447059945</c:v>
                </c:pt>
                <c:pt idx="887">
                  <c:v>0.56292564209492524</c:v>
                </c:pt>
                <c:pt idx="888">
                  <c:v>0.5620869997192508</c:v>
                </c:pt>
                <c:pt idx="889">
                  <c:v>0.56124835734357659</c:v>
                </c:pt>
                <c:pt idx="890">
                  <c:v>0.56040971496790215</c:v>
                </c:pt>
                <c:pt idx="891">
                  <c:v>0.55957107259222783</c:v>
                </c:pt>
                <c:pt idx="892">
                  <c:v>0.5587324302165535</c:v>
                </c:pt>
                <c:pt idx="893">
                  <c:v>0.55789378784087917</c:v>
                </c:pt>
                <c:pt idx="894">
                  <c:v>0.55705514546520485</c:v>
                </c:pt>
                <c:pt idx="895">
                  <c:v>0.55621650308953052</c:v>
                </c:pt>
                <c:pt idx="896">
                  <c:v>0.55537786071385609</c:v>
                </c:pt>
                <c:pt idx="897">
                  <c:v>0.55453921833818187</c:v>
                </c:pt>
                <c:pt idx="898">
                  <c:v>0.55370057596250744</c:v>
                </c:pt>
                <c:pt idx="899">
                  <c:v>0.55286193358683311</c:v>
                </c:pt>
                <c:pt idx="900">
                  <c:v>0.5520232912111589</c:v>
                </c:pt>
                <c:pt idx="901">
                  <c:v>0.55118464883548446</c:v>
                </c:pt>
                <c:pt idx="902">
                  <c:v>0.55034600645981013</c:v>
                </c:pt>
                <c:pt idx="903">
                  <c:v>0.5495073640841357</c:v>
                </c:pt>
                <c:pt idx="904">
                  <c:v>0.54866872170846148</c:v>
                </c:pt>
                <c:pt idx="905">
                  <c:v>0.54783007933278705</c:v>
                </c:pt>
                <c:pt idx="906">
                  <c:v>0.54699143695711272</c:v>
                </c:pt>
                <c:pt idx="907">
                  <c:v>0.54615279458143839</c:v>
                </c:pt>
                <c:pt idx="908">
                  <c:v>0.54531415220576407</c:v>
                </c:pt>
                <c:pt idx="909">
                  <c:v>0.54447550983008974</c:v>
                </c:pt>
                <c:pt idx="910">
                  <c:v>0.54363686745441542</c:v>
                </c:pt>
                <c:pt idx="911">
                  <c:v>0.54279822507874098</c:v>
                </c:pt>
                <c:pt idx="912">
                  <c:v>0.54195958270306677</c:v>
                </c:pt>
                <c:pt idx="913">
                  <c:v>0.54112094032739233</c:v>
                </c:pt>
                <c:pt idx="914">
                  <c:v>0.540282297951718</c:v>
                </c:pt>
                <c:pt idx="915">
                  <c:v>0.53944365557604379</c:v>
                </c:pt>
                <c:pt idx="916">
                  <c:v>0.53860501320036935</c:v>
                </c:pt>
                <c:pt idx="917">
                  <c:v>0.53776637082469503</c:v>
                </c:pt>
                <c:pt idx="918">
                  <c:v>0.53692772844902059</c:v>
                </c:pt>
                <c:pt idx="919">
                  <c:v>0.53608908607334638</c:v>
                </c:pt>
                <c:pt idx="920">
                  <c:v>0.53525044369767194</c:v>
                </c:pt>
                <c:pt idx="921">
                  <c:v>0.53441180132199761</c:v>
                </c:pt>
                <c:pt idx="922">
                  <c:v>0.53357315894632329</c:v>
                </c:pt>
                <c:pt idx="923">
                  <c:v>0.53273451657064896</c:v>
                </c:pt>
                <c:pt idx="924">
                  <c:v>0.53189587419497464</c:v>
                </c:pt>
                <c:pt idx="925">
                  <c:v>0.53105723181930031</c:v>
                </c:pt>
                <c:pt idx="926">
                  <c:v>0.53021858944362588</c:v>
                </c:pt>
                <c:pt idx="927">
                  <c:v>0.52937994706795166</c:v>
                </c:pt>
                <c:pt idx="928">
                  <c:v>0.52854130469227734</c:v>
                </c:pt>
                <c:pt idx="929">
                  <c:v>0.52770266231660301</c:v>
                </c:pt>
                <c:pt idx="930">
                  <c:v>0.52686401994092869</c:v>
                </c:pt>
                <c:pt idx="931">
                  <c:v>0.52602537756525425</c:v>
                </c:pt>
                <c:pt idx="932">
                  <c:v>0.52518673518958003</c:v>
                </c:pt>
                <c:pt idx="933">
                  <c:v>0.52434809281390549</c:v>
                </c:pt>
                <c:pt idx="934">
                  <c:v>0.52350945043823127</c:v>
                </c:pt>
                <c:pt idx="935">
                  <c:v>0.52267080806255684</c:v>
                </c:pt>
                <c:pt idx="936">
                  <c:v>0.52183216568688251</c:v>
                </c:pt>
                <c:pt idx="937">
                  <c:v>0.52099352331120818</c:v>
                </c:pt>
                <c:pt idx="938">
                  <c:v>0.52015488093553386</c:v>
                </c:pt>
                <c:pt idx="939">
                  <c:v>0.51931623855985953</c:v>
                </c:pt>
                <c:pt idx="940">
                  <c:v>0.51847759618418521</c:v>
                </c:pt>
                <c:pt idx="941">
                  <c:v>0.51763895380851088</c:v>
                </c:pt>
                <c:pt idx="942">
                  <c:v>0.51680031143283656</c:v>
                </c:pt>
                <c:pt idx="943">
                  <c:v>0.51596166905716223</c:v>
                </c:pt>
                <c:pt idx="944">
                  <c:v>0.51512302668148791</c:v>
                </c:pt>
                <c:pt idx="945">
                  <c:v>0.51428438430581358</c:v>
                </c:pt>
                <c:pt idx="946">
                  <c:v>0.51344574193013914</c:v>
                </c:pt>
                <c:pt idx="947">
                  <c:v>0.51260709955446493</c:v>
                </c:pt>
                <c:pt idx="948">
                  <c:v>0.51176845717879038</c:v>
                </c:pt>
                <c:pt idx="949">
                  <c:v>0.51092981480311617</c:v>
                </c:pt>
                <c:pt idx="950">
                  <c:v>0.51009117242744173</c:v>
                </c:pt>
                <c:pt idx="951">
                  <c:v>0.5092525300517674</c:v>
                </c:pt>
                <c:pt idx="952">
                  <c:v>0.50841388767609308</c:v>
                </c:pt>
                <c:pt idx="953">
                  <c:v>0.50757524530041875</c:v>
                </c:pt>
                <c:pt idx="954">
                  <c:v>0.50673660292474443</c:v>
                </c:pt>
                <c:pt idx="955">
                  <c:v>0.5058979605490701</c:v>
                </c:pt>
                <c:pt idx="956">
                  <c:v>0.50505931817339578</c:v>
                </c:pt>
                <c:pt idx="957">
                  <c:v>0.50422067579772145</c:v>
                </c:pt>
                <c:pt idx="958">
                  <c:v>0.50338203342204713</c:v>
                </c:pt>
                <c:pt idx="959">
                  <c:v>0.5025433910463728</c:v>
                </c:pt>
                <c:pt idx="960">
                  <c:v>0.50170474867069847</c:v>
                </c:pt>
                <c:pt idx="961">
                  <c:v>0.50086610629502404</c:v>
                </c:pt>
                <c:pt idx="962">
                  <c:v>0.50002746391934982</c:v>
                </c:pt>
                <c:pt idx="963">
                  <c:v>0.49918882154367539</c:v>
                </c:pt>
                <c:pt idx="964">
                  <c:v>0.49835017916800106</c:v>
                </c:pt>
                <c:pt idx="965">
                  <c:v>0.49751153679232668</c:v>
                </c:pt>
                <c:pt idx="966">
                  <c:v>0.49667289441665241</c:v>
                </c:pt>
                <c:pt idx="967">
                  <c:v>0.49583425204097797</c:v>
                </c:pt>
                <c:pt idx="968">
                  <c:v>0.4949956096653037</c:v>
                </c:pt>
                <c:pt idx="969">
                  <c:v>0.49415696728962943</c:v>
                </c:pt>
                <c:pt idx="970">
                  <c:v>0.493318324913955</c:v>
                </c:pt>
                <c:pt idx="971">
                  <c:v>0.49247968253828073</c:v>
                </c:pt>
                <c:pt idx="972">
                  <c:v>0.49164104016260635</c:v>
                </c:pt>
                <c:pt idx="973">
                  <c:v>0.49080239778693202</c:v>
                </c:pt>
                <c:pt idx="974">
                  <c:v>0.48996375541125764</c:v>
                </c:pt>
                <c:pt idx="975">
                  <c:v>0.48912511303558337</c:v>
                </c:pt>
                <c:pt idx="976">
                  <c:v>0.48828647065990893</c:v>
                </c:pt>
                <c:pt idx="977">
                  <c:v>0.48744782828423466</c:v>
                </c:pt>
                <c:pt idx="978">
                  <c:v>0.48660918590856028</c:v>
                </c:pt>
                <c:pt idx="979">
                  <c:v>0.48577054353288596</c:v>
                </c:pt>
                <c:pt idx="980">
                  <c:v>0.48493190115721158</c:v>
                </c:pt>
                <c:pt idx="981">
                  <c:v>0.48409325878153731</c:v>
                </c:pt>
                <c:pt idx="982">
                  <c:v>0.48325461640586287</c:v>
                </c:pt>
                <c:pt idx="983">
                  <c:v>0.4824159740301886</c:v>
                </c:pt>
                <c:pt idx="984">
                  <c:v>0.48157733165451433</c:v>
                </c:pt>
                <c:pt idx="985">
                  <c:v>0.48073868927883989</c:v>
                </c:pt>
                <c:pt idx="986">
                  <c:v>0.47990004690316562</c:v>
                </c:pt>
                <c:pt idx="987">
                  <c:v>0.47906140452749124</c:v>
                </c:pt>
                <c:pt idx="988">
                  <c:v>0.47822276215181692</c:v>
                </c:pt>
                <c:pt idx="989">
                  <c:v>0.47738411977614253</c:v>
                </c:pt>
                <c:pt idx="990">
                  <c:v>0.47654547740046826</c:v>
                </c:pt>
                <c:pt idx="991">
                  <c:v>0.47570683502479383</c:v>
                </c:pt>
                <c:pt idx="992">
                  <c:v>0.47486819264911956</c:v>
                </c:pt>
                <c:pt idx="993">
                  <c:v>0.47402955027344518</c:v>
                </c:pt>
                <c:pt idx="994">
                  <c:v>0.47319090789777091</c:v>
                </c:pt>
                <c:pt idx="995">
                  <c:v>0.47235226552209647</c:v>
                </c:pt>
                <c:pt idx="996">
                  <c:v>0.4715136231464222</c:v>
                </c:pt>
                <c:pt idx="997">
                  <c:v>0.47067498077074793</c:v>
                </c:pt>
                <c:pt idx="998">
                  <c:v>0.46983633839507349</c:v>
                </c:pt>
                <c:pt idx="999">
                  <c:v>0.46899769601939922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4A-401D-BC2B-6125DA89E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106703"/>
        <c:axId val="692891407"/>
      </c:scatterChart>
      <c:valAx>
        <c:axId val="6971067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891407"/>
        <c:crosses val="autoZero"/>
        <c:crossBetween val="midCat"/>
      </c:valAx>
      <c:valAx>
        <c:axId val="692891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1067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Buck PS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1"/>
          <c:tx>
            <c:strRef>
              <c:f>'LOOP GAIN FOR BUCK'!$AZ$1</c:f>
              <c:strCache>
                <c:ptCount val="1"/>
                <c:pt idx="0">
                  <c:v>Converter Gain(DB)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'LOOP GAIN FOR BUCK'!$Q$2:$Q$299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BUCK'!$AZ$2:$AZ$299</c:f>
              <c:numCache>
                <c:formatCode>0.000E+00</c:formatCode>
                <c:ptCount val="298"/>
                <c:pt idx="0">
                  <c:v>35.37918803220991</c:v>
                </c:pt>
                <c:pt idx="1">
                  <c:v>35.36883751718301</c:v>
                </c:pt>
                <c:pt idx="2">
                  <c:v>35.351641290627036</c:v>
                </c:pt>
                <c:pt idx="3">
                  <c:v>35.327680396493676</c:v>
                </c:pt>
                <c:pt idx="4">
                  <c:v>35.297066519308807</c:v>
                </c:pt>
                <c:pt idx="5">
                  <c:v>35.259940276725139</c:v>
                </c:pt>
                <c:pt idx="6">
                  <c:v>35.216469119278543</c:v>
                </c:pt>
                <c:pt idx="7">
                  <c:v>35.166844901456933</c:v>
                </c:pt>
                <c:pt idx="8">
                  <c:v>35.111281195199226</c:v>
                </c:pt>
                <c:pt idx="9">
                  <c:v>35.050010420538925</c:v>
                </c:pt>
                <c:pt idx="10">
                  <c:v>34.182160009383125</c:v>
                </c:pt>
                <c:pt idx="11">
                  <c:v>33.036447113704739</c:v>
                </c:pt>
                <c:pt idx="12">
                  <c:v>31.815504102211392</c:v>
                </c:pt>
                <c:pt idx="13">
                  <c:v>30.625958185375151</c:v>
                </c:pt>
                <c:pt idx="14">
                  <c:v>29.510538208708521</c:v>
                </c:pt>
                <c:pt idx="15">
                  <c:v>28.480440189644469</c:v>
                </c:pt>
                <c:pt idx="16">
                  <c:v>27.533504249231111</c:v>
                </c:pt>
                <c:pt idx="17">
                  <c:v>26.662718274475615</c:v>
                </c:pt>
                <c:pt idx="18">
                  <c:v>25.859878761813938</c:v>
                </c:pt>
                <c:pt idx="19">
                  <c:v>25.117058730701707</c:v>
                </c:pt>
                <c:pt idx="20">
                  <c:v>24.427123148834635</c:v>
                </c:pt>
                <c:pt idx="21">
                  <c:v>23.783844008315818</c:v>
                </c:pt>
                <c:pt idx="22">
                  <c:v>23.181856652587605</c:v>
                </c:pt>
                <c:pt idx="23">
                  <c:v>22.616561779938866</c:v>
                </c:pt>
                <c:pt idx="24">
                  <c:v>22.084017104877745</c:v>
                </c:pt>
                <c:pt idx="25">
                  <c:v>21.580836036031663</c:v>
                </c:pt>
                <c:pt idx="26">
                  <c:v>21.104099109985594</c:v>
                </c:pt>
                <c:pt idx="27">
                  <c:v>20.651279001272375</c:v>
                </c:pt>
                <c:pt idx="28">
                  <c:v>20.220178002836519</c:v>
                </c:pt>
                <c:pt idx="29">
                  <c:v>19.808876265592957</c:v>
                </c:pt>
                <c:pt idx="30">
                  <c:v>19.415689040316796</c:v>
                </c:pt>
                <c:pt idx="31">
                  <c:v>19.039131335929874</c:v>
                </c:pt>
                <c:pt idx="32">
                  <c:v>18.677888642339948</c:v>
                </c:pt>
                <c:pt idx="33">
                  <c:v>18.330792598534</c:v>
                </c:pt>
                <c:pt idx="34">
                  <c:v>17.996800693171437</c:v>
                </c:pt>
                <c:pt idx="35">
                  <c:v>17.674979259023779</c:v>
                </c:pt>
                <c:pt idx="36">
                  <c:v>17.364489165406159</c:v>
                </c:pt>
                <c:pt idx="37">
                  <c:v>17.064573728158436</c:v>
                </c:pt>
                <c:pt idx="38">
                  <c:v>16.774548449298091</c:v>
                </c:pt>
                <c:pt idx="39">
                  <c:v>16.493792272451898</c:v>
                </c:pt>
                <c:pt idx="40">
                  <c:v>16.22174009926001</c:v>
                </c:pt>
                <c:pt idx="41">
                  <c:v>15.95787635917822</c:v>
                </c:pt>
                <c:pt idx="42">
                  <c:v>15.701729462936473</c:v>
                </c:pt>
                <c:pt idx="43">
                  <c:v>15.452867000299339</c:v>
                </c:pt>
                <c:pt idx="44">
                  <c:v>15.210891567260965</c:v>
                </c:pt>
                <c:pt idx="45">
                  <c:v>14.975437127609544</c:v>
                </c:pt>
                <c:pt idx="46">
                  <c:v>14.746165829870392</c:v>
                </c:pt>
                <c:pt idx="47">
                  <c:v>14.522765213734496</c:v>
                </c:pt>
                <c:pt idx="48">
                  <c:v>14.304945750793326</c:v>
                </c:pt>
                <c:pt idx="49">
                  <c:v>14.092438673198838</c:v>
                </c:pt>
                <c:pt idx="50">
                  <c:v>13.884994051119971</c:v>
                </c:pt>
                <c:pt idx="51">
                  <c:v>13.682379085867813</c:v>
                </c:pt>
                <c:pt idx="52">
                  <c:v>13.484376590545599</c:v>
                </c:pt>
                <c:pt idx="53">
                  <c:v>13.290783634233858</c:v>
                </c:pt>
                <c:pt idx="54">
                  <c:v>13.101410329195673</c:v>
                </c:pt>
                <c:pt idx="55">
                  <c:v>12.91607874350392</c:v>
                </c:pt>
                <c:pt idx="56">
                  <c:v>12.73462192394838</c:v>
                </c:pt>
                <c:pt idx="57">
                  <c:v>12.55688301615602</c:v>
                </c:pt>
                <c:pt idx="58">
                  <c:v>12.382714470616785</c:v>
                </c:pt>
                <c:pt idx="59">
                  <c:v>12.211977324802451</c:v>
                </c:pt>
                <c:pt idx="60">
                  <c:v>12.04454055284147</c:v>
                </c:pt>
                <c:pt idx="61">
                  <c:v>11.880280475302936</c:v>
                </c:pt>
                <c:pt idx="62">
                  <c:v>11.719080222578061</c:v>
                </c:pt>
                <c:pt idx="63">
                  <c:v>11.560829246151453</c:v>
                </c:pt>
                <c:pt idx="64">
                  <c:v>11.405422872747707</c:v>
                </c:pt>
                <c:pt idx="65">
                  <c:v>11.252761896937894</c:v>
                </c:pt>
                <c:pt idx="66">
                  <c:v>11.102752208309706</c:v>
                </c:pt>
                <c:pt idx="67">
                  <c:v>10.955304449755625</c:v>
                </c:pt>
                <c:pt idx="68">
                  <c:v>10.810333703826272</c:v>
                </c:pt>
                <c:pt idx="69">
                  <c:v>10.667759204438102</c:v>
                </c:pt>
                <c:pt idx="70">
                  <c:v>10.527504071524426</c:v>
                </c:pt>
                <c:pt idx="71">
                  <c:v>10.389495066480666</c:v>
                </c:pt>
                <c:pt idx="72">
                  <c:v>10.25366236648548</c:v>
                </c:pt>
                <c:pt idx="73">
                  <c:v>10.119939355981744</c:v>
                </c:pt>
                <c:pt idx="74">
                  <c:v>9.9882624337802266</c:v>
                </c:pt>
                <c:pt idx="75">
                  <c:v>9.8585708344064962</c:v>
                </c:pt>
                <c:pt idx="76">
                  <c:v>9.7308064624511452</c:v>
                </c:pt>
                <c:pt idx="77">
                  <c:v>9.604913738807225</c:v>
                </c:pt>
                <c:pt idx="78">
                  <c:v>9.4808394577886528</c:v>
                </c:pt>
                <c:pt idx="79">
                  <c:v>9.3585326542209835</c:v>
                </c:pt>
                <c:pt idx="80">
                  <c:v>9.2379444796830654</c:v>
                </c:pt>
                <c:pt idx="81">
                  <c:v>9.1190280871557441</c:v>
                </c:pt>
                <c:pt idx="82">
                  <c:v>9.0017385234032066</c:v>
                </c:pt>
                <c:pt idx="83">
                  <c:v>8.8860326284746254</c:v>
                </c:pt>
                <c:pt idx="84">
                  <c:v>8.7718689417695828</c:v>
                </c:pt>
                <c:pt idx="85">
                  <c:v>8.6592076141605538</c:v>
                </c:pt>
                <c:pt idx="86">
                  <c:v>8.5480103257108802</c:v>
                </c:pt>
                <c:pt idx="87">
                  <c:v>8.4382402085669117</c:v>
                </c:pt>
                <c:pt idx="88">
                  <c:v>8.3298617746395909</c:v>
                </c:pt>
                <c:pt idx="89">
                  <c:v>8.2228408477236083</c:v>
                </c:pt>
                <c:pt idx="90">
                  <c:v>8.117144499731948</c:v>
                </c:pt>
                <c:pt idx="91">
                  <c:v>8.012740990750661</c:v>
                </c:pt>
                <c:pt idx="92">
                  <c:v>7.9095997126429101</c:v>
                </c:pt>
                <c:pt idx="93">
                  <c:v>7.8076911359535872</c:v>
                </c:pt>
                <c:pt idx="94">
                  <c:v>7.7069867598858117</c:v>
                </c:pt>
                <c:pt idx="95">
                  <c:v>7.6074590651387801</c:v>
                </c:pt>
                <c:pt idx="96">
                  <c:v>7.5090814694132177</c:v>
                </c:pt>
                <c:pt idx="97">
                  <c:v>7.4118282854056279</c:v>
                </c:pt>
                <c:pt idx="98">
                  <c:v>7.3156746811264339</c:v>
                </c:pt>
                <c:pt idx="99">
                  <c:v>7.220596642389701</c:v>
                </c:pt>
                <c:pt idx="100">
                  <c:v>7.1265709373335095</c:v>
                </c:pt>
                <c:pt idx="101">
                  <c:v>7.0335750828408052</c:v>
                </c:pt>
                <c:pt idx="102">
                  <c:v>6.9415873127399239</c:v>
                </c:pt>
                <c:pt idx="103">
                  <c:v>6.8505865476730392</c:v>
                </c:pt>
                <c:pt idx="104">
                  <c:v>6.7605523665287359</c:v>
                </c:pt>
                <c:pt idx="105">
                  <c:v>6.6714649793424776</c:v>
                </c:pt>
                <c:pt idx="106">
                  <c:v>6.5833052015754125</c:v>
                </c:pt>
                <c:pt idx="107">
                  <c:v>6.4960544296884803</c:v>
                </c:pt>
                <c:pt idx="108">
                  <c:v>6.4096946179342567</c:v>
                </c:pt>
                <c:pt idx="109">
                  <c:v>5.5914869319120957</c:v>
                </c:pt>
                <c:pt idx="110">
                  <c:v>4.8459373022411949</c:v>
                </c:pt>
                <c:pt idx="111">
                  <c:v>4.1615520192815776</c:v>
                </c:pt>
                <c:pt idx="112">
                  <c:v>3.5293866112108829</c:v>
                </c:pt>
                <c:pt idx="113">
                  <c:v>2.9423433315815806</c:v>
                </c:pt>
                <c:pt idx="114">
                  <c:v>2.3946949638679897</c:v>
                </c:pt>
                <c:pt idx="115">
                  <c:v>1.881752765076639</c:v>
                </c:pt>
                <c:pt idx="116">
                  <c:v>1.3996291914896957</c:v>
                </c:pt>
                <c:pt idx="117">
                  <c:v>0.94506470035923174</c:v>
                </c:pt>
                <c:pt idx="118">
                  <c:v>0.51529893118711489</c:v>
                </c:pt>
                <c:pt idx="119">
                  <c:v>0.10797328881058549</c:v>
                </c:pt>
                <c:pt idx="120">
                  <c:v>-0.27894382810459972</c:v>
                </c:pt>
                <c:pt idx="121">
                  <c:v>-0.64721518764355324</c:v>
                </c:pt>
                <c:pt idx="122">
                  <c:v>-0.99838051264671557</c:v>
                </c:pt>
                <c:pt idx="123">
                  <c:v>-1.3337929243844047</c:v>
                </c:pt>
                <c:pt idx="124">
                  <c:v>-1.6546482394021966</c:v>
                </c:pt>
                <c:pt idx="125">
                  <c:v>-1.962008736916341</c:v>
                </c:pt>
                <c:pt idx="126">
                  <c:v>-2.2568226026746103</c:v>
                </c:pt>
                <c:pt idx="127">
                  <c:v>-2.5399399591668614</c:v>
                </c:pt>
                <c:pt idx="128">
                  <c:v>-2.8121261762750773</c:v>
                </c:pt>
                <c:pt idx="129">
                  <c:v>-3.0740729972315624</c:v>
                </c:pt>
                <c:pt idx="130">
                  <c:v>-3.3264078959508914</c:v>
                </c:pt>
                <c:pt idx="131">
                  <c:v>-3.5697019922287372</c:v>
                </c:pt>
                <c:pt idx="132">
                  <c:v>-3.8044767831093314</c:v>
                </c:pt>
                <c:pt idx="133">
                  <c:v>-4.031209896337967</c:v>
                </c:pt>
                <c:pt idx="134">
                  <c:v>-4.2503400312294533</c:v>
                </c:pt>
                <c:pt idx="135">
                  <c:v>-4.4622712205901962</c:v>
                </c:pt>
                <c:pt idx="136">
                  <c:v>-4.6673765223963448</c:v>
                </c:pt>
                <c:pt idx="137">
                  <c:v>-4.866001230174513</c:v>
                </c:pt>
                <c:pt idx="138">
                  <c:v>-5.058465675275114</c:v>
                </c:pt>
                <c:pt idx="139">
                  <c:v>-5.2450676815827615</c:v>
                </c:pt>
                <c:pt idx="140">
                  <c:v>-5.4260847229991258</c:v>
                </c:pt>
                <c:pt idx="141">
                  <c:v>-5.6017758257453085</c:v>
                </c:pt>
                <c:pt idx="142">
                  <c:v>-5.7723832507659791</c:v>
                </c:pt>
                <c:pt idx="143">
                  <c:v>-5.9381339859679318</c:v>
                </c:pt>
                <c:pt idx="144">
                  <c:v>-6.0992410734516138</c:v>
                </c:pt>
                <c:pt idx="145">
                  <c:v>-6.2559047931060725</c:v>
                </c:pt>
                <c:pt idx="146">
                  <c:v>-6.408313720787632</c:v>
                </c:pt>
                <c:pt idx="147">
                  <c:v>-6.5566456766713497</c:v>
                </c:pt>
                <c:pt idx="148">
                  <c:v>-6.7010685771582237</c:v>
                </c:pt>
                <c:pt idx="149">
                  <c:v>-6.841741201864048</c:v>
                </c:pt>
                <c:pt idx="150">
                  <c:v>-6.9788138856471917</c:v>
                </c:pt>
                <c:pt idx="151">
                  <c:v>-7.1124291443025554</c:v>
                </c:pt>
                <c:pt idx="152">
                  <c:v>-7.2427222414178658</c:v>
                </c:pt>
                <c:pt idx="153">
                  <c:v>-7.3698217029232138</c:v>
                </c:pt>
                <c:pt idx="154">
                  <c:v>-7.4938497850384138</c:v>
                </c:pt>
                <c:pt idx="155">
                  <c:v>-7.6149229006136601</c:v>
                </c:pt>
                <c:pt idx="156">
                  <c:v>-7.7331520082480578</c:v>
                </c:pt>
                <c:pt idx="157">
                  <c:v>-7.8486429680436567</c:v>
                </c:pt>
                <c:pt idx="158">
                  <c:v>-7.9614968673961526</c:v>
                </c:pt>
                <c:pt idx="159">
                  <c:v>-8.0718103198275823</c:v>
                </c:pt>
                <c:pt idx="160">
                  <c:v>-8.1796757395217767</c:v>
                </c:pt>
                <c:pt idx="161">
                  <c:v>-8.2851815939232498</c:v>
                </c:pt>
                <c:pt idx="162">
                  <c:v>-8.3884126364975291</c:v>
                </c:pt>
                <c:pt idx="163">
                  <c:v>-8.4894501215213296</c:v>
                </c:pt>
                <c:pt idx="164">
                  <c:v>-8.5883720025691126</c:v>
                </c:pt>
                <c:pt idx="165">
                  <c:v>-8.6852531161853861</c:v>
                </c:pt>
                <c:pt idx="166">
                  <c:v>-8.7801653520756293</c:v>
                </c:pt>
                <c:pt idx="167">
                  <c:v>-8.8731778110110362</c:v>
                </c:pt>
                <c:pt idx="168">
                  <c:v>-8.9643569515200028</c:v>
                </c:pt>
                <c:pt idx="169">
                  <c:v>-9.0537667263315278</c:v>
                </c:pt>
                <c:pt idx="170">
                  <c:v>-9.1414687094395148</c:v>
                </c:pt>
                <c:pt idx="171">
                  <c:v>-9.2275222145719518</c:v>
                </c:pt>
                <c:pt idx="172">
                  <c:v>-9.3119844057729768</c:v>
                </c:pt>
                <c:pt idx="173">
                  <c:v>-9.3949104007381568</c:v>
                </c:pt>
                <c:pt idx="174">
                  <c:v>-9.4763533674830231</c:v>
                </c:pt>
                <c:pt idx="175">
                  <c:v>-9.5563646148708052</c:v>
                </c:pt>
                <c:pt idx="176">
                  <c:v>-9.63499367747694</c:v>
                </c:pt>
                <c:pt idx="177">
                  <c:v>-9.7122883952246539</c:v>
                </c:pt>
                <c:pt idx="178">
                  <c:v>-9.7882949881869123</c:v>
                </c:pt>
                <c:pt idx="179">
                  <c:v>-9.8630581269150568</c:v>
                </c:pt>
                <c:pt idx="180">
                  <c:v>-9.9366209986229741</c:v>
                </c:pt>
                <c:pt idx="181">
                  <c:v>-10.009025369527272</c:v>
                </c:pt>
                <c:pt idx="182">
                  <c:v>-10.080311643618195</c:v>
                </c:pt>
                <c:pt idx="183">
                  <c:v>-10.150518918113185</c:v>
                </c:pt>
                <c:pt idx="184">
                  <c:v>-10.219685035823646</c:v>
                </c:pt>
                <c:pt idx="185">
                  <c:v>-10.287846634647021</c:v>
                </c:pt>
                <c:pt idx="186">
                  <c:v>-10.355039194378682</c:v>
                </c:pt>
                <c:pt idx="187">
                  <c:v>-10.421297081022921</c:v>
                </c:pt>
                <c:pt idx="188">
                  <c:v>-10.486653588767966</c:v>
                </c:pt>
                <c:pt idx="189">
                  <c:v>-10.55114097977722</c:v>
                </c:pt>
                <c:pt idx="190">
                  <c:v>-10.614790521937135</c:v>
                </c:pt>
                <c:pt idx="191">
                  <c:v>-10.677632524691564</c:v>
                </c:pt>
                <c:pt idx="192">
                  <c:v>-10.739696373082692</c:v>
                </c:pt>
                <c:pt idx="193">
                  <c:v>-10.801010560109678</c:v>
                </c:pt>
                <c:pt idx="194">
                  <c:v>-10.861602717508223</c:v>
                </c:pt>
                <c:pt idx="195">
                  <c:v>-10.921499645046707</c:v>
                </c:pt>
                <c:pt idx="196">
                  <c:v>-10.980727338427785</c:v>
                </c:pt>
                <c:pt idx="197">
                  <c:v>-11.039311015878237</c:v>
                </c:pt>
                <c:pt idx="198">
                  <c:v>-11.097275143503909</c:v>
                </c:pt>
                <c:pt idx="199">
                  <c:v>-11.647731299399833</c:v>
                </c:pt>
                <c:pt idx="200">
                  <c:v>-12.158369706636433</c:v>
                </c:pt>
                <c:pt idx="201">
                  <c:v>-12.644216290716944</c:v>
                </c:pt>
                <c:pt idx="202">
                  <c:v>-13.116237416980381</c:v>
                </c:pt>
                <c:pt idx="203">
                  <c:v>-13.582230037473295</c:v>
                </c:pt>
                <c:pt idx="204">
                  <c:v>-14.047490368433571</c:v>
                </c:pt>
                <c:pt idx="205">
                  <c:v>-14.515346394179256</c:v>
                </c:pt>
                <c:pt idx="206">
                  <c:v>-14.987600550928883</c:v>
                </c:pt>
                <c:pt idx="207">
                  <c:v>-15.464905540837337</c:v>
                </c:pt>
                <c:pt idx="208">
                  <c:v>-15.947083179448235</c:v>
                </c:pt>
                <c:pt idx="209">
                  <c:v>-16.433390197832512</c:v>
                </c:pt>
                <c:pt idx="210">
                  <c:v>-16.92273338855291</c:v>
                </c:pt>
                <c:pt idx="211">
                  <c:v>-17.413837261906082</c:v>
                </c:pt>
                <c:pt idx="212">
                  <c:v>-17.905368891367235</c:v>
                </c:pt>
                <c:pt idx="213">
                  <c:v>-18.396025916796354</c:v>
                </c:pt>
                <c:pt idx="214">
                  <c:v>-18.884594321800151</c:v>
                </c:pt>
                <c:pt idx="215">
                  <c:v>-19.369982564489952</c:v>
                </c:pt>
                <c:pt idx="216">
                  <c:v>-19.851238075160435</c:v>
                </c:pt>
                <c:pt idx="217">
                  <c:v>-20.327551258409567</c:v>
                </c:pt>
                <c:pt idx="218">
                  <c:v>-20.798251148514151</c:v>
                </c:pt>
                <c:pt idx="219">
                  <c:v>-21.262795907688194</c:v>
                </c:pt>
                <c:pt idx="220">
                  <c:v>-21.720760510384615</c:v>
                </c:pt>
                <c:pt idx="221">
                  <c:v>-22.171823258656325</c:v>
                </c:pt>
                <c:pt idx="222">
                  <c:v>-22.615752227307581</c:v>
                </c:pt>
                <c:pt idx="223">
                  <c:v>-23.052392328520192</c:v>
                </c:pt>
                <c:pt idx="224">
                  <c:v>-23.481653391253911</c:v>
                </c:pt>
                <c:pt idx="225">
                  <c:v>-23.903499446915713</c:v>
                </c:pt>
                <c:pt idx="226">
                  <c:v>-24.317939277498848</c:v>
                </c:pt>
                <c:pt idx="227">
                  <c:v>-24.725018197058667</c:v>
                </c:pt>
                <c:pt idx="228">
                  <c:v>-25.124810987307804</c:v>
                </c:pt>
                <c:pt idx="229">
                  <c:v>-25.517415882101446</c:v>
                </c:pt>
                <c:pt idx="230">
                  <c:v>-25.902949485438164</c:v>
                </c:pt>
                <c:pt idx="231">
                  <c:v>-26.2815425074721</c:v>
                </c:pt>
                <c:pt idx="232">
                  <c:v>-26.653336208858999</c:v>
                </c:pt>
                <c:pt idx="233">
                  <c:v>-27.018479452800559</c:v>
                </c:pt>
                <c:pt idx="234">
                  <c:v>-27.377126274613243</c:v>
                </c:pt>
                <c:pt idx="235">
                  <c:v>-27.72943388939726</c:v>
                </c:pt>
                <c:pt idx="236">
                  <c:v>-28.07556106873799</c:v>
                </c:pt>
                <c:pt idx="237">
                  <c:v>-28.415666826961598</c:v>
                </c:pt>
                <c:pt idx="238">
                  <c:v>-28.749909366109691</c:v>
                </c:pt>
                <c:pt idx="239">
                  <c:v>-29.078445236441993</c:v>
                </c:pt>
                <c:pt idx="240">
                  <c:v>-29.401428675943578</c:v>
                </c:pt>
                <c:pt idx="241">
                  <c:v>-29.719011098067767</c:v>
                </c:pt>
                <c:pt idx="242">
                  <c:v>-30.031340701873944</c:v>
                </c:pt>
                <c:pt idx="243">
                  <c:v>-30.33856218291314</c:v>
                </c:pt>
                <c:pt idx="244">
                  <c:v>-30.640816526766468</c:v>
                </c:pt>
                <c:pt idx="245">
                  <c:v>-30.938240870138351</c:v>
                </c:pt>
                <c:pt idx="246">
                  <c:v>-31.23096841692826</c:v>
                </c:pt>
                <c:pt idx="247">
                  <c:v>-31.519128398820847</c:v>
                </c:pt>
                <c:pt idx="248">
                  <c:v>-31.802846071707247</c:v>
                </c:pt>
                <c:pt idx="249">
                  <c:v>-32.082242740733662</c:v>
                </c:pt>
                <c:pt idx="250">
                  <c:v>-32.357435808012418</c:v>
                </c:pt>
                <c:pt idx="251">
                  <c:v>-32.62853883806509</c:v>
                </c:pt>
                <c:pt idx="252">
                  <c:v>-32.895661636930036</c:v>
                </c:pt>
                <c:pt idx="253">
                  <c:v>-33.158910341585596</c:v>
                </c:pt>
                <c:pt idx="254">
                  <c:v>-33.418387516939283</c:v>
                </c:pt>
                <c:pt idx="255">
                  <c:v>-33.674192258131555</c:v>
                </c:pt>
                <c:pt idx="256">
                  <c:v>-33.926420296317509</c:v>
                </c:pt>
                <c:pt idx="257">
                  <c:v>-34.175164106434664</c:v>
                </c:pt>
                <c:pt idx="258">
                  <c:v>-34.420513015751069</c:v>
                </c:pt>
                <c:pt idx="259">
                  <c:v>-34.662553312225739</c:v>
                </c:pt>
                <c:pt idx="260">
                  <c:v>-34.901368351910492</c:v>
                </c:pt>
                <c:pt idx="261">
                  <c:v>-35.137038664785024</c:v>
                </c:pt>
                <c:pt idx="262">
                  <c:v>-35.369642058552223</c:v>
                </c:pt>
                <c:pt idx="263">
                  <c:v>-35.599253720031754</c:v>
                </c:pt>
                <c:pt idx="264">
                  <c:v>-35.825946313881659</c:v>
                </c:pt>
                <c:pt idx="265">
                  <c:v>-36.04979007845288</c:v>
                </c:pt>
                <c:pt idx="266">
                  <c:v>-36.270852918643286</c:v>
                </c:pt>
                <c:pt idx="267">
                  <c:v>-36.489200495667838</c:v>
                </c:pt>
                <c:pt idx="268">
                  <c:v>-36.70489631370237</c:v>
                </c:pt>
                <c:pt idx="269">
                  <c:v>-36.918001803391476</c:v>
                </c:pt>
                <c:pt idx="270">
                  <c:v>-37.128576402236931</c:v>
                </c:pt>
                <c:pt idx="271">
                  <c:v>-37.336677631904564</c:v>
                </c:pt>
                <c:pt idx="272">
                  <c:v>-37.542361172503206</c:v>
                </c:pt>
                <c:pt idx="273">
                  <c:v>-37.745680933902712</c:v>
                </c:pt>
                <c:pt idx="274">
                  <c:v>-37.946689124167051</c:v>
                </c:pt>
                <c:pt idx="275">
                  <c:v>-38.145436315186018</c:v>
                </c:pt>
                <c:pt idx="276">
                  <c:v>-38.341971505593634</c:v>
                </c:pt>
                <c:pt idx="277">
                  <c:v>-38.536342181065031</c:v>
                </c:pt>
                <c:pt idx="278">
                  <c:v>-38.728594372085119</c:v>
                </c:pt>
                <c:pt idx="279">
                  <c:v>-38.918772709283338</c:v>
                </c:pt>
                <c:pt idx="280">
                  <c:v>-39.106920476428535</c:v>
                </c:pt>
                <c:pt idx="281">
                  <c:v>-39.293079661177131</c:v>
                </c:pt>
                <c:pt idx="282">
                  <c:v>-39.477291003666444</c:v>
                </c:pt>
                <c:pt idx="283">
                  <c:v>-39.659594043042851</c:v>
                </c:pt>
                <c:pt idx="284">
                  <c:v>-39.840027162012632</c:v>
                </c:pt>
                <c:pt idx="285">
                  <c:v>-40.018627629500465</c:v>
                </c:pt>
                <c:pt idx="286">
                  <c:v>-40.195431641498132</c:v>
                </c:pt>
                <c:pt idx="287">
                  <c:v>-40.370474360183231</c:v>
                </c:pt>
                <c:pt idx="288">
                  <c:v>-40.543789951384355</c:v>
                </c:pt>
                <c:pt idx="289">
                  <c:v>-42.188825483798517</c:v>
                </c:pt>
                <c:pt idx="290">
                  <c:v>-43.692541535337583</c:v>
                </c:pt>
                <c:pt idx="291">
                  <c:v>-45.077110354237824</c:v>
                </c:pt>
                <c:pt idx="292">
                  <c:v>-46.359913980249047</c:v>
                </c:pt>
                <c:pt idx="293">
                  <c:v>-47.554816359465221</c:v>
                </c:pt>
                <c:pt idx="294">
                  <c:v>-48.673044861578767</c:v>
                </c:pt>
                <c:pt idx="295">
                  <c:v>-49.723814629199495</c:v>
                </c:pt>
                <c:pt idx="296">
                  <c:v>-50.714779825425815</c:v>
                </c:pt>
                <c:pt idx="297">
                  <c:v>-51.652365854669462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E3-459F-B392-CBCCF2967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055648"/>
        <c:axId val="532050944"/>
      </c:scatterChart>
      <c:scatterChart>
        <c:scatterStyle val="smoothMarker"/>
        <c:varyColors val="0"/>
        <c:ser>
          <c:idx val="0"/>
          <c:order val="0"/>
          <c:tx>
            <c:strRef>
              <c:f>'LOOP GAIN FOR BUCK'!$AX$1</c:f>
              <c:strCache>
                <c:ptCount val="1"/>
                <c:pt idx="0">
                  <c:v>Converter Deg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'LOOP GAIN FOR BUCK'!$Q$2:$Q$299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BUCK'!$AX$2:$AX$299</c:f>
              <c:numCache>
                <c:formatCode>0.000E+00</c:formatCode>
                <c:ptCount val="298"/>
                <c:pt idx="0">
                  <c:v>-1.614467362700146</c:v>
                </c:pt>
                <c:pt idx="1">
                  <c:v>-3.2263672632467482</c:v>
                </c:pt>
                <c:pt idx="2">
                  <c:v>-4.8331566286942875</c:v>
                </c:pt>
                <c:pt idx="3">
                  <c:v>-6.4323405881976941</c:v>
                </c:pt>
                <c:pt idx="4">
                  <c:v>-8.021495158528726</c:v>
                </c:pt>
                <c:pt idx="5">
                  <c:v>-9.5982882999017516</c:v>
                </c:pt>
                <c:pt idx="6">
                  <c:v>-11.160498908681312</c:v>
                </c:pt>
                <c:pt idx="7">
                  <c:v>-12.706033397970069</c:v>
                </c:pt>
                <c:pt idx="8">
                  <c:v>-14.232939611630172</c:v>
                </c:pt>
                <c:pt idx="9">
                  <c:v>-15.739417916247568</c:v>
                </c:pt>
                <c:pt idx="10">
                  <c:v>-29.402267425002218</c:v>
                </c:pt>
                <c:pt idx="11">
                  <c:v>-40.195936909096162</c:v>
                </c:pt>
                <c:pt idx="12">
                  <c:v>-48.390636287139507</c:v>
                </c:pt>
                <c:pt idx="13">
                  <c:v>-54.586320840242479</c:v>
                </c:pt>
                <c:pt idx="14">
                  <c:v>-59.330214734322325</c:v>
                </c:pt>
                <c:pt idx="15">
                  <c:v>-63.03052031558957</c:v>
                </c:pt>
                <c:pt idx="16">
                  <c:v>-65.973424852078665</c:v>
                </c:pt>
                <c:pt idx="17">
                  <c:v>-68.357136821040029</c:v>
                </c:pt>
                <c:pt idx="18">
                  <c:v>-70.319997324931663</c:v>
                </c:pt>
                <c:pt idx="19">
                  <c:v>-71.9600798235589</c:v>
                </c:pt>
                <c:pt idx="20">
                  <c:v>-73.348187842038016</c:v>
                </c:pt>
                <c:pt idx="21">
                  <c:v>-74.536389884991848</c:v>
                </c:pt>
                <c:pt idx="22">
                  <c:v>-75.563660352759115</c:v>
                </c:pt>
                <c:pt idx="23">
                  <c:v>-76.459658221776749</c:v>
                </c:pt>
                <c:pt idx="24">
                  <c:v>-77.247299626012449</c:v>
                </c:pt>
                <c:pt idx="25">
                  <c:v>-77.944539276842676</c:v>
                </c:pt>
                <c:pt idx="26">
                  <c:v>-78.565624867909719</c:v>
                </c:pt>
                <c:pt idx="27">
                  <c:v>-79.121994682419924</c:v>
                </c:pt>
                <c:pt idx="28">
                  <c:v>-79.622929710104358</c:v>
                </c:pt>
                <c:pt idx="29">
                  <c:v>-80.076034196706246</c:v>
                </c:pt>
                <c:pt idx="30">
                  <c:v>-80.487594490045893</c:v>
                </c:pt>
                <c:pt idx="31">
                  <c:v>-80.862850331679951</c:v>
                </c:pt>
                <c:pt idx="32">
                  <c:v>-81.206202323371087</c:v>
                </c:pt>
                <c:pt idx="33">
                  <c:v>-81.521372286644464</c:v>
                </c:pt>
                <c:pt idx="34">
                  <c:v>-81.811528449155063</c:v>
                </c:pt>
                <c:pt idx="35">
                  <c:v>-82.079384081924033</c:v>
                </c:pt>
                <c:pt idx="36">
                  <c:v>-82.327275892434159</c:v>
                </c:pt>
                <c:pt idx="37">
                  <c:v>-82.557226833680545</c:v>
                </c:pt>
                <c:pt idx="38">
                  <c:v>-82.770996809040525</c:v>
                </c:pt>
                <c:pt idx="39">
                  <c:v>-82.970123896718718</c:v>
                </c:pt>
                <c:pt idx="40">
                  <c:v>-83.155958090103326</c:v>
                </c:pt>
                <c:pt idx="41">
                  <c:v>-83.329689086060682</c:v>
                </c:pt>
                <c:pt idx="42">
                  <c:v>-83.492369306417274</c:v>
                </c:pt>
                <c:pt idx="43">
                  <c:v>-83.644933076625676</c:v>
                </c:pt>
                <c:pt idx="44">
                  <c:v>-83.788212687160325</c:v>
                </c:pt>
                <c:pt idx="45">
                  <c:v>-83.922951911268029</c:v>
                </c:pt>
                <c:pt idx="46">
                  <c:v>-84.049817435533498</c:v>
                </c:pt>
                <c:pt idx="47">
                  <c:v>-84.169408568723327</c:v>
                </c:pt>
                <c:pt idx="48">
                  <c:v>-84.28226552322981</c:v>
                </c:pt>
                <c:pt idx="49">
                  <c:v>-84.388876507457539</c:v>
                </c:pt>
                <c:pt idx="50">
                  <c:v>-84.489683823188557</c:v>
                </c:pt>
                <c:pt idx="51">
                  <c:v>-84.585089126685276</c:v>
                </c:pt>
                <c:pt idx="52">
                  <c:v>-84.675457984052741</c:v>
                </c:pt>
                <c:pt idx="53">
                  <c:v>-84.761123828658086</c:v>
                </c:pt>
                <c:pt idx="54">
                  <c:v>-84.842391410029236</c:v>
                </c:pt>
                <c:pt idx="55">
                  <c:v>-84.919539808720373</c:v>
                </c:pt>
                <c:pt idx="56">
                  <c:v>-84.992825079441943</c:v>
                </c:pt>
                <c:pt idx="57">
                  <c:v>-85.062482574757723</c:v>
                </c:pt>
                <c:pt idx="58">
                  <c:v>-85.128728993421518</c:v>
                </c:pt>
                <c:pt idx="59">
                  <c:v>-85.191764190622465</c:v>
                </c:pt>
                <c:pt idx="60">
                  <c:v>-85.251772781762085</c:v>
                </c:pt>
                <c:pt idx="61">
                  <c:v>-85.308925566682248</c:v>
                </c:pt>
                <c:pt idx="62">
                  <c:v>-85.363380797331999</c:v>
                </c:pt>
                <c:pt idx="63">
                  <c:v>-85.41528530856209</c:v>
                </c:pt>
                <c:pt idx="64">
                  <c:v>-85.464775528960899</c:v>
                </c:pt>
                <c:pt idx="65">
                  <c:v>-85.511978386300697</c:v>
                </c:pt>
                <c:pt idx="66">
                  <c:v>-85.55701212017847</c:v>
                </c:pt>
                <c:pt idx="67">
                  <c:v>-85.599987012749153</c:v>
                </c:pt>
                <c:pt idx="68">
                  <c:v>-85.641006047012041</c:v>
                </c:pt>
                <c:pt idx="69">
                  <c:v>-85.680165500884755</c:v>
                </c:pt>
                <c:pt idx="70">
                  <c:v>-85.717555484246901</c:v>
                </c:pt>
                <c:pt idx="71">
                  <c:v>-85.753260425233691</c:v>
                </c:pt>
                <c:pt idx="72">
                  <c:v>-85.787359511281821</c:v>
                </c:pt>
                <c:pt idx="73">
                  <c:v>-85.819927089759716</c:v>
                </c:pt>
                <c:pt idx="74">
                  <c:v>-85.851033032433548</c:v>
                </c:pt>
                <c:pt idx="75">
                  <c:v>-85.880743067517798</c:v>
                </c:pt>
                <c:pt idx="76">
                  <c:v>-85.909119082621388</c:v>
                </c:pt>
                <c:pt idx="77">
                  <c:v>-85.936219401520233</c:v>
                </c:pt>
                <c:pt idx="78">
                  <c:v>-85.962099037354747</c:v>
                </c:pt>
                <c:pt idx="79">
                  <c:v>-85.986809924560106</c:v>
                </c:pt>
                <c:pt idx="80">
                  <c:v>-86.010401131583123</c:v>
                </c:pt>
                <c:pt idx="81">
                  <c:v>-86.032919056215576</c:v>
                </c:pt>
                <c:pt idx="82">
                  <c:v>-86.054407605178156</c:v>
                </c:pt>
                <c:pt idx="83">
                  <c:v>-86.074908359415488</c:v>
                </c:pt>
                <c:pt idx="84">
                  <c:v>-86.094460726410489</c:v>
                </c:pt>
                <c:pt idx="85">
                  <c:v>-86.113102080690922</c:v>
                </c:pt>
                <c:pt idx="86">
                  <c:v>-86.130867893582021</c:v>
                </c:pt>
                <c:pt idx="87">
                  <c:v>-86.147791853152285</c:v>
                </c:pt>
                <c:pt idx="88">
                  <c:v>-86.163905975206191</c:v>
                </c:pt>
                <c:pt idx="89">
                  <c:v>-86.179240706093267</c:v>
                </c:pt>
                <c:pt idx="90">
                  <c:v>-86.193825018028335</c:v>
                </c:pt>
                <c:pt idx="91">
                  <c:v>-86.207686497551791</c:v>
                </c:pt>
                <c:pt idx="92">
                  <c:v>-86.220851427698022</c:v>
                </c:pt>
                <c:pt idx="93">
                  <c:v>-86.2333448643883</c:v>
                </c:pt>
                <c:pt idx="94">
                  <c:v>-86.245190707515548</c:v>
                </c:pt>
                <c:pt idx="95">
                  <c:v>-86.256411767146432</c:v>
                </c:pt>
                <c:pt idx="96">
                  <c:v>-86.267029825227169</c:v>
                </c:pt>
                <c:pt idx="97">
                  <c:v>-86.277065693145147</c:v>
                </c:pt>
                <c:pt idx="98">
                  <c:v>-86.28653926546761</c:v>
                </c:pt>
                <c:pt idx="99">
                  <c:v>-86.295469570149834</c:v>
                </c:pt>
                <c:pt idx="100">
                  <c:v>-86.303874815480512</c:v>
                </c:pt>
                <c:pt idx="101">
                  <c:v>-86.311772434008958</c:v>
                </c:pt>
                <c:pt idx="102">
                  <c:v>-86.319179123678055</c:v>
                </c:pt>
                <c:pt idx="103">
                  <c:v>-86.326110886367658</c:v>
                </c:pt>
                <c:pt idx="104">
                  <c:v>-86.332583064037237</c:v>
                </c:pt>
                <c:pt idx="105">
                  <c:v>-86.338610372639764</c:v>
                </c:pt>
                <c:pt idx="106">
                  <c:v>-86.34420693396568</c:v>
                </c:pt>
                <c:pt idx="107">
                  <c:v>-86.349386305562959</c:v>
                </c:pt>
                <c:pt idx="108">
                  <c:v>-86.354161508867122</c:v>
                </c:pt>
                <c:pt idx="109">
                  <c:v>-86.382214338463626</c:v>
                </c:pt>
                <c:pt idx="110">
                  <c:v>-86.381043114158885</c:v>
                </c:pt>
                <c:pt idx="111">
                  <c:v>-86.357852554275155</c:v>
                </c:pt>
                <c:pt idx="112">
                  <c:v>-86.317825835050357</c:v>
                </c:pt>
                <c:pt idx="113">
                  <c:v>-86.264796751116378</c:v>
                </c:pt>
                <c:pt idx="114">
                  <c:v>-86.201670135989033</c:v>
                </c:pt>
                <c:pt idx="115">
                  <c:v>-86.130694046871199</c:v>
                </c:pt>
                <c:pt idx="116">
                  <c:v>-86.053641287621957</c:v>
                </c:pt>
                <c:pt idx="117">
                  <c:v>-85.971933635285339</c:v>
                </c:pt>
                <c:pt idx="118">
                  <c:v>-85.886728805627556</c:v>
                </c:pt>
                <c:pt idx="119">
                  <c:v>-85.798982568872788</c:v>
                </c:pt>
                <c:pt idx="120">
                  <c:v>-85.70949391807801</c:v>
                </c:pt>
                <c:pt idx="121">
                  <c:v>-85.618938446335548</c:v>
                </c:pt>
                <c:pt idx="122">
                  <c:v>-85.527893371631649</c:v>
                </c:pt>
                <c:pt idx="123">
                  <c:v>-85.436856548551077</c:v>
                </c:pt>
                <c:pt idx="124">
                  <c:v>-85.34626108672262</c:v>
                </c:pt>
                <c:pt idx="125">
                  <c:v>-85.256486716194814</c:v>
                </c:pt>
                <c:pt idx="126">
                  <c:v>-85.16786871430692</c:v>
                </c:pt>
                <c:pt idx="127">
                  <c:v>-85.08070498398601</c:v>
                </c:pt>
                <c:pt idx="128">
                  <c:v>-84.99526171611204</c:v>
                </c:pt>
                <c:pt idx="129">
                  <c:v>-84.911777956939972</c:v>
                </c:pt>
                <c:pt idx="130">
                  <c:v>-84.830469321297628</c:v>
                </c:pt>
                <c:pt idx="131">
                  <c:v>-84.751531033885499</c:v>
                </c:pt>
                <c:pt idx="132">
                  <c:v>-84.675140438059756</c:v>
                </c:pt>
                <c:pt idx="133">
                  <c:v>-84.601459079569878</c:v>
                </c:pt>
                <c:pt idx="134">
                  <c:v>-84.530634448786387</c:v>
                </c:pt>
                <c:pt idx="135">
                  <c:v>-84.462801446835414</c:v>
                </c:pt>
                <c:pt idx="136">
                  <c:v>-84.39808362722836</c:v>
                </c:pt>
                <c:pt idx="137">
                  <c:v>-84.336594253935516</c:v>
                </c:pt>
                <c:pt idx="138">
                  <c:v>-84.278437208606093</c:v>
                </c:pt>
                <c:pt idx="139">
                  <c:v>-84.223707773201397</c:v>
                </c:pt>
                <c:pt idx="140">
                  <c:v>-84.172493309250996</c:v>
                </c:pt>
                <c:pt idx="141">
                  <c:v>-84.124873850944141</c:v>
                </c:pt>
                <c:pt idx="142">
                  <c:v>-84.080922626089475</c:v>
                </c:pt>
                <c:pt idx="143">
                  <c:v>-84.040706516435023</c:v>
                </c:pt>
                <c:pt idx="144">
                  <c:v>-84.004286466796685</c:v>
                </c:pt>
                <c:pt idx="145">
                  <c:v>-83.971717850793254</c:v>
                </c:pt>
                <c:pt idx="146">
                  <c:v>-83.943050799647779</c:v>
                </c:pt>
                <c:pt idx="147">
                  <c:v>-83.91833049942268</c:v>
                </c:pt>
                <c:pt idx="148">
                  <c:v>-83.897597461164509</c:v>
                </c:pt>
                <c:pt idx="149">
                  <c:v>-83.880887767699704</c:v>
                </c:pt>
                <c:pt idx="150">
                  <c:v>-83.868233300219174</c:v>
                </c:pt>
                <c:pt idx="151">
                  <c:v>-83.859661947289283</c:v>
                </c:pt>
                <c:pt idx="152">
                  <c:v>-83.855197798512194</c:v>
                </c:pt>
                <c:pt idx="153">
                  <c:v>-83.854861324714449</c:v>
                </c:pt>
                <c:pt idx="154">
                  <c:v>-83.858669546254006</c:v>
                </c:pt>
                <c:pt idx="155">
                  <c:v>-83.866636190796584</c:v>
                </c:pt>
                <c:pt idx="156">
                  <c:v>-83.878771841710829</c:v>
                </c:pt>
                <c:pt idx="157">
                  <c:v>-83.895084078062183</c:v>
                </c:pt>
                <c:pt idx="158">
                  <c:v>-83.915577607044156</c:v>
                </c:pt>
                <c:pt idx="159">
                  <c:v>-83.940254389565894</c:v>
                </c:pt>
                <c:pt idx="160">
                  <c:v>-83.969113759614061</c:v>
                </c:pt>
                <c:pt idx="161">
                  <c:v>-84.0021525379221</c:v>
                </c:pt>
                <c:pt idx="162">
                  <c:v>-84.039365140408066</c:v>
                </c:pt>
                <c:pt idx="163">
                  <c:v>-84.080743681781755</c:v>
                </c:pt>
                <c:pt idx="164">
                  <c:v>-84.126278074669841</c:v>
                </c:pt>
                <c:pt idx="165">
                  <c:v>-84.175956124564877</c:v>
                </c:pt>
                <c:pt idx="166">
                  <c:v>-84.229763620866706</c:v>
                </c:pt>
                <c:pt idx="167">
                  <c:v>-84.287684424253811</c:v>
                </c:pt>
                <c:pt idx="168">
                  <c:v>-84.349700550595543</c:v>
                </c:pt>
                <c:pt idx="169">
                  <c:v>-84.415792251593686</c:v>
                </c:pt>
                <c:pt idx="170">
                  <c:v>-84.485938092322726</c:v>
                </c:pt>
                <c:pt idx="171">
                  <c:v>-84.560115025822341</c:v>
                </c:pt>
                <c:pt idx="172">
                  <c:v>-84.638298464881018</c:v>
                </c:pt>
                <c:pt idx="173">
                  <c:v>-84.720462351139048</c:v>
                </c:pt>
                <c:pt idx="174">
                  <c:v>-84.806579221628255</c:v>
                </c:pt>
                <c:pt idx="175">
                  <c:v>-84.896620272858115</c:v>
                </c:pt>
                <c:pt idx="176">
                  <c:v>-84.990555422549392</c:v>
                </c:pt>
                <c:pt idx="177">
                  <c:v>-85.088353369111999</c:v>
                </c:pt>
                <c:pt idx="178">
                  <c:v>-85.189981648956405</c:v>
                </c:pt>
                <c:pt idx="179">
                  <c:v>-85.295406691724537</c:v>
                </c:pt>
                <c:pt idx="180">
                  <c:v>-85.404593873521861</c:v>
                </c:pt>
                <c:pt idx="181">
                  <c:v>-85.517507568228041</c:v>
                </c:pt>
                <c:pt idx="182">
                  <c:v>-85.634111196961214</c:v>
                </c:pt>
                <c:pt idx="183">
                  <c:v>-85.754367275767819</c:v>
                </c:pt>
                <c:pt idx="184">
                  <c:v>-85.878237461607</c:v>
                </c:pt>
                <c:pt idx="185">
                  <c:v>-86.005682596697028</c:v>
                </c:pt>
                <c:pt idx="186">
                  <c:v>-86.1366627512881</c:v>
                </c:pt>
                <c:pt idx="187">
                  <c:v>-86.27113726492459</c:v>
                </c:pt>
                <c:pt idx="188">
                  <c:v>-86.40906478625773</c:v>
                </c:pt>
                <c:pt idx="189">
                  <c:v>-86.55040331146779</c:v>
                </c:pt>
                <c:pt idx="190">
                  <c:v>-86.695110221352905</c:v>
                </c:pt>
                <c:pt idx="191">
                  <c:v>-86.843142317140618</c:v>
                </c:pt>
                <c:pt idx="192">
                  <c:v>-86.994455855075898</c:v>
                </c:pt>
                <c:pt idx="193">
                  <c:v>-87.149006579838101</c:v>
                </c:pt>
                <c:pt idx="194">
                  <c:v>-87.306749756837604</c:v>
                </c:pt>
                <c:pt idx="195">
                  <c:v>-87.467640203441661</c:v>
                </c:pt>
                <c:pt idx="196">
                  <c:v>-87.631632319176219</c:v>
                </c:pt>
                <c:pt idx="197">
                  <c:v>-87.798680114950997</c:v>
                </c:pt>
                <c:pt idx="198">
                  <c:v>-87.968737241350851</c:v>
                </c:pt>
                <c:pt idx="199">
                  <c:v>-89.824419626136631</c:v>
                </c:pt>
                <c:pt idx="200">
                  <c:v>-91.928333418099939</c:v>
                </c:pt>
                <c:pt idx="201">
                  <c:v>-94.231820358911051</c:v>
                </c:pt>
                <c:pt idx="202">
                  <c:v>-96.687128712254548</c:v>
                </c:pt>
                <c:pt idx="203">
                  <c:v>-99.248843471264848</c:v>
                </c:pt>
                <c:pt idx="204">
                  <c:v>-101.87503202402904</c:v>
                </c:pt>
                <c:pt idx="205">
                  <c:v>-104.52811323011416</c:v>
                </c:pt>
                <c:pt idx="206">
                  <c:v>-107.1754350349531</c:v>
                </c:pt>
                <c:pt idx="207">
                  <c:v>-109.78955325875614</c:v>
                </c:pt>
                <c:pt idx="208">
                  <c:v>-112.34822744660092</c:v>
                </c:pt>
                <c:pt idx="209">
                  <c:v>-114.8341749315241</c:v>
                </c:pt>
                <c:pt idx="210">
                  <c:v>-117.23464220498354</c:v>
                </c:pt>
                <c:pt idx="211">
                  <c:v>-119.54085948541211</c:v>
                </c:pt>
                <c:pt idx="212">
                  <c:v>-121.74744075933279</c:v>
                </c:pt>
                <c:pt idx="213">
                  <c:v>-123.85178083625972</c:v>
                </c:pt>
                <c:pt idx="214">
                  <c:v>-125.85348701086107</c:v>
                </c:pt>
                <c:pt idx="215">
                  <c:v>-127.75386898412088</c:v>
                </c:pt>
                <c:pt idx="216">
                  <c:v>-129.55549878276719</c:v>
                </c:pt>
                <c:pt idx="217">
                  <c:v>-131.26184340600128</c:v>
                </c:pt>
                <c:pt idx="218">
                  <c:v>-132.87696686118784</c:v>
                </c:pt>
                <c:pt idx="219">
                  <c:v>-134.40529469757502</c:v>
                </c:pt>
                <c:pt idx="220">
                  <c:v>-135.85143250324595</c:v>
                </c:pt>
                <c:pt idx="221">
                  <c:v>-137.22002949562125</c:v>
                </c:pt>
                <c:pt idx="222">
                  <c:v>-138.51567880798697</c:v>
                </c:pt>
                <c:pt idx="223">
                  <c:v>-139.74284697755536</c:v>
                </c:pt>
                <c:pt idx="224">
                  <c:v>-140.905826216766</c:v>
                </c:pt>
                <c:pt idx="225">
                  <c:v>-142.00870413716495</c:v>
                </c:pt>
                <c:pt idx="226">
                  <c:v>-143.05534660297386</c:v>
                </c:pt>
                <c:pt idx="227">
                  <c:v>-144.04939027591419</c:v>
                </c:pt>
                <c:pt idx="228">
                  <c:v>-144.99424216064148</c:v>
                </c:pt>
                <c:pt idx="229">
                  <c:v>-145.89308407538584</c:v>
                </c:pt>
                <c:pt idx="230">
                  <c:v>-146.74888046813811</c:v>
                </c:pt>
                <c:pt idx="231">
                  <c:v>-147.56438839162871</c:v>
                </c:pt>
                <c:pt idx="232">
                  <c:v>-148.34216875754714</c:v>
                </c:pt>
                <c:pt idx="233">
                  <c:v>-149.08459822786944</c:v>
                </c:pt>
                <c:pt idx="234">
                  <c:v>-149.7938812827621</c:v>
                </c:pt>
                <c:pt idx="235">
                  <c:v>-150.47206214211138</c:v>
                </c:pt>
                <c:pt idx="236">
                  <c:v>-151.12103632096279</c:v>
                </c:pt>
                <c:pt idx="237">
                  <c:v>-151.74256167586333</c:v>
                </c:pt>
                <c:pt idx="238">
                  <c:v>-152.33826885547833</c:v>
                </c:pt>
                <c:pt idx="239">
                  <c:v>-152.90967110976246</c:v>
                </c:pt>
                <c:pt idx="240">
                  <c:v>-153.45817344119666</c:v>
                </c:pt>
                <c:pt idx="241">
                  <c:v>-153.98508110206865</c:v>
                </c:pt>
                <c:pt idx="242">
                  <c:v>-154.49160745571467</c:v>
                </c:pt>
                <c:pt idx="243">
                  <c:v>-154.97888122876438</c:v>
                </c:pt>
                <c:pt idx="244">
                  <c:v>-155.44795318702597</c:v>
                </c:pt>
                <c:pt idx="245">
                  <c:v>-155.89980227069202</c:v>
                </c:pt>
                <c:pt idx="246">
                  <c:v>-156.33534122577288</c:v>
                </c:pt>
                <c:pt idx="247">
                  <c:v>-156.75542176861637</c:v>
                </c:pt>
                <c:pt idx="248">
                  <c:v>-157.1608393194542</c:v>
                </c:pt>
                <c:pt idx="249">
                  <c:v>-157.55233733943095</c:v>
                </c:pt>
                <c:pt idx="250">
                  <c:v>-157.93061130372911</c:v>
                </c:pt>
                <c:pt idx="251">
                  <c:v>-158.29631234137281</c:v>
                </c:pt>
                <c:pt idx="252">
                  <c:v>-158.65005057017135</c:v>
                </c:pt>
                <c:pt idx="253">
                  <c:v>-158.99239815314451</c:v>
                </c:pt>
                <c:pt idx="254">
                  <c:v>-159.32389210069655</c:v>
                </c:pt>
                <c:pt idx="255">
                  <c:v>-159.64503684081814</c:v>
                </c:pt>
                <c:pt idx="256">
                  <c:v>-159.95630657771079</c:v>
                </c:pt>
                <c:pt idx="257">
                  <c:v>-160.25814745746658</c:v>
                </c:pt>
                <c:pt idx="258">
                  <c:v>-160.55097955779183</c:v>
                </c:pt>
                <c:pt idx="259">
                  <c:v>-160.83519871725079</c:v>
                </c:pt>
                <c:pt idx="260">
                  <c:v>-161.11117821810643</c:v>
                </c:pt>
                <c:pt idx="261">
                  <c:v>-161.37927033556167</c:v>
                </c:pt>
                <c:pt idx="262">
                  <c:v>-161.63980776503257</c:v>
                </c:pt>
                <c:pt idx="263">
                  <c:v>-161.89310493802367</c:v>
                </c:pt>
                <c:pt idx="264">
                  <c:v>-162.13945923620585</c:v>
                </c:pt>
                <c:pt idx="265">
                  <c:v>-162.3791521124194</c:v>
                </c:pt>
                <c:pt idx="266">
                  <c:v>-162.61245012652412</c:v>
                </c:pt>
                <c:pt idx="267">
                  <c:v>-162.83960590329826</c:v>
                </c:pt>
                <c:pt idx="268">
                  <c:v>-163.0608590189301</c:v>
                </c:pt>
                <c:pt idx="269">
                  <c:v>-163.27643682205417</c:v>
                </c:pt>
                <c:pt idx="270">
                  <c:v>-163.48655519474477</c:v>
                </c:pt>
                <c:pt idx="271">
                  <c:v>-163.6914192583954</c:v>
                </c:pt>
                <c:pt idx="272">
                  <c:v>-163.89122402896987</c:v>
                </c:pt>
                <c:pt idx="273">
                  <c:v>-164.0861550257132</c:v>
                </c:pt>
                <c:pt idx="274">
                  <c:v>-164.27638883704924</c:v>
                </c:pt>
                <c:pt idx="275">
                  <c:v>-164.46209364706436</c:v>
                </c:pt>
                <c:pt idx="276">
                  <c:v>-164.64342972568014</c:v>
                </c:pt>
                <c:pt idx="277">
                  <c:v>-164.82054988534938</c:v>
                </c:pt>
                <c:pt idx="278">
                  <c:v>-164.9935999068656</c:v>
                </c:pt>
                <c:pt idx="279">
                  <c:v>-165.16271893665555</c:v>
                </c:pt>
                <c:pt idx="280">
                  <c:v>-165.32803985772244</c:v>
                </c:pt>
                <c:pt idx="281">
                  <c:v>-165.48968963622625</c:v>
                </c:pt>
                <c:pt idx="282">
                  <c:v>-165.64778964552096</c:v>
                </c:pt>
                <c:pt idx="283">
                  <c:v>-165.80245596931775</c:v>
                </c:pt>
                <c:pt idx="284">
                  <c:v>-165.95379968550665</c:v>
                </c:pt>
                <c:pt idx="285">
                  <c:v>-166.10192713204259</c:v>
                </c:pt>
                <c:pt idx="286">
                  <c:v>-166.24694015619013</c:v>
                </c:pt>
                <c:pt idx="287">
                  <c:v>-166.38893634831578</c:v>
                </c:pt>
                <c:pt idx="288">
                  <c:v>-166.52800926132142</c:v>
                </c:pt>
                <c:pt idx="289">
                  <c:v>-167.77603092498123</c:v>
                </c:pt>
                <c:pt idx="290">
                  <c:v>-168.81124061604993</c:v>
                </c:pt>
                <c:pt idx="291">
                  <c:v>-169.68396844406425</c:v>
                </c:pt>
                <c:pt idx="292">
                  <c:v>-170.42980652697125</c:v>
                </c:pt>
                <c:pt idx="293">
                  <c:v>-171.0746387186507</c:v>
                </c:pt>
                <c:pt idx="294">
                  <c:v>-171.63774263518258</c:v>
                </c:pt>
                <c:pt idx="295">
                  <c:v>-172.13377343171578</c:v>
                </c:pt>
                <c:pt idx="296">
                  <c:v>-172.57407282616848</c:v>
                </c:pt>
                <c:pt idx="297">
                  <c:v>-172.96755677845701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3E3-459F-B392-CBCCF2967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052904"/>
        <c:axId val="532051728"/>
      </c:scatterChart>
      <c:valAx>
        <c:axId val="532055648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cross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050944"/>
        <c:crossesAt val="0"/>
        <c:crossBetween val="midCat"/>
      </c:valAx>
      <c:valAx>
        <c:axId val="53205094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055648"/>
        <c:crossesAt val="1.0000000000000002E-3"/>
        <c:crossBetween val="midCat"/>
      </c:valAx>
      <c:valAx>
        <c:axId val="532051728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052904"/>
        <c:crosses val="max"/>
        <c:crossBetween val="midCat"/>
      </c:valAx>
      <c:valAx>
        <c:axId val="532052904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20517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61329833770779E-2"/>
          <c:y val="0.21634896965839842"/>
          <c:w val="0.85586885349738517"/>
          <c:h val="0.76550143794312075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'LOOP GAIN FOR AMP'!$N$2:$N$299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AMP'!$AF$2:$AF$299</c:f>
              <c:numCache>
                <c:formatCode>0.00E+00</c:formatCode>
                <c:ptCount val="298"/>
                <c:pt idx="0">
                  <c:v>-14.323747975785004</c:v>
                </c:pt>
                <c:pt idx="1">
                  <c:v>-14.324174814251938</c:v>
                </c:pt>
                <c:pt idx="2">
                  <c:v>-14.324886114140584</c:v>
                </c:pt>
                <c:pt idx="3">
                  <c:v>-14.325881729185559</c:v>
                </c:pt>
                <c:pt idx="4">
                  <c:v>-14.327161454753185</c:v>
                </c:pt>
                <c:pt idx="5">
                  <c:v>-14.328725027979111</c:v>
                </c:pt>
                <c:pt idx="6">
                  <c:v>-14.330572127944913</c:v>
                </c:pt>
                <c:pt idx="7">
                  <c:v>-14.332702375893483</c:v>
                </c:pt>
                <c:pt idx="8">
                  <c:v>-14.335115335482771</c:v>
                </c:pt>
                <c:pt idx="9">
                  <c:v>-14.337810513077704</c:v>
                </c:pt>
                <c:pt idx="10">
                  <c:v>-14.380135484718917</c:v>
                </c:pt>
                <c:pt idx="11">
                  <c:v>-14.449731124045224</c:v>
                </c:pt>
                <c:pt idx="12">
                  <c:v>-14.545242553021207</c:v>
                </c:pt>
                <c:pt idx="13">
                  <c:v>-14.664892451114111</c:v>
                </c:pt>
                <c:pt idx="14">
                  <c:v>-14.806582251744405</c:v>
                </c:pt>
                <c:pt idx="15">
                  <c:v>-14.968000426384922</c:v>
                </c:pt>
                <c:pt idx="16">
                  <c:v>-15.146727620870696</c:v>
                </c:pt>
                <c:pt idx="17">
                  <c:v>-15.340330690913117</c:v>
                </c:pt>
                <c:pt idx="18">
                  <c:v>-15.546440595950521</c:v>
                </c:pt>
                <c:pt idx="19">
                  <c:v>-15.762811974040025</c:v>
                </c:pt>
                <c:pt idx="20">
                  <c:v>-15.987364571339349</c:v>
                </c:pt>
                <c:pt idx="21">
                  <c:v>-16.218208327712492</c:v>
                </c:pt>
                <c:pt idx="22">
                  <c:v>-16.453654824371867</c:v>
                </c:pt>
                <c:pt idx="23">
                  <c:v>-16.692218107774742</c:v>
                </c:pt>
                <c:pt idx="24">
                  <c:v>-16.932607793737642</c:v>
                </c:pt>
                <c:pt idx="25">
                  <c:v>-17.173716999041183</c:v>
                </c:pt>
                <c:pt idx="26">
                  <c:v>-17.41460718242671</c:v>
                </c:pt>
                <c:pt idx="27">
                  <c:v>-17.654491497877885</c:v>
                </c:pt>
                <c:pt idx="28">
                  <c:v>-17.892717826711142</c:v>
                </c:pt>
                <c:pt idx="29">
                  <c:v>-18.128752287938738</c:v>
                </c:pt>
                <c:pt idx="30">
                  <c:v>-18.362163735515079</c:v>
                </c:pt>
                <c:pt idx="31">
                  <c:v>-18.592609531793727</c:v>
                </c:pt>
                <c:pt idx="32">
                  <c:v>-18.819822728609935</c:v>
                </c:pt>
                <c:pt idx="33">
                  <c:v>-19.043600678933526</c:v>
                </c:pt>
                <c:pt idx="34">
                  <c:v>-19.263795031541665</c:v>
                </c:pt>
                <c:pt idx="35">
                  <c:v>-19.480303018682417</c:v>
                </c:pt>
                <c:pt idx="36">
                  <c:v>-19.693059924135248</c:v>
                </c:pt>
                <c:pt idx="37">
                  <c:v>-19.902032610138246</c:v>
                </c:pt>
                <c:pt idx="38">
                  <c:v>-20.107213981641507</c:v>
                </c:pt>
                <c:pt idx="39">
                  <c:v>-20.308618271861</c:v>
                </c:pt>
                <c:pt idx="40">
                  <c:v>-20.506277041756459</c:v>
                </c:pt>
                <c:pt idx="41">
                  <c:v>-20.700235796213462</c:v>
                </c:pt>
                <c:pt idx="42">
                  <c:v>-20.89055113030534</c:v>
                </c:pt>
                <c:pt idx="43">
                  <c:v>-21.07728832937271</c:v>
                </c:pt>
                <c:pt idx="44">
                  <c:v>-21.260519356393402</c:v>
                </c:pt>
                <c:pt idx="45">
                  <c:v>-21.440321169015274</c:v>
                </c:pt>
                <c:pt idx="46">
                  <c:v>-21.616774316605813</c:v>
                </c:pt>
                <c:pt idx="47">
                  <c:v>-21.789961774729139</c:v>
                </c:pt>
                <c:pt idx="48">
                  <c:v>-21.959967980634602</c:v>
                </c:pt>
                <c:pt idx="49">
                  <c:v>-22.126878038698937</c:v>
                </c:pt>
                <c:pt idx="50">
                  <c:v>-22.290777069384674</c:v>
                </c:pt>
                <c:pt idx="51">
                  <c:v>-22.451749679244337</c:v>
                </c:pt>
                <c:pt idx="52">
                  <c:v>-22.609879532892645</c:v>
                </c:pt>
                <c:pt idx="53">
                  <c:v>-22.765249010763043</c:v>
                </c:pt>
                <c:pt idx="54">
                  <c:v>-22.917938938928106</c:v>
                </c:pt>
                <c:pt idx="55">
                  <c:v>-23.068028379357237</c:v>
                </c:pt>
                <c:pt idx="56">
                  <c:v>-23.215594470762952</c:v>
                </c:pt>
                <c:pt idx="57">
                  <c:v>-23.360712311695128</c:v>
                </c:pt>
                <c:pt idx="58">
                  <c:v>-23.503454878822044</c:v>
                </c:pt>
                <c:pt idx="59">
                  <c:v>-23.643892974421782</c:v>
                </c:pt>
                <c:pt idx="60">
                  <c:v>-23.782095198027292</c:v>
                </c:pt>
                <c:pt idx="61">
                  <c:v>-23.918127937948555</c:v>
                </c:pt>
                <c:pt idx="62">
                  <c:v>-24.052055379056817</c:v>
                </c:pt>
                <c:pt idx="63">
                  <c:v>-24.183939523777489</c:v>
                </c:pt>
                <c:pt idx="64">
                  <c:v>-24.313840223714447</c:v>
                </c:pt>
                <c:pt idx="65">
                  <c:v>-24.441815219733257</c:v>
                </c:pt>
                <c:pt idx="66">
                  <c:v>-24.567920188674265</c:v>
                </c:pt>
                <c:pt idx="67">
                  <c:v>-24.692208795158145</c:v>
                </c:pt>
                <c:pt idx="68">
                  <c:v>-24.814732747194775</c:v>
                </c:pt>
                <c:pt idx="69">
                  <c:v>-24.935541854516572</c:v>
                </c:pt>
                <c:pt idx="70">
                  <c:v>-25.054684088736678</c:v>
                </c:pt>
                <c:pt idx="71">
                  <c:v>-25.172205644584352</c:v>
                </c:pt>
                <c:pt idx="72">
                  <c:v>-25.28815100159914</c:v>
                </c:pt>
                <c:pt idx="73">
                  <c:v>-25.402562985775056</c:v>
                </c:pt>
                <c:pt idx="74">
                  <c:v>-25.515482830739007</c:v>
                </c:pt>
                <c:pt idx="75">
                  <c:v>-25.626950238126682</c:v>
                </c:pt>
                <c:pt idx="76">
                  <c:v>-25.737003436885924</c:v>
                </c:pt>
                <c:pt idx="77">
                  <c:v>-25.845679241294008</c:v>
                </c:pt>
                <c:pt idx="78">
                  <c:v>-25.953013107523141</c:v>
                </c:pt>
                <c:pt idx="79">
                  <c:v>-26.059039188628475</c:v>
                </c:pt>
                <c:pt idx="80">
                  <c:v>-26.163790387867003</c:v>
                </c:pt>
                <c:pt idx="81">
                  <c:v>-26.267298410283693</c:v>
                </c:pt>
                <c:pt idx="82">
                  <c:v>-26.369593812525206</c:v>
                </c:pt>
                <c:pt idx="83">
                  <c:v>-26.470706050860883</c:v>
                </c:pt>
                <c:pt idx="84">
                  <c:v>-26.57066352740712</c:v>
                </c:pt>
                <c:pt idx="85">
                  <c:v>-26.669493634564656</c:v>
                </c:pt>
                <c:pt idx="86">
                  <c:v>-26.76722279768892</c:v>
                </c:pt>
                <c:pt idx="87">
                  <c:v>-26.863876516022763</c:v>
                </c:pt>
                <c:pt idx="88">
                  <c:v>-26.959479401927446</c:v>
                </c:pt>
                <c:pt idx="89">
                  <c:v>-27.054055218453669</c:v>
                </c:pt>
                <c:pt idx="90">
                  <c:v>-27.147626915298378</c:v>
                </c:pt>
                <c:pt idx="91">
                  <c:v>-27.240216663196229</c:v>
                </c:pt>
                <c:pt idx="92">
                  <c:v>-27.331845886796998</c:v>
                </c:pt>
                <c:pt idx="93">
                  <c:v>-27.422535296081424</c:v>
                </c:pt>
                <c:pt idx="94">
                  <c:v>-27.51230491636899</c:v>
                </c:pt>
                <c:pt idx="95">
                  <c:v>-27.60117411697134</c:v>
                </c:pt>
                <c:pt idx="96">
                  <c:v>-27.689161638544967</c:v>
                </c:pt>
                <c:pt idx="97">
                  <c:v>-27.776285619196219</c:v>
                </c:pt>
                <c:pt idx="98">
                  <c:v>-27.862563619390926</c:v>
                </c:pt>
                <c:pt idx="99">
                  <c:v>-27.948012645719924</c:v>
                </c:pt>
                <c:pt idx="100">
                  <c:v>-28.032649173570544</c:v>
                </c:pt>
                <c:pt idx="101">
                  <c:v>-28.116489168752814</c:v>
                </c:pt>
                <c:pt idx="102">
                  <c:v>-28.199548108127587</c:v>
                </c:pt>
                <c:pt idx="103">
                  <c:v>-28.281840999282313</c:v>
                </c:pt>
                <c:pt idx="104">
                  <c:v>-28.363382399298622</c:v>
                </c:pt>
                <c:pt idx="105">
                  <c:v>-28.444186432654277</c:v>
                </c:pt>
                <c:pt idx="106">
                  <c:v>-28.524266808300197</c:v>
                </c:pt>
                <c:pt idx="107">
                  <c:v>-28.603636835952052</c:v>
                </c:pt>
                <c:pt idx="108">
                  <c:v>-28.682309441633794</c:v>
                </c:pt>
                <c:pt idx="109">
                  <c:v>-29.433274442715135</c:v>
                </c:pt>
                <c:pt idx="110">
                  <c:v>-30.126360990089353</c:v>
                </c:pt>
                <c:pt idx="111">
                  <c:v>-30.769966908771565</c:v>
                </c:pt>
                <c:pt idx="112">
                  <c:v>-31.37072068880828</c:v>
                </c:pt>
                <c:pt idx="113">
                  <c:v>-31.933963397218189</c:v>
                </c:pt>
                <c:pt idx="114">
                  <c:v>-32.464073818668602</c:v>
                </c:pt>
                <c:pt idx="115">
                  <c:v>-32.964694289817899</c:v>
                </c:pt>
                <c:pt idx="116">
                  <c:v>-33.438891922593442</c:v>
                </c:pt>
                <c:pt idx="117">
                  <c:v>-33.889276612594948</c:v>
                </c:pt>
                <c:pt idx="118">
                  <c:v>-34.318089356588068</c:v>
                </c:pt>
                <c:pt idx="119">
                  <c:v>-34.72726965123536</c:v>
                </c:pt>
                <c:pt idx="120">
                  <c:v>-35.118507810969895</c:v>
                </c:pt>
                <c:pt idx="121">
                  <c:v>-35.493286186834844</c:v>
                </c:pt>
                <c:pt idx="122">
                  <c:v>-35.852912065210141</c:v>
                </c:pt>
                <c:pt idx="123">
                  <c:v>-36.198544227142307</c:v>
                </c:pt>
                <c:pt idx="124">
                  <c:v>-36.531214607313544</c:v>
                </c:pt>
                <c:pt idx="125">
                  <c:v>-36.851846116301623</c:v>
                </c:pt>
                <c:pt idx="126">
                  <c:v>-37.16126742455895</c:v>
                </c:pt>
                <c:pt idx="127">
                  <c:v>-37.460225315804109</c:v>
                </c:pt>
                <c:pt idx="128">
                  <c:v>-37.749395078126838</c:v>
                </c:pt>
                <c:pt idx="129">
                  <c:v>-38.029389297740266</c:v>
                </c:pt>
                <c:pt idx="130">
                  <c:v>-38.300765342642833</c:v>
                </c:pt>
                <c:pt idx="131">
                  <c:v>-38.564031764386172</c:v>
                </c:pt>
                <c:pt idx="132">
                  <c:v>-38.819653800737093</c:v>
                </c:pt>
                <c:pt idx="133">
                  <c:v>-39.068058126767518</c:v>
                </c:pt>
                <c:pt idx="134">
                  <c:v>-39.309636974285802</c:v>
                </c:pt>
                <c:pt idx="135">
                  <c:v>-39.544751717705203</c:v>
                </c:pt>
                <c:pt idx="136">
                  <c:v>-39.773736007078433</c:v>
                </c:pt>
                <c:pt idx="137">
                  <c:v>-39.996898515106182</c:v>
                </c:pt>
                <c:pt idx="138">
                  <c:v>-40.214525353695969</c:v>
                </c:pt>
                <c:pt idx="139">
                  <c:v>-40.426882206530344</c:v>
                </c:pt>
                <c:pt idx="140">
                  <c:v>-40.63421621666069</c:v>
                </c:pt>
                <c:pt idx="141">
                  <c:v>-40.836757662034692</c:v>
                </c:pt>
                <c:pt idx="142">
                  <c:v>-41.034721446827703</c:v>
                </c:pt>
                <c:pt idx="143">
                  <c:v>-41.22830843227316</c:v>
                </c:pt>
                <c:pt idx="144">
                  <c:v>-41.417706627212368</c:v>
                </c:pt>
                <c:pt idx="145">
                  <c:v>-41.603092255679243</c:v>
                </c:pt>
                <c:pt idx="146">
                  <c:v>-41.784630716397764</c:v>
                </c:pt>
                <c:pt idx="147">
                  <c:v>-41.962477447016596</c:v>
                </c:pt>
                <c:pt idx="148">
                  <c:v>-42.13677870416867</c:v>
                </c:pt>
                <c:pt idx="149">
                  <c:v>-42.307672268970798</c:v>
                </c:pt>
                <c:pt idx="150">
                  <c:v>-42.475288086324248</c:v>
                </c:pt>
                <c:pt idx="151">
                  <c:v>-42.639748845306407</c:v>
                </c:pt>
                <c:pt idx="152">
                  <c:v>-42.801170507026669</c:v>
                </c:pt>
                <c:pt idx="153">
                  <c:v>-42.959662785531606</c:v>
                </c:pt>
                <c:pt idx="154">
                  <c:v>-43.115329586665993</c:v>
                </c:pt>
                <c:pt idx="155">
                  <c:v>-43.268269409209651</c:v>
                </c:pt>
                <c:pt idx="156">
                  <c:v>-43.418575712102829</c:v>
                </c:pt>
                <c:pt idx="157">
                  <c:v>-43.566337251131571</c:v>
                </c:pt>
                <c:pt idx="158">
                  <c:v>-43.711638388061253</c:v>
                </c:pt>
                <c:pt idx="159">
                  <c:v>-43.854559374871471</c:v>
                </c:pt>
                <c:pt idx="160">
                  <c:v>-43.995176615453332</c:v>
                </c:pt>
                <c:pt idx="161">
                  <c:v>-44.133562906873308</c:v>
                </c:pt>
                <c:pt idx="162">
                  <c:v>-44.269787662083047</c:v>
                </c:pt>
                <c:pt idx="163">
                  <c:v>-44.403917115756414</c:v>
                </c:pt>
                <c:pt idx="164">
                  <c:v>-44.53601451476024</c:v>
                </c:pt>
                <c:pt idx="165">
                  <c:v>-44.666140294611296</c:v>
                </c:pt>
                <c:pt idx="166">
                  <c:v>-44.794352243135251</c:v>
                </c:pt>
                <c:pt idx="167">
                  <c:v>-44.92070565242247</c:v>
                </c:pt>
                <c:pt idx="168">
                  <c:v>-45.045253460068167</c:v>
                </c:pt>
                <c:pt idx="169">
                  <c:v>-45.168046380588542</c:v>
                </c:pt>
                <c:pt idx="170">
                  <c:v>-45.289133027819524</c:v>
                </c:pt>
                <c:pt idx="171">
                  <c:v>-45.408560029028855</c:v>
                </c:pt>
                <c:pt idx="172">
                  <c:v>-45.526372131403818</c:v>
                </c:pt>
                <c:pt idx="173">
                  <c:v>-45.6426123015165</c:v>
                </c:pt>
                <c:pt idx="174">
                  <c:v>-45.757321818313805</c:v>
                </c:pt>
                <c:pt idx="175">
                  <c:v>-45.870540360130235</c:v>
                </c:pt>
                <c:pt idx="176">
                  <c:v>-45.98230608617768</c:v>
                </c:pt>
                <c:pt idx="177">
                  <c:v>-46.092655712926614</c:v>
                </c:pt>
                <c:pt idx="178">
                  <c:v>-46.201624585757514</c:v>
                </c:pt>
                <c:pt idx="179">
                  <c:v>-46.309246746228688</c:v>
                </c:pt>
                <c:pt idx="180">
                  <c:v>-46.415554995277972</c:v>
                </c:pt>
                <c:pt idx="181">
                  <c:v>-46.520580952648984</c:v>
                </c:pt>
                <c:pt idx="182">
                  <c:v>-46.624355112808892</c:v>
                </c:pt>
                <c:pt idx="183">
                  <c:v>-46.726906897602746</c:v>
                </c:pt>
                <c:pt idx="184">
                  <c:v>-46.828264705870033</c:v>
                </c:pt>
                <c:pt idx="185">
                  <c:v>-46.92845596023075</c:v>
                </c:pt>
                <c:pt idx="186">
                  <c:v>-47.027507151232363</c:v>
                </c:pt>
                <c:pt idx="187">
                  <c:v>-47.125443879033888</c:v>
                </c:pt>
                <c:pt idx="188">
                  <c:v>-47.222290892789893</c:v>
                </c:pt>
                <c:pt idx="189">
                  <c:v>-47.318072127884712</c:v>
                </c:pt>
                <c:pt idx="190">
                  <c:v>-47.412810741156122</c:v>
                </c:pt>
                <c:pt idx="191">
                  <c:v>-47.506529144236794</c:v>
                </c:pt>
                <c:pt idx="192">
                  <c:v>-47.599249035133099</c:v>
                </c:pt>
                <c:pt idx="193">
                  <c:v>-47.690991428151513</c:v>
                </c:pt>
                <c:pt idx="194">
                  <c:v>-47.781776682275193</c:v>
                </c:pt>
                <c:pt idx="195">
                  <c:v>-47.871624528085889</c:v>
                </c:pt>
                <c:pt idx="196">
                  <c:v>-47.960554093319686</c:v>
                </c:pt>
                <c:pt idx="197">
                  <c:v>-48.048583927138665</c:v>
                </c:pt>
                <c:pt idx="198">
                  <c:v>-48.135732023195239</c:v>
                </c:pt>
                <c:pt idx="199">
                  <c:v>-48.96231970906473</c:v>
                </c:pt>
                <c:pt idx="200">
                  <c:v>-49.717126997135672</c:v>
                </c:pt>
                <c:pt idx="201">
                  <c:v>-50.411618347649416</c:v>
                </c:pt>
                <c:pt idx="202">
                  <c:v>-51.054715917520184</c:v>
                </c:pt>
                <c:pt idx="203">
                  <c:v>-51.653499238128703</c:v>
                </c:pt>
                <c:pt idx="204">
                  <c:v>-52.21367976310674</c:v>
                </c:pt>
                <c:pt idx="205">
                  <c:v>-52.739931932279262</c:v>
                </c:pt>
                <c:pt idx="206">
                  <c:v>-53.236129830426549</c:v>
                </c:pt>
                <c:pt idx="207">
                  <c:v>-53.705519994936807</c:v>
                </c:pt>
                <c:pt idx="208">
                  <c:v>-54.150849982323841</c:v>
                </c:pt>
                <c:pt idx="209">
                  <c:v>-54.574465620637376</c:v>
                </c:pt>
                <c:pt idx="210">
                  <c:v>-54.978385673435533</c:v>
                </c:pt>
                <c:pt idx="211">
                  <c:v>-55.364359930682781</c:v>
                </c:pt>
                <c:pt idx="212">
                  <c:v>-55.733914952736392</c:v>
                </c:pt>
                <c:pt idx="213">
                  <c:v>-56.088390487716289</c:v>
                </c:pt>
                <c:pt idx="214">
                  <c:v>-56.428968754465039</c:v>
                </c:pt>
                <c:pt idx="215">
                  <c:v>-56.756698204881729</c:v>
                </c:pt>
                <c:pt idx="216">
                  <c:v>-57.072512969058742</c:v>
                </c:pt>
                <c:pt idx="217">
                  <c:v>-57.37724889135557</c:v>
                </c:pt>
                <c:pt idx="218">
                  <c:v>-57.671656850246748</c:v>
                </c:pt>
                <c:pt idx="219">
                  <c:v>-57.956413895901605</c:v>
                </c:pt>
                <c:pt idx="220">
                  <c:v>-58.232132620888429</c:v>
                </c:pt>
                <c:pt idx="221">
                  <c:v>-58.499369089991404</c:v>
                </c:pt>
                <c:pt idx="222">
                  <c:v>-58.758629587058465</c:v>
                </c:pt>
                <c:pt idx="223">
                  <c:v>-59.010376384500056</c:v>
                </c:pt>
                <c:pt idx="224">
                  <c:v>-59.255032700538948</c:v>
                </c:pt>
                <c:pt idx="225">
                  <c:v>-59.492986977665893</c:v>
                </c:pt>
                <c:pt idx="226">
                  <c:v>-59.724596590857857</c:v>
                </c:pt>
                <c:pt idx="227">
                  <c:v>-59.950191074388059</c:v>
                </c:pt>
                <c:pt idx="228">
                  <c:v>-60.17007494032265</c:v>
                </c:pt>
                <c:pt idx="229">
                  <c:v>-60.38453014917107</c:v>
                </c:pt>
                <c:pt idx="230">
                  <c:v>-60.593818282962161</c:v>
                </c:pt>
                <c:pt idx="231">
                  <c:v>-60.798182462741579</c:v>
                </c:pt>
                <c:pt idx="232">
                  <c:v>-60.997849045730767</c:v>
                </c:pt>
                <c:pt idx="233">
                  <c:v>-61.193029131846259</c:v>
                </c:pt>
                <c:pt idx="234">
                  <c:v>-61.383919904711007</c:v>
                </c:pt>
                <c:pt idx="235">
                  <c:v>-61.570705828507066</c:v>
                </c:pt>
                <c:pt idx="236">
                  <c:v>-61.753559718874143</c:v>
                </c:pt>
                <c:pt idx="237">
                  <c:v>-61.932643703431694</c:v>
                </c:pt>
                <c:pt idx="238">
                  <c:v>-62.108110085299913</c:v>
                </c:pt>
                <c:pt idx="239">
                  <c:v>-62.280102121141866</c:v>
                </c:pt>
                <c:pt idx="240">
                  <c:v>-62.448754723682846</c:v>
                </c:pt>
                <c:pt idx="241">
                  <c:v>-62.614195097336221</c:v>
                </c:pt>
                <c:pt idx="242">
                  <c:v>-62.77654331443631</c:v>
                </c:pt>
                <c:pt idx="243">
                  <c:v>-62.935912838615231</c:v>
                </c:pt>
                <c:pt idx="244">
                  <c:v>-63.092411001037128</c:v>
                </c:pt>
                <c:pt idx="245">
                  <c:v>-63.246139434494815</c:v>
                </c:pt>
                <c:pt idx="246">
                  <c:v>-63.397194469764912</c:v>
                </c:pt>
                <c:pt idx="247">
                  <c:v>-63.545667498091987</c:v>
                </c:pt>
                <c:pt idx="248">
                  <c:v>-63.691645303216269</c:v>
                </c:pt>
                <c:pt idx="249">
                  <c:v>-63.83521036596521</c:v>
                </c:pt>
                <c:pt idx="250">
                  <c:v>-63.976441144084959</c:v>
                </c:pt>
                <c:pt idx="251">
                  <c:v>-64.115412329688382</c:v>
                </c:pt>
                <c:pt idx="252">
                  <c:v>-64.252195086434298</c:v>
                </c:pt>
                <c:pt idx="253">
                  <c:v>-64.38685726832307</c:v>
                </c:pt>
                <c:pt idx="254">
                  <c:v>-64.519463621792355</c:v>
                </c:pt>
                <c:pt idx="255">
                  <c:v>-64.650075972619462</c:v>
                </c:pt>
                <c:pt idx="256">
                  <c:v>-64.778753398980768</c:v>
                </c:pt>
                <c:pt idx="257">
                  <c:v>-64.905552391880519</c:v>
                </c:pt>
                <c:pt idx="258">
                  <c:v>-65.030527004039158</c:v>
                </c:pt>
                <c:pt idx="259">
                  <c:v>-65.153728988223406</c:v>
                </c:pt>
                <c:pt idx="260">
                  <c:v>-65.275207925903985</c:v>
                </c:pt>
                <c:pt idx="261">
                  <c:v>-65.395011347041091</c:v>
                </c:pt>
                <c:pt idx="262">
                  <c:v>-65.513184841722264</c:v>
                </c:pt>
                <c:pt idx="263">
                  <c:v>-65.629772164308221</c:v>
                </c:pt>
                <c:pt idx="264">
                  <c:v>-65.744815330682499</c:v>
                </c:pt>
                <c:pt idx="265">
                  <c:v>-65.858354709145374</c:v>
                </c:pt>
                <c:pt idx="266">
                  <c:v>-65.970429105444168</c:v>
                </c:pt>
                <c:pt idx="267">
                  <c:v>-66.081075842388074</c:v>
                </c:pt>
                <c:pt idx="268">
                  <c:v>-66.190330834456276</c:v>
                </c:pt>
                <c:pt idx="269">
                  <c:v>-66.298228657772285</c:v>
                </c:pt>
                <c:pt idx="270">
                  <c:v>-66.404802615785769</c:v>
                </c:pt>
                <c:pt idx="271">
                  <c:v>-66.510084800973999</c:v>
                </c:pt>
                <c:pt idx="272">
                  <c:v>-66.614106152848805</c:v>
                </c:pt>
                <c:pt idx="273">
                  <c:v>-66.716896512531534</c:v>
                </c:pt>
                <c:pt idx="274">
                  <c:v>-66.818484674136556</c:v>
                </c:pt>
                <c:pt idx="275">
                  <c:v>-66.918898433185035</c:v>
                </c:pt>
                <c:pt idx="276">
                  <c:v>-67.018164632252223</c:v>
                </c:pt>
                <c:pt idx="277">
                  <c:v>-67.116309204036099</c:v>
                </c:pt>
                <c:pt idx="278">
                  <c:v>-67.213357212020014</c:v>
                </c:pt>
                <c:pt idx="279">
                  <c:v>-67.30933288888896</c:v>
                </c:pt>
                <c:pt idx="280">
                  <c:v>-67.404259672846763</c:v>
                </c:pt>
                <c:pt idx="281">
                  <c:v>-67.498160241970197</c:v>
                </c:pt>
                <c:pt idx="282">
                  <c:v>-67.591056546726264</c:v>
                </c:pt>
                <c:pt idx="283">
                  <c:v>-67.682969840768877</c:v>
                </c:pt>
                <c:pt idx="284">
                  <c:v>-67.77392071012342</c:v>
                </c:pt>
                <c:pt idx="285">
                  <c:v>-67.863929100859096</c:v>
                </c:pt>
                <c:pt idx="286">
                  <c:v>-67.953014345342453</c:v>
                </c:pt>
                <c:pt idx="287">
                  <c:v>-68.041195187158053</c:v>
                </c:pt>
                <c:pt idx="288">
                  <c:v>-68.128489804777132</c:v>
                </c:pt>
                <c:pt idx="289">
                  <c:v>-68.956330768050236</c:v>
                </c:pt>
                <c:pt idx="290">
                  <c:v>-69.712092296002965</c:v>
                </c:pt>
                <c:pt idx="291">
                  <c:v>-70.407326880155267</c:v>
                </c:pt>
                <c:pt idx="292">
                  <c:v>-71.051014563966945</c:v>
                </c:pt>
                <c:pt idx="293">
                  <c:v>-71.65027420421471</c:v>
                </c:pt>
                <c:pt idx="294">
                  <c:v>-72.210844725410922</c:v>
                </c:pt>
                <c:pt idx="295">
                  <c:v>-72.737420225513148</c:v>
                </c:pt>
                <c:pt idx="296">
                  <c:v>-73.233889156073189</c:v>
                </c:pt>
                <c:pt idx="297">
                  <c:v>-73.703508750861261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411-4B18-9735-508DF188F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042440"/>
        <c:axId val="622040480"/>
      </c:scatterChart>
      <c:scatterChart>
        <c:scatterStyle val="smoothMarker"/>
        <c:varyColors val="0"/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'LOOP GAIN FOR AMP'!$N$2:$N$299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AMP'!$AG$2:$AG$299</c:f>
              <c:numCache>
                <c:formatCode>General</c:formatCode>
                <c:ptCount val="298"/>
                <c:pt idx="0">
                  <c:v>179.68294420208429</c:v>
                </c:pt>
                <c:pt idx="1">
                  <c:v>179.36591047969247</c:v>
                </c:pt>
                <c:pt idx="2">
                  <c:v>179.04892089937795</c:v>
                </c:pt>
                <c:pt idx="3">
                  <c:v>178.73199750976229</c:v>
                </c:pt>
                <c:pt idx="4">
                  <c:v>178.41516233259185</c:v>
                </c:pt>
                <c:pt idx="5">
                  <c:v>178.09843735382145</c:v>
                </c:pt>
                <c:pt idx="6">
                  <c:v>177.78184451473413</c:v>
                </c:pt>
                <c:pt idx="7">
                  <c:v>177.46540570310577</c:v>
                </c:pt>
                <c:pt idx="8">
                  <c:v>177.14914274442322</c:v>
                </c:pt>
                <c:pt idx="9">
                  <c:v>176.83307739316498</c:v>
                </c:pt>
                <c:pt idx="10">
                  <c:v>173.68801045521769</c:v>
                </c:pt>
                <c:pt idx="11">
                  <c:v>170.58578686583041</c:v>
                </c:pt>
                <c:pt idx="12">
                  <c:v>167.54574211426288</c:v>
                </c:pt>
                <c:pt idx="13">
                  <c:v>164.58492818378846</c:v>
                </c:pt>
                <c:pt idx="14">
                  <c:v>161.71767884813238</c:v>
                </c:pt>
                <c:pt idx="15">
                  <c:v>158.95538572614106</c:v>
                </c:pt>
                <c:pt idx="16">
                  <c:v>156.30647208145948</c:v>
                </c:pt>
                <c:pt idx="17">
                  <c:v>153.77653141295869</c:v>
                </c:pt>
                <c:pt idx="18">
                  <c:v>151.36858718272435</c:v>
                </c:pt>
                <c:pt idx="19">
                  <c:v>149.08342802072642</c:v>
                </c:pt>
                <c:pt idx="20">
                  <c:v>146.91997722954699</c:v>
                </c:pt>
                <c:pt idx="21">
                  <c:v>144.87566362867284</c:v>
                </c:pt>
                <c:pt idx="22">
                  <c:v>142.94677024075534</c:v>
                </c:pt>
                <c:pt idx="23">
                  <c:v>141.12874625223191</c:v>
                </c:pt>
                <c:pt idx="24">
                  <c:v>139.41647507951996</c:v>
                </c:pt>
                <c:pt idx="25">
                  <c:v>137.80449688457207</c:v>
                </c:pt>
                <c:pt idx="26">
                  <c:v>136.28718758234112</c:v>
                </c:pt>
                <c:pt idx="27">
                  <c:v>134.85889856454918</c:v>
                </c:pt>
                <c:pt idx="28">
                  <c:v>133.51406240056485</c:v>
                </c:pt>
                <c:pt idx="29">
                  <c:v>132.24727002207442</c:v>
                </c:pt>
                <c:pt idx="30">
                  <c:v>131.05332464823425</c:v>
                </c:pt>
                <c:pt idx="31">
                  <c:v>129.92727718414207</c:v>
                </c:pt>
                <c:pt idx="32">
                  <c:v>128.8644471822482</c:v>
                </c:pt>
                <c:pt idx="33">
                  <c:v>127.86043279314288</c:v>
                </c:pt>
                <c:pt idx="34">
                  <c:v>126.91111250733388</c:v>
                </c:pt>
                <c:pt idx="35">
                  <c:v>126.0126409329707</c:v>
                </c:pt>
                <c:pt idx="36">
                  <c:v>125.16144037723365</c:v>
                </c:pt>
                <c:pt idx="37">
                  <c:v>124.35418960133183</c:v>
                </c:pt>
                <c:pt idx="38">
                  <c:v>123.58781079464043</c:v>
                </c:pt>
                <c:pt idx="39">
                  <c:v>122.85945555350636</c:v>
                </c:pt>
                <c:pt idx="40">
                  <c:v>122.16649044489017</c:v>
                </c:pt>
                <c:pt idx="41">
                  <c:v>121.50648257485973</c:v>
                </c:pt>
                <c:pt idx="42">
                  <c:v>120.87718545848857</c:v>
                </c:pt>
                <c:pt idx="43">
                  <c:v>120.27652539358675</c:v>
                </c:pt>
                <c:pt idx="44">
                  <c:v>119.7025884697313</c:v>
                </c:pt>
                <c:pt idx="45">
                  <c:v>119.15360829120415</c:v>
                </c:pt>
                <c:pt idx="46">
                  <c:v>118.62795445360221</c:v>
                </c:pt>
                <c:pt idx="47">
                  <c:v>118.12412178579952</c:v>
                </c:pt>
                <c:pt idx="48">
                  <c:v>117.64072034905256</c:v>
                </c:pt>
                <c:pt idx="49">
                  <c:v>117.1764661713366</c:v>
                </c:pt>
                <c:pt idx="50">
                  <c:v>116.73017268593441</c:v>
                </c:pt>
                <c:pt idx="51">
                  <c:v>116.30074283766683</c:v>
                </c:pt>
                <c:pt idx="52">
                  <c:v>115.88716181704122</c:v>
                </c:pt>
                <c:pt idx="53">
                  <c:v>115.48849038130352</c:v>
                </c:pt>
                <c:pt idx="54">
                  <c:v>115.10385872138392</c:v>
                </c:pt>
                <c:pt idx="55">
                  <c:v>114.73246083462534</c:v>
                </c:pt>
                <c:pt idx="56">
                  <c:v>114.3735493646886</c:v>
                </c:pt>
                <c:pt idx="57">
                  <c:v>114.0264308719148</c:v>
                </c:pt>
                <c:pt idx="58">
                  <c:v>113.69046149953354</c:v>
                </c:pt>
                <c:pt idx="59">
                  <c:v>113.36504300332449</c:v>
                </c:pt>
                <c:pt idx="60">
                  <c:v>113.04961911457912</c:v>
                </c:pt>
                <c:pt idx="61">
                  <c:v>112.74367220841793</c:v>
                </c:pt>
                <c:pt idx="62">
                  <c:v>112.44672025165458</c:v>
                </c:pt>
                <c:pt idx="63">
                  <c:v>112.15831400643474</c:v>
                </c:pt>
                <c:pt idx="64">
                  <c:v>111.87803446780443</c:v>
                </c:pt>
                <c:pt idx="65">
                  <c:v>111.60549051516546</c:v>
                </c:pt>
                <c:pt idx="66">
                  <c:v>111.34031675925709</c:v>
                </c:pt>
                <c:pt idx="67">
                  <c:v>111.08217156786171</c:v>
                </c:pt>
                <c:pt idx="68">
                  <c:v>110.83073525486982</c:v>
                </c:pt>
                <c:pt idx="69">
                  <c:v>110.58570841866816</c:v>
                </c:pt>
                <c:pt idx="70">
                  <c:v>110.34681041702819</c:v>
                </c:pt>
                <c:pt idx="71">
                  <c:v>110.11377796679159</c:v>
                </c:pt>
                <c:pt idx="72">
                  <c:v>109.88636385766846</c:v>
                </c:pt>
                <c:pt idx="73">
                  <c:v>109.66433577039987</c:v>
                </c:pt>
                <c:pt idx="74">
                  <c:v>109.44747519038789</c:v>
                </c:pt>
                <c:pt idx="75">
                  <c:v>109.23557640867664</c:v>
                </c:pt>
                <c:pt idx="76">
                  <c:v>109.02844560287599</c:v>
                </c:pt>
                <c:pt idx="77">
                  <c:v>108.82589999126964</c:v>
                </c:pt>
                <c:pt idx="78">
                  <c:v>108.62776705393748</c:v>
                </c:pt>
                <c:pt idx="79">
                  <c:v>108.43388381526211</c:v>
                </c:pt>
                <c:pt idx="80">
                  <c:v>108.24409618267759</c:v>
                </c:pt>
                <c:pt idx="81">
                  <c:v>108.05825833696724</c:v>
                </c:pt>
                <c:pt idx="82">
                  <c:v>107.8762321698229</c:v>
                </c:pt>
                <c:pt idx="83">
                  <c:v>107.69788676474975</c:v>
                </c:pt>
                <c:pt idx="84">
                  <c:v>107.52309791773813</c:v>
                </c:pt>
                <c:pt idx="85">
                  <c:v>107.35174769443267</c:v>
                </c:pt>
                <c:pt idx="86">
                  <c:v>107.18372402080881</c:v>
                </c:pt>
                <c:pt idx="87">
                  <c:v>107.01892030462379</c:v>
                </c:pt>
                <c:pt idx="88">
                  <c:v>106.85723508514153</c:v>
                </c:pt>
                <c:pt idx="89">
                  <c:v>106.69857170884481</c:v>
                </c:pt>
                <c:pt idx="90">
                  <c:v>106.54283802904084</c:v>
                </c:pt>
                <c:pt idx="91">
                  <c:v>106.38994612744507</c:v>
                </c:pt>
                <c:pt idx="92">
                  <c:v>106.23981205598852</c:v>
                </c:pt>
                <c:pt idx="93">
                  <c:v>106.09235559724162</c:v>
                </c:pt>
                <c:pt idx="94">
                  <c:v>105.94750004198264</c:v>
                </c:pt>
                <c:pt idx="95">
                  <c:v>105.8051719825618</c:v>
                </c:pt>
                <c:pt idx="96">
                  <c:v>105.66530112082368</c:v>
                </c:pt>
                <c:pt idx="97">
                  <c:v>105.52782008945373</c:v>
                </c:pt>
                <c:pt idx="98">
                  <c:v>105.39266428570933</c:v>
                </c:pt>
                <c:pt idx="99">
                  <c:v>105.25977171657912</c:v>
                </c:pt>
                <c:pt idx="100">
                  <c:v>105.12908285449593</c:v>
                </c:pt>
                <c:pt idx="101">
                  <c:v>105.00054050279697</c:v>
                </c:pt>
                <c:pt idx="102">
                  <c:v>104.87408967019336</c:v>
                </c:pt>
                <c:pt idx="103">
                  <c:v>104.74967745356955</c:v>
                </c:pt>
                <c:pt idx="104">
                  <c:v>104.62725292848761</c:v>
                </c:pt>
                <c:pt idx="105">
                  <c:v>104.50676704682357</c:v>
                </c:pt>
                <c:pt idx="106">
                  <c:v>104.38817254100675</c:v>
                </c:pt>
                <c:pt idx="107">
                  <c:v>104.27142383437707</c:v>
                </c:pt>
                <c:pt idx="108">
                  <c:v>104.15647695721266</c:v>
                </c:pt>
                <c:pt idx="109">
                  <c:v>103.09744037333179</c:v>
                </c:pt>
                <c:pt idx="110">
                  <c:v>102.17964722317289</c:v>
                </c:pt>
                <c:pt idx="111">
                  <c:v>101.37676504174007</c:v>
                </c:pt>
                <c:pt idx="112">
                  <c:v>100.66882133647997</c:v>
                </c:pt>
                <c:pt idx="113">
                  <c:v>100.04028208127124</c:v>
                </c:pt>
                <c:pt idx="114">
                  <c:v>99.478831907361979</c:v>
                </c:pt>
                <c:pt idx="115">
                  <c:v>98.974559165874723</c:v>
                </c:pt>
                <c:pt idx="116">
                  <c:v>98.519388456314715</c:v>
                </c:pt>
                <c:pt idx="117">
                  <c:v>98.106672311971877</c:v>
                </c:pt>
                <c:pt idx="118">
                  <c:v>97.730889738730582</c:v>
                </c:pt>
                <c:pt idx="119">
                  <c:v>97.387419056882095</c:v>
                </c:pt>
                <c:pt idx="120">
                  <c:v>97.072363893570255</c:v>
                </c:pt>
                <c:pt idx="121">
                  <c:v>96.782418069393941</c:v>
                </c:pt>
                <c:pt idx="122">
                  <c:v>96.514759476259314</c:v>
                </c:pt>
                <c:pt idx="123">
                  <c:v>96.266965895721313</c:v>
                </c:pt>
                <c:pt idx="124">
                  <c:v>96.036947635105975</c:v>
                </c:pt>
                <c:pt idx="125">
                  <c:v>95.822893196678891</c:v>
                </c:pt>
                <c:pt idx="126">
                  <c:v>95.623225144056136</c:v>
                </c:pt>
                <c:pt idx="127">
                  <c:v>95.436564015417034</c:v>
                </c:pt>
                <c:pt idx="128">
                  <c:v>95.261698635694216</c:v>
                </c:pt>
                <c:pt idx="129">
                  <c:v>95.097561553371065</c:v>
                </c:pt>
                <c:pt idx="130">
                  <c:v>94.943208608137127</c:v>
                </c:pt>
                <c:pt idx="131">
                  <c:v>94.797801848631238</c:v>
                </c:pt>
                <c:pt idx="132">
                  <c:v>94.660595182574355</c:v>
                </c:pt>
                <c:pt idx="133">
                  <c:v>94.53092226746368</c:v>
                </c:pt>
                <c:pt idx="134">
                  <c:v>94.408186247863142</c:v>
                </c:pt>
                <c:pt idx="135">
                  <c:v>94.291851021931663</c:v>
                </c:pt>
                <c:pt idx="136">
                  <c:v>94.181433780179105</c:v>
                </c:pt>
                <c:pt idx="137">
                  <c:v>94.076498607256113</c:v>
                </c:pt>
                <c:pt idx="138">
                  <c:v>93.97665097568769</c:v>
                </c:pt>
                <c:pt idx="139">
                  <c:v>93.881532990979096</c:v>
                </c:pt>
                <c:pt idx="140">
                  <c:v>93.790819272095476</c:v>
                </c:pt>
                <c:pt idx="141">
                  <c:v>93.704213371188018</c:v>
                </c:pt>
                <c:pt idx="142">
                  <c:v>93.621444652592004</c:v>
                </c:pt>
                <c:pt idx="143">
                  <c:v>93.542265564298248</c:v>
                </c:pt>
                <c:pt idx="144">
                  <c:v>93.466449245905167</c:v>
                </c:pt>
                <c:pt idx="145">
                  <c:v>93.3937874259409</c:v>
                </c:pt>
                <c:pt idx="146">
                  <c:v>93.324088568792575</c:v>
                </c:pt>
                <c:pt idx="147">
                  <c:v>93.257176237560103</c:v>
                </c:pt>
                <c:pt idx="148">
                  <c:v>93.192887644220946</c:v>
                </c:pt>
                <c:pt idx="149">
                  <c:v>93.131072362717617</c:v>
                </c:pt>
                <c:pt idx="150">
                  <c:v>93.071591184122624</c:v>
                </c:pt>
                <c:pt idx="151">
                  <c:v>93.01431509601359</c:v>
                </c:pt>
                <c:pt idx="152">
                  <c:v>92.959124370697594</c:v>
                </c:pt>
                <c:pt idx="153">
                  <c:v>92.905907749048964</c:v>
                </c:pt>
                <c:pt idx="154">
                  <c:v>92.854561708521302</c:v>
                </c:pt>
                <c:pt idx="155">
                  <c:v>92.804989805426004</c:v>
                </c:pt>
                <c:pt idx="156">
                  <c:v>92.757102082873942</c:v>
                </c:pt>
                <c:pt idx="157">
                  <c:v>92.710814536892016</c:v>
                </c:pt>
                <c:pt idx="158">
                  <c:v>92.666048634182147</c:v>
                </c:pt>
                <c:pt idx="159">
                  <c:v>92.622730875812536</c:v>
                </c:pt>
                <c:pt idx="160">
                  <c:v>92.580792401837613</c:v>
                </c:pt>
                <c:pt idx="161">
                  <c:v>92.540168632454652</c:v>
                </c:pt>
                <c:pt idx="162">
                  <c:v>92.500798941832699</c:v>
                </c:pt>
                <c:pt idx="163">
                  <c:v>92.462626361208336</c:v>
                </c:pt>
                <c:pt idx="164">
                  <c:v>92.425597308241322</c:v>
                </c:pt>
                <c:pt idx="165">
                  <c:v>92.389661339968896</c:v>
                </c:pt>
                <c:pt idx="166">
                  <c:v>92.354770927001013</c:v>
                </c:pt>
                <c:pt idx="167">
                  <c:v>92.320881246863493</c:v>
                </c:pt>
                <c:pt idx="168">
                  <c:v>92.287949994627056</c:v>
                </c:pt>
                <c:pt idx="169">
                  <c:v>92.255937209163605</c:v>
                </c:pt>
                <c:pt idx="170">
                  <c:v>92.22480511355117</c:v>
                </c:pt>
                <c:pt idx="171">
                  <c:v>92.194517968304766</c:v>
                </c:pt>
                <c:pt idx="172">
                  <c:v>92.165041936249949</c:v>
                </c:pt>
                <c:pt idx="173">
                  <c:v>92.136344957979318</c:v>
                </c:pt>
                <c:pt idx="174">
                  <c:v>92.108396636939403</c:v>
                </c:pt>
                <c:pt idx="175">
                  <c:v>92.08116813329346</c:v>
                </c:pt>
                <c:pt idx="176">
                  <c:v>92.054632065789121</c:v>
                </c:pt>
                <c:pt idx="177">
                  <c:v>92.028762420938079</c:v>
                </c:pt>
                <c:pt idx="178">
                  <c:v>92.003534468881</c:v>
                </c:pt>
                <c:pt idx="179">
                  <c:v>91.978924685371922</c:v>
                </c:pt>
                <c:pt idx="180">
                  <c:v>91.954910679371153</c:v>
                </c:pt>
                <c:pt idx="181">
                  <c:v>91.931471125781201</c:v>
                </c:pt>
                <c:pt idx="182">
                  <c:v>91.908585702908027</c:v>
                </c:pt>
                <c:pt idx="183">
                  <c:v>91.886235034262967</c:v>
                </c:pt>
                <c:pt idx="184">
                  <c:v>91.864400634360862</c:v>
                </c:pt>
                <c:pt idx="185">
                  <c:v>91.843064858197266</c:v>
                </c:pt>
                <c:pt idx="186">
                  <c:v>91.822210854117728</c:v>
                </c:pt>
                <c:pt idx="187">
                  <c:v>91.801822519817065</c:v>
                </c:pt>
                <c:pt idx="188">
                  <c:v>91.781884461228316</c:v>
                </c:pt>
                <c:pt idx="189">
                  <c:v>91.762381954084915</c:v>
                </c:pt>
                <c:pt idx="190">
                  <c:v>91.743300907953071</c:v>
                </c:pt>
                <c:pt idx="191">
                  <c:v>91.724627832553622</c:v>
                </c:pt>
                <c:pt idx="192">
                  <c:v>91.706349806204727</c:v>
                </c:pt>
                <c:pt idx="193">
                  <c:v>91.68845444623102</c:v>
                </c:pt>
                <c:pt idx="194">
                  <c:v>91.670929881198845</c:v>
                </c:pt>
                <c:pt idx="195">
                  <c:v>91.653764724847065</c:v>
                </c:pt>
                <c:pt idx="196">
                  <c:v>91.636948051594175</c:v>
                </c:pt>
                <c:pt idx="197">
                  <c:v>91.620469373511881</c:v>
                </c:pt>
                <c:pt idx="198">
                  <c:v>91.604318618664166</c:v>
                </c:pt>
                <c:pt idx="199">
                  <c:v>91.458890941879687</c:v>
                </c:pt>
                <c:pt idx="200">
                  <c:v>91.33760951356723</c:v>
                </c:pt>
                <c:pt idx="201">
                  <c:v>91.234927025297253</c:v>
                </c:pt>
                <c:pt idx="202">
                  <c:v>91.14687320063355</c:v>
                </c:pt>
                <c:pt idx="203">
                  <c:v>91.070531953937319</c:v>
                </c:pt>
                <c:pt idx="204">
                  <c:v>91.003713495971709</c:v>
                </c:pt>
                <c:pt idx="205">
                  <c:v>90.944741591292896</c:v>
                </c:pt>
                <c:pt idx="206">
                  <c:v>90.89231141951511</c:v>
                </c:pt>
                <c:pt idx="207">
                  <c:v>90.845392148311262</c:v>
                </c:pt>
                <c:pt idx="208">
                  <c:v>90.803158633234091</c:v>
                </c:pt>
                <c:pt idx="209">
                  <c:v>90.764942571117828</c:v>
                </c:pt>
                <c:pt idx="210">
                  <c:v>90.730196937807236</c:v>
                </c:pt>
                <c:pt idx="211">
                  <c:v>90.698469679305745</c:v>
                </c:pt>
                <c:pt idx="212">
                  <c:v>90.669383964814898</c:v>
                </c:pt>
                <c:pt idx="213">
                  <c:v>90.642623168933085</c:v>
                </c:pt>
                <c:pt idx="214">
                  <c:v>90.617919312703691</c:v>
                </c:pt>
                <c:pt idx="215">
                  <c:v>90.595044068672124</c:v>
                </c:pt>
                <c:pt idx="216">
                  <c:v>90.573801690203908</c:v>
                </c:pt>
                <c:pt idx="217">
                  <c:v>90.554023401429433</c:v>
                </c:pt>
                <c:pt idx="218">
                  <c:v>90.535562907577855</c:v>
                </c:pt>
                <c:pt idx="219">
                  <c:v>90.518292773105998</c:v>
                </c:pt>
                <c:pt idx="220">
                  <c:v>90.502101478072163</c:v>
                </c:pt>
                <c:pt idx="221">
                  <c:v>90.486891009081489</c:v>
                </c:pt>
                <c:pt idx="222">
                  <c:v>90.472574874886931</c:v>
                </c:pt>
                <c:pt idx="223">
                  <c:v>90.45907646181773</c:v>
                </c:pt>
                <c:pt idx="224">
                  <c:v>90.446327663032804</c:v>
                </c:pt>
                <c:pt idx="225">
                  <c:v>90.434267729851527</c:v>
                </c:pt>
                <c:pt idx="226">
                  <c:v>90.422842304292843</c:v>
                </c:pt>
                <c:pt idx="227">
                  <c:v>90.412002600331647</c:v>
                </c:pt>
                <c:pt idx="228">
                  <c:v>90.401704707868888</c:v>
                </c:pt>
                <c:pt idx="229">
                  <c:v>90.391908998483601</c:v>
                </c:pt>
                <c:pt idx="230">
                  <c:v>90.38257961601704</c:v>
                </c:pt>
                <c:pt idx="231">
                  <c:v>90.373684038189765</c:v>
                </c:pt>
                <c:pt idx="232">
                  <c:v>90.365192697958918</c:v>
                </c:pt>
                <c:pt idx="233">
                  <c:v>90.357078655331208</c:v>
                </c:pt>
                <c:pt idx="234">
                  <c:v>90.349317311956113</c:v>
                </c:pt>
                <c:pt idx="235">
                  <c:v>90.341886162134784</c:v>
                </c:pt>
                <c:pt idx="236">
                  <c:v>90.334764574935036</c:v>
                </c:pt>
                <c:pt idx="237">
                  <c:v>90.327933602972607</c:v>
                </c:pt>
                <c:pt idx="238">
                  <c:v>90.321375814127791</c:v>
                </c:pt>
                <c:pt idx="239">
                  <c:v>90.315075143049484</c:v>
                </c:pt>
                <c:pt idx="240">
                  <c:v>90.309016759786758</c:v>
                </c:pt>
                <c:pt idx="241">
                  <c:v>90.303186953285092</c:v>
                </c:pt>
                <c:pt idx="242">
                  <c:v>90.297573027822125</c:v>
                </c:pt>
                <c:pt idx="243">
                  <c:v>90.292163210736533</c:v>
                </c:pt>
                <c:pt idx="244">
                  <c:v>90.286946570039817</c:v>
                </c:pt>
                <c:pt idx="245">
                  <c:v>90.281912940696415</c:v>
                </c:pt>
                <c:pt idx="246">
                  <c:v>90.277052858527782</c:v>
                </c:pt>
                <c:pt idx="247">
                  <c:v>90.27235750083571</c:v>
                </c:pt>
                <c:pt idx="248">
                  <c:v>90.267818632960825</c:v>
                </c:pt>
                <c:pt idx="249">
                  <c:v>90.263428560096315</c:v>
                </c:pt>
                <c:pt idx="250">
                  <c:v>90.259180083763511</c:v>
                </c:pt>
                <c:pt idx="251">
                  <c:v>90.255066462430605</c:v>
                </c:pt>
                <c:pt idx="252">
                  <c:v>90.251081375823176</c:v>
                </c:pt>
                <c:pt idx="253">
                  <c:v>90.247218892527499</c:v>
                </c:pt>
                <c:pt idx="254">
                  <c:v>90.243473440538693</c:v>
                </c:pt>
                <c:pt idx="255">
                  <c:v>90.239839780445109</c:v>
                </c:pt>
                <c:pt idx="256">
                  <c:v>90.236312980978397</c:v>
                </c:pt>
                <c:pt idx="257">
                  <c:v>90.232888396689617</c:v>
                </c:pt>
                <c:pt idx="258">
                  <c:v>90.229561647537324</c:v>
                </c:pt>
                <c:pt idx="259">
                  <c:v>90.226328600200972</c:v>
                </c:pt>
                <c:pt idx="260">
                  <c:v>90.22318535095124</c:v>
                </c:pt>
                <c:pt idx="261">
                  <c:v>90.220128209927026</c:v>
                </c:pt>
                <c:pt idx="262">
                  <c:v>90.217153686688164</c:v>
                </c:pt>
                <c:pt idx="263">
                  <c:v>90.214258476923078</c:v>
                </c:pt>
                <c:pt idx="264">
                  <c:v>90.211439450205219</c:v>
                </c:pt>
                <c:pt idx="265">
                  <c:v>90.208693638704446</c:v>
                </c:pt>
                <c:pt idx="266">
                  <c:v>90.206018226765437</c:v>
                </c:pt>
                <c:pt idx="267">
                  <c:v>90.203410541278245</c:v>
                </c:pt>
                <c:pt idx="268">
                  <c:v>90.200868042770651</c:v>
                </c:pt>
                <c:pt idx="269">
                  <c:v>90.198388317159939</c:v>
                </c:pt>
                <c:pt idx="270">
                  <c:v>90.195969068108695</c:v>
                </c:pt>
                <c:pt idx="271">
                  <c:v>90.193608109932697</c:v>
                </c:pt>
                <c:pt idx="272">
                  <c:v>90.19130336101513</c:v>
                </c:pt>
                <c:pt idx="273">
                  <c:v>90.189052837686248</c:v>
                </c:pt>
                <c:pt idx="274">
                  <c:v>90.186854648529362</c:v>
                </c:pt>
                <c:pt idx="275">
                  <c:v>90.184706989079416</c:v>
                </c:pt>
                <c:pt idx="276">
                  <c:v>90.182608136883843</c:v>
                </c:pt>
                <c:pt idx="277">
                  <c:v>90.18055644689494</c:v>
                </c:pt>
                <c:pt idx="278">
                  <c:v>90.17855034717094</c:v>
                </c:pt>
                <c:pt idx="279">
                  <c:v>90.176588334858977</c:v>
                </c:pt>
                <c:pt idx="280">
                  <c:v>90.174668972441197</c:v>
                </c:pt>
                <c:pt idx="281">
                  <c:v>90.17279088422238</c:v>
                </c:pt>
                <c:pt idx="282">
                  <c:v>90.170952753041846</c:v>
                </c:pt>
                <c:pt idx="283">
                  <c:v>90.169153317193079</c:v>
                </c:pt>
                <c:pt idx="284">
                  <c:v>90.167391367535927</c:v>
                </c:pt>
                <c:pt idx="285">
                  <c:v>90.165665744786921</c:v>
                </c:pt>
                <c:pt idx="286">
                  <c:v>90.163975336976392</c:v>
                </c:pt>
                <c:pt idx="287">
                  <c:v>90.162319077058655</c:v>
                </c:pt>
                <c:pt idx="288">
                  <c:v>90.160695940666159</c:v>
                </c:pt>
                <c:pt idx="289">
                  <c:v>90.146087641345403</c:v>
                </c:pt>
                <c:pt idx="290">
                  <c:v>90.133913965844414</c:v>
                </c:pt>
                <c:pt idx="291">
                  <c:v>90.123613103190834</c:v>
                </c:pt>
                <c:pt idx="292">
                  <c:v>90.114783751757727</c:v>
                </c:pt>
                <c:pt idx="293">
                  <c:v>90.107131619056872</c:v>
                </c:pt>
                <c:pt idx="294">
                  <c:v>90.100435982956895</c:v>
                </c:pt>
                <c:pt idx="295">
                  <c:v>90.09452805423291</c:v>
                </c:pt>
                <c:pt idx="296">
                  <c:v>90.089276551282808</c:v>
                </c:pt>
                <c:pt idx="297">
                  <c:v>90.084577830018418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411-4B18-9735-508DF188F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2037344"/>
        <c:axId val="622036168"/>
      </c:scatterChart>
      <c:valAx>
        <c:axId val="622042440"/>
        <c:scaling>
          <c:logBase val="10"/>
          <c:orientation val="minMax"/>
          <c:min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040480"/>
        <c:crossesAt val="-100"/>
        <c:crossBetween val="midCat"/>
      </c:valAx>
      <c:valAx>
        <c:axId val="622040480"/>
        <c:scaling>
          <c:orientation val="minMax"/>
          <c:max val="100"/>
          <c:min val="-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042440"/>
        <c:crossesAt val="1.0000000000000002E-3"/>
        <c:crossBetween val="midCat"/>
      </c:valAx>
      <c:valAx>
        <c:axId val="622036168"/>
        <c:scaling>
          <c:orientation val="minMax"/>
          <c:max val="200"/>
          <c:min val="-2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2037344"/>
        <c:crosses val="max"/>
        <c:crossBetween val="midCat"/>
      </c:valAx>
      <c:valAx>
        <c:axId val="622037344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2036168"/>
        <c:crossesAt val="-30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BOOST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940967685481483E-2"/>
          <c:y val="4.3882139748876947E-2"/>
          <c:w val="0.87055321314284473"/>
          <c:h val="0.79137440548594395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'LOOP GAIN FOR TOTAL'!$B$2:$B$299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TOTAL'!$O$2:$O$299</c:f>
              <c:numCache>
                <c:formatCode>0.00E+00</c:formatCode>
                <c:ptCount val="298"/>
                <c:pt idx="0">
                  <c:v>21.055440056424906</c:v>
                </c:pt>
                <c:pt idx="1">
                  <c:v>21.04466270293107</c:v>
                </c:pt>
                <c:pt idx="2">
                  <c:v>21.026755176486454</c:v>
                </c:pt>
                <c:pt idx="3">
                  <c:v>21.001798667308115</c:v>
                </c:pt>
                <c:pt idx="4">
                  <c:v>20.969905064555622</c:v>
                </c:pt>
                <c:pt idx="5">
                  <c:v>20.931215248746028</c:v>
                </c:pt>
                <c:pt idx="6">
                  <c:v>20.885896991333631</c:v>
                </c:pt>
                <c:pt idx="7">
                  <c:v>20.83414252556345</c:v>
                </c:pt>
                <c:pt idx="8">
                  <c:v>20.776165859716457</c:v>
                </c:pt>
                <c:pt idx="9">
                  <c:v>20.712199907461219</c:v>
                </c:pt>
                <c:pt idx="10">
                  <c:v>19.802024524664208</c:v>
                </c:pt>
                <c:pt idx="11">
                  <c:v>18.586715989659517</c:v>
                </c:pt>
                <c:pt idx="12">
                  <c:v>17.270261549190185</c:v>
                </c:pt>
                <c:pt idx="13">
                  <c:v>15.961065734261039</c:v>
                </c:pt>
                <c:pt idx="14">
                  <c:v>14.703955956964116</c:v>
                </c:pt>
                <c:pt idx="15">
                  <c:v>13.512439763259547</c:v>
                </c:pt>
                <c:pt idx="16">
                  <c:v>12.386776628360415</c:v>
                </c:pt>
                <c:pt idx="17">
                  <c:v>11.322387583562499</c:v>
                </c:pt>
                <c:pt idx="18">
                  <c:v>10.313438165863417</c:v>
                </c:pt>
                <c:pt idx="19">
                  <c:v>9.3542467566616825</c:v>
                </c:pt>
                <c:pt idx="20">
                  <c:v>8.4397585774952866</c:v>
                </c:pt>
                <c:pt idx="21">
                  <c:v>7.5656356806033251</c:v>
                </c:pt>
                <c:pt idx="22">
                  <c:v>6.7282018282157381</c:v>
                </c:pt>
                <c:pt idx="23">
                  <c:v>5.9243436721641238</c:v>
                </c:pt>
                <c:pt idx="24">
                  <c:v>5.1514093111401031</c:v>
                </c:pt>
                <c:pt idx="25">
                  <c:v>4.4071190369904798</c:v>
                </c:pt>
                <c:pt idx="26">
                  <c:v>3.6894919275588833</c:v>
                </c:pt>
                <c:pt idx="27">
                  <c:v>2.99678750339449</c:v>
                </c:pt>
                <c:pt idx="28">
                  <c:v>2.3274601761253777</c:v>
                </c:pt>
                <c:pt idx="29">
                  <c:v>1.6801239776542189</c:v>
                </c:pt>
                <c:pt idx="30">
                  <c:v>1.0535253048017168</c:v>
                </c:pt>
                <c:pt idx="31">
                  <c:v>0.44652180413614673</c:v>
                </c:pt>
                <c:pt idx="32">
                  <c:v>-0.1419340862699876</c:v>
                </c:pt>
                <c:pt idx="33">
                  <c:v>-0.71280808039952603</c:v>
                </c:pt>
                <c:pt idx="34">
                  <c:v>-1.2669943383702282</c:v>
                </c:pt>
                <c:pt idx="35">
                  <c:v>-1.8053237596586378</c:v>
                </c:pt>
                <c:pt idx="36">
                  <c:v>-2.3285707587290894</c:v>
                </c:pt>
                <c:pt idx="37">
                  <c:v>-2.8374588819798099</c:v>
                </c:pt>
                <c:pt idx="38">
                  <c:v>-3.332665532343416</c:v>
                </c:pt>
                <c:pt idx="39">
                  <c:v>-3.8148259994091021</c:v>
                </c:pt>
                <c:pt idx="40">
                  <c:v>-4.2845369424964481</c:v>
                </c:pt>
                <c:pt idx="41">
                  <c:v>-4.7423594370352422</c:v>
                </c:pt>
                <c:pt idx="42">
                  <c:v>-5.1888216673688667</c:v>
                </c:pt>
                <c:pt idx="43">
                  <c:v>-5.6244213290733711</c:v>
                </c:pt>
                <c:pt idx="44">
                  <c:v>-6.0496277891324368</c:v>
                </c:pt>
                <c:pt idx="45">
                  <c:v>-6.46488404140573</c:v>
                </c:pt>
                <c:pt idx="46">
                  <c:v>-6.8706084867354207</c:v>
                </c:pt>
                <c:pt idx="47">
                  <c:v>-7.267196560994643</c:v>
                </c:pt>
                <c:pt idx="48">
                  <c:v>-7.6550222298412756</c:v>
                </c:pt>
                <c:pt idx="49">
                  <c:v>-8.0344393655000985</c:v>
                </c:pt>
                <c:pt idx="50">
                  <c:v>-8.4057830182647031</c:v>
                </c:pt>
                <c:pt idx="51">
                  <c:v>-8.7693705933765234</c:v>
                </c:pt>
                <c:pt idx="52">
                  <c:v>-9.1255029423470457</c:v>
                </c:pt>
                <c:pt idx="53">
                  <c:v>-9.4744653765291851</c:v>
                </c:pt>
                <c:pt idx="54">
                  <c:v>-9.8165286097324334</c:v>
                </c:pt>
                <c:pt idx="55">
                  <c:v>-10.151949635853317</c:v>
                </c:pt>
                <c:pt idx="56">
                  <c:v>-10.480972546814572</c:v>
                </c:pt>
                <c:pt idx="57">
                  <c:v>-10.803829295539108</c:v>
                </c:pt>
                <c:pt idx="58">
                  <c:v>-11.120740408205259</c:v>
                </c:pt>
                <c:pt idx="59">
                  <c:v>-11.431915649619331</c:v>
                </c:pt>
                <c:pt idx="60">
                  <c:v>-11.737554645185822</c:v>
                </c:pt>
                <c:pt idx="61">
                  <c:v>-12.037847462645619</c:v>
                </c:pt>
                <c:pt idx="62">
                  <c:v>-12.332975156478756</c:v>
                </c:pt>
                <c:pt idx="63">
                  <c:v>-12.623110277626036</c:v>
                </c:pt>
                <c:pt idx="64">
                  <c:v>-12.90841735096674</c:v>
                </c:pt>
                <c:pt idx="65">
                  <c:v>-13.189053322795363</c:v>
                </c:pt>
                <c:pt idx="66">
                  <c:v>-13.465167980364559</c:v>
                </c:pt>
                <c:pt idx="67">
                  <c:v>-13.73690434540252</c:v>
                </c:pt>
                <c:pt idx="68">
                  <c:v>-14.004399043368503</c:v>
                </c:pt>
                <c:pt idx="69">
                  <c:v>-14.26778265007847</c:v>
                </c:pt>
                <c:pt idx="70">
                  <c:v>-14.527180017212252</c:v>
                </c:pt>
                <c:pt idx="71">
                  <c:v>-14.782710578103686</c:v>
                </c:pt>
                <c:pt idx="72">
                  <c:v>-15.034488635113659</c:v>
                </c:pt>
                <c:pt idx="73">
                  <c:v>-15.282623629793312</c:v>
                </c:pt>
                <c:pt idx="74">
                  <c:v>-15.52722039695878</c:v>
                </c:pt>
                <c:pt idx="75">
                  <c:v>-15.768379403720186</c:v>
                </c:pt>
                <c:pt idx="76">
                  <c:v>-16.006196974434779</c:v>
                </c:pt>
                <c:pt idx="77">
                  <c:v>-16.240765502486781</c:v>
                </c:pt>
                <c:pt idx="78">
                  <c:v>-16.472173649734486</c:v>
                </c:pt>
                <c:pt idx="79">
                  <c:v>-16.700506534407491</c:v>
                </c:pt>
                <c:pt idx="80">
                  <c:v>-16.925845908183938</c:v>
                </c:pt>
                <c:pt idx="81">
                  <c:v>-17.148270323127949</c:v>
                </c:pt>
                <c:pt idx="82">
                  <c:v>-17.367855289121998</c:v>
                </c:pt>
                <c:pt idx="83">
                  <c:v>-17.58467342238626</c:v>
                </c:pt>
                <c:pt idx="84">
                  <c:v>-17.798794585637538</c:v>
                </c:pt>
                <c:pt idx="85">
                  <c:v>-18.010286020404102</c:v>
                </c:pt>
                <c:pt idx="86">
                  <c:v>-18.21921247197804</c:v>
                </c:pt>
                <c:pt idx="87">
                  <c:v>-18.425636307455854</c:v>
                </c:pt>
                <c:pt idx="88">
                  <c:v>-18.629617627287857</c:v>
                </c:pt>
                <c:pt idx="89">
                  <c:v>-18.831214370730059</c:v>
                </c:pt>
                <c:pt idx="90">
                  <c:v>-19.030482415566432</c:v>
                </c:pt>
                <c:pt idx="91">
                  <c:v>-19.227475672445568</c:v>
                </c:pt>
                <c:pt idx="92">
                  <c:v>-19.42224617415409</c:v>
                </c:pt>
                <c:pt idx="93">
                  <c:v>-19.614844160127838</c:v>
                </c:pt>
                <c:pt idx="94">
                  <c:v>-19.805318156483178</c:v>
                </c:pt>
                <c:pt idx="95">
                  <c:v>-19.993715051832559</c:v>
                </c:pt>
                <c:pt idx="96">
                  <c:v>-20.180080169131749</c:v>
                </c:pt>
                <c:pt idx="97">
                  <c:v>-20.36445733379059</c:v>
                </c:pt>
                <c:pt idx="98">
                  <c:v>-20.546888938264491</c:v>
                </c:pt>
                <c:pt idx="99">
                  <c:v>-20.727416003330223</c:v>
                </c:pt>
                <c:pt idx="100">
                  <c:v>-20.906078236237036</c:v>
                </c:pt>
                <c:pt idx="101">
                  <c:v>-21.082914085912009</c:v>
                </c:pt>
                <c:pt idx="102">
                  <c:v>-21.257960795387664</c:v>
                </c:pt>
                <c:pt idx="103">
                  <c:v>-21.431254451609274</c:v>
                </c:pt>
                <c:pt idx="104">
                  <c:v>-21.602830032769887</c:v>
                </c:pt>
                <c:pt idx="105">
                  <c:v>-21.772721453311799</c:v>
                </c:pt>
                <c:pt idx="106">
                  <c:v>-21.940961606724784</c:v>
                </c:pt>
                <c:pt idx="107">
                  <c:v>-22.107582406263571</c:v>
                </c:pt>
                <c:pt idx="108">
                  <c:v>-22.272614823699538</c:v>
                </c:pt>
                <c:pt idx="109">
                  <c:v>-23.841787510803037</c:v>
                </c:pt>
                <c:pt idx="110">
                  <c:v>-25.280423687848156</c:v>
                </c:pt>
                <c:pt idx="111">
                  <c:v>-26.608414889489985</c:v>
                </c:pt>
                <c:pt idx="112">
                  <c:v>-27.841334077597399</c:v>
                </c:pt>
                <c:pt idx="113">
                  <c:v>-28.99162006563661</c:v>
                </c:pt>
                <c:pt idx="114">
                  <c:v>-30.069378854800611</c:v>
                </c:pt>
                <c:pt idx="115">
                  <c:v>-31.082941524741258</c:v>
                </c:pt>
                <c:pt idx="116">
                  <c:v>-32.039262731103747</c:v>
                </c:pt>
                <c:pt idx="117">
                  <c:v>-32.944211912235716</c:v>
                </c:pt>
                <c:pt idx="118">
                  <c:v>-33.80279042540095</c:v>
                </c:pt>
                <c:pt idx="119">
                  <c:v>-34.619296362424777</c:v>
                </c:pt>
                <c:pt idx="120">
                  <c:v>-35.397451639074497</c:v>
                </c:pt>
                <c:pt idx="121">
                  <c:v>-36.140501374478397</c:v>
                </c:pt>
                <c:pt idx="122">
                  <c:v>-36.85129257785686</c:v>
                </c:pt>
                <c:pt idx="123">
                  <c:v>-37.532337151526711</c:v>
                </c:pt>
                <c:pt idx="124">
                  <c:v>-38.185862846715743</c:v>
                </c:pt>
                <c:pt idx="125">
                  <c:v>-38.813854853217961</c:v>
                </c:pt>
                <c:pt idx="126">
                  <c:v>-39.418090027233561</c:v>
                </c:pt>
                <c:pt idx="127">
                  <c:v>-40.000165274970968</c:v>
                </c:pt>
                <c:pt idx="128">
                  <c:v>-40.561521254401917</c:v>
                </c:pt>
                <c:pt idx="129">
                  <c:v>-41.103462294971827</c:v>
                </c:pt>
                <c:pt idx="130">
                  <c:v>-41.627173238593727</c:v>
                </c:pt>
                <c:pt idx="131">
                  <c:v>-42.133733756614909</c:v>
                </c:pt>
                <c:pt idx="132">
                  <c:v>-42.624130583846423</c:v>
                </c:pt>
                <c:pt idx="133">
                  <c:v>-43.099268023105488</c:v>
                </c:pt>
                <c:pt idx="134">
                  <c:v>-43.559977005515258</c:v>
                </c:pt>
                <c:pt idx="135">
                  <c:v>-44.0070229382954</c:v>
                </c:pt>
                <c:pt idx="136">
                  <c:v>-44.441112529474779</c:v>
                </c:pt>
                <c:pt idx="137">
                  <c:v>-44.862899745280693</c:v>
                </c:pt>
                <c:pt idx="138">
                  <c:v>-45.272991028971084</c:v>
                </c:pt>
                <c:pt idx="139">
                  <c:v>-45.671949888113105</c:v>
                </c:pt>
                <c:pt idx="140">
                  <c:v>-46.060300939659818</c:v>
                </c:pt>
                <c:pt idx="141">
                  <c:v>-46.438533487779999</c:v>
                </c:pt>
                <c:pt idx="142">
                  <c:v>-46.80710469759368</c:v>
                </c:pt>
                <c:pt idx="143">
                  <c:v>-47.16644241824109</c:v>
                </c:pt>
                <c:pt idx="144">
                  <c:v>-47.516947700663984</c:v>
                </c:pt>
                <c:pt idx="145">
                  <c:v>-47.858997048785312</c:v>
                </c:pt>
                <c:pt idx="146">
                  <c:v>-48.192944437185396</c:v>
                </c:pt>
                <c:pt idx="147">
                  <c:v>-48.519123123687947</c:v>
                </c:pt>
                <c:pt idx="148">
                  <c:v>-48.837847281326894</c:v>
                </c:pt>
                <c:pt idx="149">
                  <c:v>-49.149413470834844</c:v>
                </c:pt>
                <c:pt idx="150">
                  <c:v>-49.45410197197144</c:v>
                </c:pt>
                <c:pt idx="151">
                  <c:v>-49.75217798960896</c:v>
                </c:pt>
                <c:pt idx="152">
                  <c:v>-50.043892748444534</c:v>
                </c:pt>
                <c:pt idx="153">
                  <c:v>-50.329484488454817</c:v>
                </c:pt>
                <c:pt idx="154">
                  <c:v>-50.609179371704407</c:v>
                </c:pt>
                <c:pt idx="155">
                  <c:v>-50.883192309823315</c:v>
                </c:pt>
                <c:pt idx="156">
                  <c:v>-51.151727720350884</c:v>
                </c:pt>
                <c:pt idx="157">
                  <c:v>-51.414980219175227</c:v>
                </c:pt>
                <c:pt idx="158">
                  <c:v>-51.673135255457403</c:v>
                </c:pt>
                <c:pt idx="159">
                  <c:v>-51.926369694699055</c:v>
                </c:pt>
                <c:pt idx="160">
                  <c:v>-52.174852354975108</c:v>
                </c:pt>
                <c:pt idx="161">
                  <c:v>-52.418744500796556</c:v>
                </c:pt>
                <c:pt idx="162">
                  <c:v>-52.658200298580574</c:v>
                </c:pt>
                <c:pt idx="163">
                  <c:v>-52.893367237277744</c:v>
                </c:pt>
                <c:pt idx="164">
                  <c:v>-53.124386517329356</c:v>
                </c:pt>
                <c:pt idx="165">
                  <c:v>-53.351393410796682</c:v>
                </c:pt>
                <c:pt idx="166">
                  <c:v>-53.574517595210878</c:v>
                </c:pt>
                <c:pt idx="167">
                  <c:v>-53.793883463433502</c:v>
                </c:pt>
                <c:pt idx="168">
                  <c:v>-54.00961041158817</c:v>
                </c:pt>
                <c:pt idx="169">
                  <c:v>-54.221813106920067</c:v>
                </c:pt>
                <c:pt idx="170">
                  <c:v>-54.430601737259039</c:v>
                </c:pt>
                <c:pt idx="171">
                  <c:v>-54.636082243600811</c:v>
                </c:pt>
                <c:pt idx="172">
                  <c:v>-54.838356537176793</c:v>
                </c:pt>
                <c:pt idx="173">
                  <c:v>-55.037522702254655</c:v>
                </c:pt>
                <c:pt idx="174">
                  <c:v>-55.233675185796827</c:v>
                </c:pt>
                <c:pt idx="175">
                  <c:v>-55.426904975001037</c:v>
                </c:pt>
                <c:pt idx="176">
                  <c:v>-55.617299763654621</c:v>
                </c:pt>
                <c:pt idx="177">
                  <c:v>-55.804944108151268</c:v>
                </c:pt>
                <c:pt idx="178">
                  <c:v>-55.989919573944427</c:v>
                </c:pt>
                <c:pt idx="179">
                  <c:v>-56.172304873143744</c:v>
                </c:pt>
                <c:pt idx="180">
                  <c:v>-56.352175993900943</c:v>
                </c:pt>
                <c:pt idx="181">
                  <c:v>-56.529606322176257</c:v>
                </c:pt>
                <c:pt idx="182">
                  <c:v>-56.704666756427088</c:v>
                </c:pt>
                <c:pt idx="183">
                  <c:v>-56.877425815715931</c:v>
                </c:pt>
                <c:pt idx="184">
                  <c:v>-57.047949741693678</c:v>
                </c:pt>
                <c:pt idx="185">
                  <c:v>-57.216302594877774</c:v>
                </c:pt>
                <c:pt idx="186">
                  <c:v>-57.382546345611047</c:v>
                </c:pt>
                <c:pt idx="187">
                  <c:v>-57.546740960056809</c:v>
                </c:pt>
                <c:pt idx="188">
                  <c:v>-57.708944481557857</c:v>
                </c:pt>
                <c:pt idx="189">
                  <c:v>-57.869213107661935</c:v>
                </c:pt>
                <c:pt idx="190">
                  <c:v>-58.02760126309326</c:v>
                </c:pt>
                <c:pt idx="191">
                  <c:v>-58.184161668928354</c:v>
                </c:pt>
                <c:pt idx="192">
                  <c:v>-58.338945408215793</c:v>
                </c:pt>
                <c:pt idx="193">
                  <c:v>-58.492001988261194</c:v>
                </c:pt>
                <c:pt idx="194">
                  <c:v>-58.643379399783413</c:v>
                </c:pt>
                <c:pt idx="195">
                  <c:v>-58.793124173132597</c:v>
                </c:pt>
                <c:pt idx="196">
                  <c:v>-58.94128143174747</c:v>
                </c:pt>
                <c:pt idx="197">
                  <c:v>-59.087894943016906</c:v>
                </c:pt>
                <c:pt idx="198">
                  <c:v>-59.233007166699146</c:v>
                </c:pt>
                <c:pt idx="199">
                  <c:v>-60.610051008464566</c:v>
                </c:pt>
                <c:pt idx="200">
                  <c:v>-61.875496703772107</c:v>
                </c:pt>
                <c:pt idx="201">
                  <c:v>-63.055834638366363</c:v>
                </c:pt>
                <c:pt idx="202">
                  <c:v>-64.170953334500567</c:v>
                </c:pt>
                <c:pt idx="203">
                  <c:v>-65.235729275601997</c:v>
                </c:pt>
                <c:pt idx="204">
                  <c:v>-66.261170131540311</c:v>
                </c:pt>
                <c:pt idx="205">
                  <c:v>-67.255278326458523</c:v>
                </c:pt>
                <c:pt idx="206">
                  <c:v>-68.223730381355438</c:v>
                </c:pt>
                <c:pt idx="207">
                  <c:v>-69.170425535774143</c:v>
                </c:pt>
                <c:pt idx="208">
                  <c:v>-70.097933161772076</c:v>
                </c:pt>
                <c:pt idx="209">
                  <c:v>-71.007855818469892</c:v>
                </c:pt>
                <c:pt idx="210">
                  <c:v>-71.901119061988439</c:v>
                </c:pt>
                <c:pt idx="211">
                  <c:v>-72.778197192588863</c:v>
                </c:pt>
                <c:pt idx="212">
                  <c:v>-73.63928384410363</c:v>
                </c:pt>
                <c:pt idx="213">
                  <c:v>-74.484416404512643</c:v>
                </c:pt>
                <c:pt idx="214">
                  <c:v>-75.313563076265183</c:v>
                </c:pt>
                <c:pt idx="215">
                  <c:v>-76.126680769371688</c:v>
                </c:pt>
                <c:pt idx="216">
                  <c:v>-76.923751044219173</c:v>
                </c:pt>
                <c:pt idx="217">
                  <c:v>-77.704800149765134</c:v>
                </c:pt>
                <c:pt idx="218">
                  <c:v>-78.469907998760903</c:v>
                </c:pt>
                <c:pt idx="219">
                  <c:v>-79.219209803589791</c:v>
                </c:pt>
                <c:pt idx="220">
                  <c:v>-79.952893131273044</c:v>
                </c:pt>
                <c:pt idx="221">
                  <c:v>-80.671192348647736</c:v>
                </c:pt>
                <c:pt idx="222">
                  <c:v>-81.374381814366046</c:v>
                </c:pt>
                <c:pt idx="223">
                  <c:v>-82.062768713020247</c:v>
                </c:pt>
                <c:pt idx="224">
                  <c:v>-82.736686091792862</c:v>
                </c:pt>
                <c:pt idx="225">
                  <c:v>-83.39648642458161</c:v>
                </c:pt>
                <c:pt idx="226">
                  <c:v>-84.042535868356708</c:v>
                </c:pt>
                <c:pt idx="227">
                  <c:v>-84.675209271446732</c:v>
                </c:pt>
                <c:pt idx="228">
                  <c:v>-85.294885927630446</c:v>
                </c:pt>
                <c:pt idx="229">
                  <c:v>-85.901946031272516</c:v>
                </c:pt>
                <c:pt idx="230">
                  <c:v>-86.496767768400332</c:v>
                </c:pt>
                <c:pt idx="231">
                  <c:v>-87.079724970213675</c:v>
                </c:pt>
                <c:pt idx="232">
                  <c:v>-87.651185254589763</c:v>
                </c:pt>
                <c:pt idx="233">
                  <c:v>-88.211508584646822</c:v>
                </c:pt>
                <c:pt idx="234">
                  <c:v>-88.761046179324254</c:v>
                </c:pt>
                <c:pt idx="235">
                  <c:v>-89.300139717904329</c:v>
                </c:pt>
                <c:pt idx="236">
                  <c:v>-89.82912078761214</c:v>
                </c:pt>
                <c:pt idx="237">
                  <c:v>-90.348310530393292</c:v>
                </c:pt>
                <c:pt idx="238">
                  <c:v>-90.858019451409604</c:v>
                </c:pt>
                <c:pt idx="239">
                  <c:v>-91.358547357583859</c:v>
                </c:pt>
                <c:pt idx="240">
                  <c:v>-91.850183399626417</c:v>
                </c:pt>
                <c:pt idx="241">
                  <c:v>-92.333206195403989</c:v>
                </c:pt>
                <c:pt idx="242">
                  <c:v>-92.807884016310254</c:v>
                </c:pt>
                <c:pt idx="243">
                  <c:v>-93.274475021528374</c:v>
                </c:pt>
                <c:pt idx="244">
                  <c:v>-93.733227527803592</c:v>
                </c:pt>
                <c:pt idx="245">
                  <c:v>-94.184380304633166</c:v>
                </c:pt>
                <c:pt idx="246">
                  <c:v>-94.628162886693175</c:v>
                </c:pt>
                <c:pt idx="247">
                  <c:v>-95.064795896912841</c:v>
                </c:pt>
                <c:pt idx="248">
                  <c:v>-95.494491374923513</c:v>
                </c:pt>
                <c:pt idx="249">
                  <c:v>-95.917453106698872</c:v>
                </c:pt>
                <c:pt idx="250">
                  <c:v>-96.33387695209737</c:v>
                </c:pt>
                <c:pt idx="251">
                  <c:v>-96.743951167753465</c:v>
                </c:pt>
                <c:pt idx="252">
                  <c:v>-97.147856723364328</c:v>
                </c:pt>
                <c:pt idx="253">
                  <c:v>-97.545767609908665</c:v>
                </c:pt>
                <c:pt idx="254">
                  <c:v>-97.937851138731645</c:v>
                </c:pt>
                <c:pt idx="255">
                  <c:v>-98.324268230751017</c:v>
                </c:pt>
                <c:pt idx="256">
                  <c:v>-98.705173695298271</c:v>
                </c:pt>
                <c:pt idx="257">
                  <c:v>-99.080716498315184</c:v>
                </c:pt>
                <c:pt idx="258">
                  <c:v>-99.451040019790227</c:v>
                </c:pt>
                <c:pt idx="259">
                  <c:v>-99.816282300449146</c:v>
                </c:pt>
                <c:pt idx="260">
                  <c:v>-100.17657627781448</c:v>
                </c:pt>
                <c:pt idx="261">
                  <c:v>-100.53205001182612</c:v>
                </c:pt>
                <c:pt idx="262">
                  <c:v>-100.88282690027449</c:v>
                </c:pt>
                <c:pt idx="263">
                  <c:v>-101.22902588433998</c:v>
                </c:pt>
                <c:pt idx="264">
                  <c:v>-101.57076164456416</c:v>
                </c:pt>
                <c:pt idx="265">
                  <c:v>-101.90814478759825</c:v>
                </c:pt>
                <c:pt idx="266">
                  <c:v>-102.24128202408745</c:v>
                </c:pt>
                <c:pt idx="267">
                  <c:v>-102.57027633805592</c:v>
                </c:pt>
                <c:pt idx="268">
                  <c:v>-102.89522714815865</c:v>
                </c:pt>
                <c:pt idx="269">
                  <c:v>-103.21623046116376</c:v>
                </c:pt>
                <c:pt idx="270">
                  <c:v>-103.5333790180227</c:v>
                </c:pt>
                <c:pt idx="271">
                  <c:v>-103.84676243287856</c:v>
                </c:pt>
                <c:pt idx="272">
                  <c:v>-104.15646732535201</c:v>
                </c:pt>
                <c:pt idx="273">
                  <c:v>-104.46257744643424</c:v>
                </c:pt>
                <c:pt idx="274">
                  <c:v>-104.76517379830361</c:v>
                </c:pt>
                <c:pt idx="275">
                  <c:v>-105.06433474837105</c:v>
                </c:pt>
                <c:pt idx="276">
                  <c:v>-105.36013613784586</c:v>
                </c:pt>
                <c:pt idx="277">
                  <c:v>-105.65265138510114</c:v>
                </c:pt>
                <c:pt idx="278">
                  <c:v>-105.94195158410514</c:v>
                </c:pt>
                <c:pt idx="279">
                  <c:v>-106.22810559817231</c:v>
                </c:pt>
                <c:pt idx="280">
                  <c:v>-106.5111801492753</c:v>
                </c:pt>
                <c:pt idx="281">
                  <c:v>-106.79123990314733</c:v>
                </c:pt>
                <c:pt idx="282">
                  <c:v>-107.0683475503927</c:v>
                </c:pt>
                <c:pt idx="283">
                  <c:v>-107.34256388381172</c:v>
                </c:pt>
                <c:pt idx="284">
                  <c:v>-107.61394787213605</c:v>
                </c:pt>
                <c:pt idx="285">
                  <c:v>-107.88255673035957</c:v>
                </c:pt>
                <c:pt idx="286">
                  <c:v>-108.14844598684058</c:v>
                </c:pt>
                <c:pt idx="287">
                  <c:v>-108.41166954734129</c:v>
                </c:pt>
                <c:pt idx="288">
                  <c:v>-108.67227975616149</c:v>
                </c:pt>
                <c:pt idx="289">
                  <c:v>-111.14515625184876</c:v>
                </c:pt>
                <c:pt idx="290">
                  <c:v>-113.40463383134055</c:v>
                </c:pt>
                <c:pt idx="291">
                  <c:v>-115.48443723439308</c:v>
                </c:pt>
                <c:pt idx="292">
                  <c:v>-117.41092854421599</c:v>
                </c:pt>
                <c:pt idx="293">
                  <c:v>-119.20509056367993</c:v>
                </c:pt>
                <c:pt idx="294">
                  <c:v>-120.88388958698968</c:v>
                </c:pt>
                <c:pt idx="295">
                  <c:v>-122.46123485471264</c:v>
                </c:pt>
                <c:pt idx="296">
                  <c:v>-123.948668981499</c:v>
                </c:pt>
                <c:pt idx="297">
                  <c:v>-125.35587460553072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007-476D-A8AF-07D702E19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035888"/>
        <c:axId val="536034712"/>
      </c:scatterChart>
      <c:scatterChart>
        <c:scatterStyle val="smoothMarker"/>
        <c:varyColors val="0"/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'LOOP GAIN FOR TOTAL'!$B$2:$B$299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TOTAL'!$P$2:$P$299</c:f>
              <c:numCache>
                <c:formatCode>0.00E+00</c:formatCode>
                <c:ptCount val="298"/>
                <c:pt idx="0">
                  <c:v>178.06847683938415</c:v>
                </c:pt>
                <c:pt idx="1">
                  <c:v>176.13954321644573</c:v>
                </c:pt>
                <c:pt idx="2">
                  <c:v>174.21576427068365</c:v>
                </c:pt>
                <c:pt idx="3">
                  <c:v>172.2996569215646</c:v>
                </c:pt>
                <c:pt idx="4">
                  <c:v>170.39366717406313</c:v>
                </c:pt>
                <c:pt idx="5">
                  <c:v>168.5001490539197</c:v>
                </c:pt>
                <c:pt idx="6">
                  <c:v>166.62134560605281</c:v>
                </c:pt>
                <c:pt idx="7">
                  <c:v>164.75937230513571</c:v>
                </c:pt>
                <c:pt idx="8">
                  <c:v>162.91620313279304</c:v>
                </c:pt>
                <c:pt idx="9">
                  <c:v>161.09365947691742</c:v>
                </c:pt>
                <c:pt idx="10">
                  <c:v>144.28574303021549</c:v>
                </c:pt>
                <c:pt idx="11">
                  <c:v>130.38984995673425</c:v>
                </c:pt>
                <c:pt idx="12">
                  <c:v>119.15510582712338</c:v>
                </c:pt>
                <c:pt idx="13">
                  <c:v>109.99860734354598</c:v>
                </c:pt>
                <c:pt idx="14">
                  <c:v>102.38746411381005</c:v>
                </c:pt>
                <c:pt idx="15">
                  <c:v>95.92486541055149</c:v>
                </c:pt>
                <c:pt idx="16">
                  <c:v>90.33304722938081</c:v>
                </c:pt>
                <c:pt idx="17">
                  <c:v>85.41939459191866</c:v>
                </c:pt>
                <c:pt idx="18">
                  <c:v>81.048589857792692</c:v>
                </c:pt>
                <c:pt idx="19">
                  <c:v>77.123348197167516</c:v>
                </c:pt>
                <c:pt idx="20">
                  <c:v>73.571789387508971</c:v>
                </c:pt>
                <c:pt idx="21">
                  <c:v>70.339273743680991</c:v>
                </c:pt>
                <c:pt idx="22">
                  <c:v>67.383109887996227</c:v>
                </c:pt>
                <c:pt idx="23">
                  <c:v>64.669088030455157</c:v>
                </c:pt>
                <c:pt idx="24">
                  <c:v>62.169175453507506</c:v>
                </c:pt>
                <c:pt idx="25">
                  <c:v>59.859957607729399</c:v>
                </c:pt>
                <c:pt idx="26">
                  <c:v>57.7215627144314</c:v>
                </c:pt>
                <c:pt idx="27">
                  <c:v>55.736903882129255</c:v>
                </c:pt>
                <c:pt idx="28">
                  <c:v>53.891132690460495</c:v>
                </c:pt>
                <c:pt idx="29">
                  <c:v>52.171235825368171</c:v>
                </c:pt>
                <c:pt idx="30">
                  <c:v>50.565730158188359</c:v>
                </c:pt>
                <c:pt idx="31">
                  <c:v>49.06442685246212</c:v>
                </c:pt>
                <c:pt idx="32">
                  <c:v>47.658244858877111</c:v>
                </c:pt>
                <c:pt idx="33">
                  <c:v>46.339060506498413</c:v>
                </c:pt>
                <c:pt idx="34">
                  <c:v>45.09958405817882</c:v>
                </c:pt>
                <c:pt idx="35">
                  <c:v>43.933256851046664</c:v>
                </c:pt>
                <c:pt idx="36">
                  <c:v>42.834164484799487</c:v>
                </c:pt>
                <c:pt idx="37">
                  <c:v>41.79696276765128</c:v>
                </c:pt>
                <c:pt idx="38">
                  <c:v>40.816813985599907</c:v>
                </c:pt>
                <c:pt idx="39">
                  <c:v>39.889331656787647</c:v>
                </c:pt>
                <c:pt idx="40">
                  <c:v>39.010532354786847</c:v>
                </c:pt>
                <c:pt idx="41">
                  <c:v>38.176793488799049</c:v>
                </c:pt>
                <c:pt idx="42">
                  <c:v>37.384816152071295</c:v>
                </c:pt>
                <c:pt idx="43">
                  <c:v>36.631592316961076</c:v>
                </c:pt>
                <c:pt idx="44">
                  <c:v>35.914375782570971</c:v>
                </c:pt>
                <c:pt idx="45">
                  <c:v>35.230656379936121</c:v>
                </c:pt>
                <c:pt idx="46">
                  <c:v>34.578137018068716</c:v>
                </c:pt>
                <c:pt idx="47">
                  <c:v>33.95471321707619</c:v>
                </c:pt>
                <c:pt idx="48">
                  <c:v>33.358454825822747</c:v>
                </c:pt>
                <c:pt idx="49">
                  <c:v>32.787589663879061</c:v>
                </c:pt>
                <c:pt idx="50">
                  <c:v>32.240488862745849</c:v>
                </c:pt>
                <c:pt idx="51">
                  <c:v>31.715653710981556</c:v>
                </c:pt>
                <c:pt idx="52">
                  <c:v>31.211703832988476</c:v>
                </c:pt>
                <c:pt idx="53">
                  <c:v>30.727366552645435</c:v>
                </c:pt>
                <c:pt idx="54">
                  <c:v>30.261467311354679</c:v>
                </c:pt>
                <c:pt idx="55">
                  <c:v>29.81292102590497</c:v>
                </c:pt>
                <c:pt idx="56">
                  <c:v>29.380724285246657</c:v>
                </c:pt>
                <c:pt idx="57">
                  <c:v>28.963948297157074</c:v>
                </c:pt>
                <c:pt idx="58">
                  <c:v>28.561732506112023</c:v>
                </c:pt>
                <c:pt idx="59">
                  <c:v>28.173278812702023</c:v>
                </c:pt>
                <c:pt idx="60">
                  <c:v>27.797846332817031</c:v>
                </c:pt>
                <c:pt idx="61">
                  <c:v>27.434746641735686</c:v>
                </c:pt>
                <c:pt idx="62">
                  <c:v>27.083339454322584</c:v>
                </c:pt>
                <c:pt idx="63">
                  <c:v>26.743028697872646</c:v>
                </c:pt>
                <c:pt idx="64">
                  <c:v>26.413258938843526</c:v>
                </c:pt>
                <c:pt idx="65">
                  <c:v>26.093512128864759</c:v>
                </c:pt>
                <c:pt idx="66">
                  <c:v>25.783304639078622</c:v>
                </c:pt>
                <c:pt idx="67">
                  <c:v>25.482184555112553</c:v>
                </c:pt>
                <c:pt idx="68">
                  <c:v>25.189729207857781</c:v>
                </c:pt>
                <c:pt idx="69">
                  <c:v>24.905542917783407</c:v>
                </c:pt>
                <c:pt idx="70">
                  <c:v>24.629254932781294</c:v>
                </c:pt>
                <c:pt idx="71">
                  <c:v>24.360517541557897</c:v>
                </c:pt>
                <c:pt idx="72">
                  <c:v>24.099004346386636</c:v>
                </c:pt>
                <c:pt idx="73">
                  <c:v>23.844408680640157</c:v>
                </c:pt>
                <c:pt idx="74">
                  <c:v>23.596442157954343</c:v>
                </c:pt>
                <c:pt idx="75">
                  <c:v>23.354833341158837</c:v>
                </c:pt>
                <c:pt idx="76">
                  <c:v>23.119326520254603</c:v>
                </c:pt>
                <c:pt idx="77">
                  <c:v>22.889680589749403</c:v>
                </c:pt>
                <c:pt idx="78">
                  <c:v>22.665668016582728</c:v>
                </c:pt>
                <c:pt idx="79">
                  <c:v>22.447073890702001</c:v>
                </c:pt>
                <c:pt idx="80">
                  <c:v>22.233695051094472</c:v>
                </c:pt>
                <c:pt idx="81">
                  <c:v>22.025339280751666</c:v>
                </c:pt>
                <c:pt idx="82">
                  <c:v>21.821824564644743</c:v>
                </c:pt>
                <c:pt idx="83">
                  <c:v>21.622978405334266</c:v>
                </c:pt>
                <c:pt idx="84">
                  <c:v>21.428637191327638</c:v>
                </c:pt>
                <c:pt idx="85">
                  <c:v>21.238645613741753</c:v>
                </c:pt>
                <c:pt idx="86">
                  <c:v>21.052856127226789</c:v>
                </c:pt>
                <c:pt idx="87">
                  <c:v>20.871128451471506</c:v>
                </c:pt>
                <c:pt idx="88">
                  <c:v>20.693329109935334</c:v>
                </c:pt>
                <c:pt idx="89">
                  <c:v>20.519331002751542</c:v>
                </c:pt>
                <c:pt idx="90">
                  <c:v>20.349013011012502</c:v>
                </c:pt>
                <c:pt idx="91">
                  <c:v>20.182259629893281</c:v>
                </c:pt>
                <c:pt idx="92">
                  <c:v>20.0189606282905</c:v>
                </c:pt>
                <c:pt idx="93">
                  <c:v>19.859010732853321</c:v>
                </c:pt>
                <c:pt idx="94">
                  <c:v>19.702309334467088</c:v>
                </c:pt>
                <c:pt idx="95">
                  <c:v>19.548760215415371</c:v>
                </c:pt>
                <c:pt idx="96">
                  <c:v>19.398271295596516</c:v>
                </c:pt>
                <c:pt idx="97">
                  <c:v>19.250754396308579</c:v>
                </c:pt>
                <c:pt idx="98">
                  <c:v>19.10612502024172</c:v>
                </c:pt>
                <c:pt idx="99">
                  <c:v>18.96430214642929</c:v>
                </c:pt>
                <c:pt idx="100">
                  <c:v>18.825208039015422</c:v>
                </c:pt>
                <c:pt idx="101">
                  <c:v>18.688768068788008</c:v>
                </c:pt>
                <c:pt idx="102">
                  <c:v>18.554910546515302</c:v>
                </c:pt>
                <c:pt idx="103">
                  <c:v>18.423566567201888</c:v>
                </c:pt>
                <c:pt idx="104">
                  <c:v>18.29466986445037</c:v>
                </c:pt>
                <c:pt idx="105">
                  <c:v>18.168156674183805</c:v>
                </c:pt>
                <c:pt idx="106">
                  <c:v>18.043965607041073</c:v>
                </c:pt>
                <c:pt idx="107">
                  <c:v>17.922037528814116</c:v>
                </c:pt>
                <c:pt idx="108">
                  <c:v>17.802315448345539</c:v>
                </c:pt>
                <c:pt idx="109">
                  <c:v>16.715226034868166</c:v>
                </c:pt>
                <c:pt idx="110">
                  <c:v>15.798604109014008</c:v>
                </c:pt>
                <c:pt idx="111">
                  <c:v>15.018912487464917</c:v>
                </c:pt>
                <c:pt idx="112">
                  <c:v>14.350995501429608</c:v>
                </c:pt>
                <c:pt idx="113">
                  <c:v>13.775485330154865</c:v>
                </c:pt>
                <c:pt idx="114">
                  <c:v>13.277161771372946</c:v>
                </c:pt>
                <c:pt idx="115">
                  <c:v>12.843865119003524</c:v>
                </c:pt>
                <c:pt idx="116">
                  <c:v>12.465747168692758</c:v>
                </c:pt>
                <c:pt idx="117">
                  <c:v>12.134738676686538</c:v>
                </c:pt>
                <c:pt idx="118">
                  <c:v>11.844160933103026</c:v>
                </c:pt>
                <c:pt idx="119">
                  <c:v>11.588436488009307</c:v>
                </c:pt>
                <c:pt idx="120">
                  <c:v>11.362869975492245</c:v>
                </c:pt>
                <c:pt idx="121">
                  <c:v>11.163479623058393</c:v>
                </c:pt>
                <c:pt idx="122">
                  <c:v>10.986866104627666</c:v>
                </c:pt>
                <c:pt idx="123">
                  <c:v>10.830109347170236</c:v>
                </c:pt>
                <c:pt idx="124">
                  <c:v>10.690686548383354</c:v>
                </c:pt>
                <c:pt idx="125">
                  <c:v>10.566406480484076</c:v>
                </c:pt>
                <c:pt idx="126">
                  <c:v>10.455356429749216</c:v>
                </c:pt>
                <c:pt idx="127">
                  <c:v>10.355859031431024</c:v>
                </c:pt>
                <c:pt idx="128">
                  <c:v>10.266436919582176</c:v>
                </c:pt>
                <c:pt idx="129">
                  <c:v>10.185783596431094</c:v>
                </c:pt>
                <c:pt idx="130">
                  <c:v>10.112739286839499</c:v>
                </c:pt>
                <c:pt idx="131">
                  <c:v>10.046270814745739</c:v>
                </c:pt>
                <c:pt idx="132">
                  <c:v>9.9854547445145982</c:v>
                </c:pt>
                <c:pt idx="133">
                  <c:v>9.929463187893802</c:v>
                </c:pt>
                <c:pt idx="134">
                  <c:v>9.8775517990767554</c:v>
                </c:pt>
                <c:pt idx="135">
                  <c:v>9.8290495750962492</c:v>
                </c:pt>
                <c:pt idx="136">
                  <c:v>9.7833501529507458</c:v>
                </c:pt>
                <c:pt idx="137">
                  <c:v>9.7399043533205969</c:v>
                </c:pt>
                <c:pt idx="138">
                  <c:v>9.6982137670815973</c:v>
                </c:pt>
                <c:pt idx="139">
                  <c:v>9.6578252177776989</c:v>
                </c:pt>
                <c:pt idx="140">
                  <c:v>9.6183259628444802</c:v>
                </c:pt>
                <c:pt idx="141">
                  <c:v>9.5793395202438774</c:v>
                </c:pt>
                <c:pt idx="142">
                  <c:v>9.5405220265025292</c:v>
                </c:pt>
                <c:pt idx="143">
                  <c:v>9.5015590478632248</c:v>
                </c:pt>
                <c:pt idx="144">
                  <c:v>9.4621627791084819</c:v>
                </c:pt>
                <c:pt idx="145">
                  <c:v>9.4220695751476455</c:v>
                </c:pt>
                <c:pt idx="146">
                  <c:v>9.3810377691447968</c:v>
                </c:pt>
                <c:pt idx="147">
                  <c:v>9.3388457381374224</c:v>
                </c:pt>
                <c:pt idx="148">
                  <c:v>9.2952901830564372</c:v>
                </c:pt>
                <c:pt idx="149">
                  <c:v>9.2501845950179131</c:v>
                </c:pt>
                <c:pt idx="150">
                  <c:v>9.2033578839034504</c:v>
                </c:pt>
                <c:pt idx="151">
                  <c:v>9.1546531487243072</c:v>
                </c:pt>
                <c:pt idx="152">
                  <c:v>9.1039265721854008</c:v>
                </c:pt>
                <c:pt idx="153">
                  <c:v>9.0510464243345155</c:v>
                </c:pt>
                <c:pt idx="154">
                  <c:v>8.995892162267296</c:v>
                </c:pt>
                <c:pt idx="155">
                  <c:v>8.9383536146294205</c:v>
                </c:pt>
                <c:pt idx="156">
                  <c:v>8.8783302411631126</c:v>
                </c:pt>
                <c:pt idx="157">
                  <c:v>8.8157304588298331</c:v>
                </c:pt>
                <c:pt idx="158">
                  <c:v>8.7504710271379906</c:v>
                </c:pt>
                <c:pt idx="159">
                  <c:v>8.6824764862466424</c:v>
                </c:pt>
                <c:pt idx="160">
                  <c:v>8.6116786422235521</c:v>
                </c:pt>
                <c:pt idx="161">
                  <c:v>8.5380160945325514</c:v>
                </c:pt>
                <c:pt idx="162">
                  <c:v>8.4614338014246329</c:v>
                </c:pt>
                <c:pt idx="163">
                  <c:v>8.3818826794265817</c:v>
                </c:pt>
                <c:pt idx="164">
                  <c:v>8.2993192335714809</c:v>
                </c:pt>
                <c:pt idx="165">
                  <c:v>8.2137052154040191</c:v>
                </c:pt>
                <c:pt idx="166">
                  <c:v>8.1250073061343073</c:v>
                </c:pt>
                <c:pt idx="167">
                  <c:v>8.0331968226096819</c:v>
                </c:pt>
                <c:pt idx="168">
                  <c:v>7.9382494440315128</c:v>
                </c:pt>
                <c:pt idx="169">
                  <c:v>7.8401449575699189</c:v>
                </c:pt>
                <c:pt idx="170">
                  <c:v>7.7388670212284438</c:v>
                </c:pt>
                <c:pt idx="171">
                  <c:v>7.6344029424824242</c:v>
                </c:pt>
                <c:pt idx="172">
                  <c:v>7.5267434713689312</c:v>
                </c:pt>
                <c:pt idx="173">
                  <c:v>7.4158826068402703</c:v>
                </c:pt>
                <c:pt idx="174">
                  <c:v>7.3018174153111488</c:v>
                </c:pt>
                <c:pt idx="175">
                  <c:v>7.1845478604353445</c:v>
                </c:pt>
                <c:pt idx="176">
                  <c:v>7.0640766432397299</c:v>
                </c:pt>
                <c:pt idx="177">
                  <c:v>6.9404090518260801</c:v>
                </c:pt>
                <c:pt idx="178">
                  <c:v>6.8135528199245954</c:v>
                </c:pt>
                <c:pt idx="179">
                  <c:v>6.683517993647385</c:v>
                </c:pt>
                <c:pt idx="180">
                  <c:v>6.5503168058492918</c:v>
                </c:pt>
                <c:pt idx="181">
                  <c:v>6.4139635575531599</c:v>
                </c:pt>
                <c:pt idx="182">
                  <c:v>6.274474505946813</c:v>
                </c:pt>
                <c:pt idx="183">
                  <c:v>6.1318677584951473</c:v>
                </c:pt>
                <c:pt idx="184">
                  <c:v>5.9861631727538622</c:v>
                </c:pt>
                <c:pt idx="185">
                  <c:v>5.8373822615002382</c:v>
                </c:pt>
                <c:pt idx="186">
                  <c:v>5.6855481028296282</c:v>
                </c:pt>
                <c:pt idx="187">
                  <c:v>5.5306852548924752</c:v>
                </c:pt>
                <c:pt idx="188">
                  <c:v>5.3728196749705859</c:v>
                </c:pt>
                <c:pt idx="189">
                  <c:v>5.211978642617126</c:v>
                </c:pt>
                <c:pt idx="190">
                  <c:v>5.0481906866001651</c:v>
                </c:pt>
                <c:pt idx="191">
                  <c:v>4.8814855154130044</c:v>
                </c:pt>
                <c:pt idx="192">
                  <c:v>4.7118939511288289</c:v>
                </c:pt>
                <c:pt idx="193">
                  <c:v>4.5394478663929192</c:v>
                </c:pt>
                <c:pt idx="194">
                  <c:v>4.3641801243612406</c:v>
                </c:pt>
                <c:pt idx="195">
                  <c:v>4.1861245214054037</c:v>
                </c:pt>
                <c:pt idx="196">
                  <c:v>4.0053157324179551</c:v>
                </c:pt>
                <c:pt idx="197">
                  <c:v>3.8217892585608837</c:v>
                </c:pt>
                <c:pt idx="198">
                  <c:v>3.635581377313315</c:v>
                </c:pt>
                <c:pt idx="199">
                  <c:v>1.6344713157430562</c:v>
                </c:pt>
                <c:pt idx="200">
                  <c:v>-0.59072390453270884</c:v>
                </c:pt>
                <c:pt idx="201">
                  <c:v>-2.9968933336137979</c:v>
                </c:pt>
                <c:pt idx="202">
                  <c:v>-5.5402555116209982</c:v>
                </c:pt>
                <c:pt idx="203">
                  <c:v>-8.1783115173275291</c:v>
                </c:pt>
                <c:pt idx="204">
                  <c:v>-10.87131852805733</c:v>
                </c:pt>
                <c:pt idx="205">
                  <c:v>-13.583371638821262</c:v>
                </c:pt>
                <c:pt idx="206">
                  <c:v>-16.283123615437987</c:v>
                </c:pt>
                <c:pt idx="207">
                  <c:v>-18.944161110444881</c:v>
                </c:pt>
                <c:pt idx="208">
                  <c:v>-21.545068813366825</c:v>
                </c:pt>
                <c:pt idx="209">
                  <c:v>-24.069232360406275</c:v>
                </c:pt>
                <c:pt idx="210">
                  <c:v>-26.504445267176308</c:v>
                </c:pt>
                <c:pt idx="211">
                  <c:v>-28.842389806106368</c:v>
                </c:pt>
                <c:pt idx="212">
                  <c:v>-31.078056794517892</c:v>
                </c:pt>
                <c:pt idx="213">
                  <c:v>-33.209157667326636</c:v>
                </c:pt>
                <c:pt idx="214">
                  <c:v>-35.235567698157382</c:v>
                </c:pt>
                <c:pt idx="215">
                  <c:v>-37.158824915448761</c:v>
                </c:pt>
                <c:pt idx="216">
                  <c:v>-38.98169709256328</c:v>
                </c:pt>
                <c:pt idx="217">
                  <c:v>-40.707820004571843</c:v>
                </c:pt>
                <c:pt idx="218">
                  <c:v>-42.341403953609984</c:v>
                </c:pt>
                <c:pt idx="219">
                  <c:v>-43.887001924469018</c:v>
                </c:pt>
                <c:pt idx="220">
                  <c:v>-45.349331025173782</c:v>
                </c:pt>
                <c:pt idx="221">
                  <c:v>-46.733138486539758</c:v>
                </c:pt>
                <c:pt idx="222">
                  <c:v>-48.043103933100042</c:v>
                </c:pt>
                <c:pt idx="223">
                  <c:v>-49.283770515737629</c:v>
                </c:pt>
                <c:pt idx="224">
                  <c:v>-50.459498553733198</c:v>
                </c:pt>
                <c:pt idx="225">
                  <c:v>-51.574436407313428</c:v>
                </c:pt>
                <c:pt idx="226">
                  <c:v>-52.632504298681013</c:v>
                </c:pt>
                <c:pt idx="227">
                  <c:v>-53.637387675582545</c:v>
                </c:pt>
                <c:pt idx="228">
                  <c:v>-54.592537452772589</c:v>
                </c:pt>
                <c:pt idx="229">
                  <c:v>-55.501175076902243</c:v>
                </c:pt>
                <c:pt idx="230">
                  <c:v>-56.366300852121071</c:v>
                </c:pt>
                <c:pt idx="231">
                  <c:v>-57.190704353438946</c:v>
                </c:pt>
                <c:pt idx="232">
                  <c:v>-57.976976059588225</c:v>
                </c:pt>
                <c:pt idx="233">
                  <c:v>-58.727519572538228</c:v>
                </c:pt>
                <c:pt idx="234">
                  <c:v>-59.444563970805987</c:v>
                </c:pt>
                <c:pt idx="235">
                  <c:v>-60.130175979976599</c:v>
                </c:pt>
                <c:pt idx="236">
                  <c:v>-60.786271746027751</c:v>
                </c:pt>
                <c:pt idx="237">
                  <c:v>-61.414628072890721</c:v>
                </c:pt>
                <c:pt idx="238">
                  <c:v>-62.016893041350542</c:v>
                </c:pt>
                <c:pt idx="239">
                  <c:v>-62.594595966712973</c:v>
                </c:pt>
                <c:pt idx="240">
                  <c:v>-63.149156681409906</c:v>
                </c:pt>
                <c:pt idx="241">
                  <c:v>-63.681894148783556</c:v>
                </c:pt>
                <c:pt idx="242">
                  <c:v>-64.194034427892547</c:v>
                </c:pt>
                <c:pt idx="243">
                  <c:v>-64.686718018027847</c:v>
                </c:pt>
                <c:pt idx="244">
                  <c:v>-65.161006616986157</c:v>
                </c:pt>
                <c:pt idx="245">
                  <c:v>-65.617889329995606</c:v>
                </c:pt>
                <c:pt idx="246">
                  <c:v>-66.058288367245098</c:v>
                </c:pt>
                <c:pt idx="247">
                  <c:v>-66.483064267780662</c:v>
                </c:pt>
                <c:pt idx="248">
                  <c:v>-66.893020686493372</c:v>
                </c:pt>
                <c:pt idx="249">
                  <c:v>-67.288908779334633</c:v>
                </c:pt>
                <c:pt idx="250">
                  <c:v>-67.671431219965598</c:v>
                </c:pt>
                <c:pt idx="251">
                  <c:v>-68.041245878942206</c:v>
                </c:pt>
                <c:pt idx="252">
                  <c:v>-68.398969194348169</c:v>
                </c:pt>
                <c:pt idx="253">
                  <c:v>-68.745179260617007</c:v>
                </c:pt>
                <c:pt idx="254">
                  <c:v>-69.080418660157861</c:v>
                </c:pt>
                <c:pt idx="255">
                  <c:v>-69.405197060373027</c:v>
                </c:pt>
                <c:pt idx="256">
                  <c:v>-69.719993596732394</c:v>
                </c:pt>
                <c:pt idx="257">
                  <c:v>-70.02525906077696</c:v>
                </c:pt>
                <c:pt idx="258">
                  <c:v>-70.32141791025451</c:v>
                </c:pt>
                <c:pt idx="259">
                  <c:v>-70.608870117049818</c:v>
                </c:pt>
                <c:pt idx="260">
                  <c:v>-70.887992867155191</c:v>
                </c:pt>
                <c:pt idx="261">
                  <c:v>-71.159142125634645</c:v>
                </c:pt>
                <c:pt idx="262">
                  <c:v>-71.422654078344408</c:v>
                </c:pt>
                <c:pt idx="263">
                  <c:v>-71.678846461100591</c:v>
                </c:pt>
                <c:pt idx="264">
                  <c:v>-71.928019786000633</c:v>
                </c:pt>
                <c:pt idx="265">
                  <c:v>-72.170458473714959</c:v>
                </c:pt>
                <c:pt idx="266">
                  <c:v>-72.406431899758687</c:v>
                </c:pt>
                <c:pt idx="267">
                  <c:v>-72.636195362020018</c:v>
                </c:pt>
                <c:pt idx="268">
                  <c:v>-72.859990976159452</c:v>
                </c:pt>
                <c:pt idx="269">
                  <c:v>-73.078048504894227</c:v>
                </c:pt>
                <c:pt idx="270">
                  <c:v>-73.290586126636072</c:v>
                </c:pt>
                <c:pt idx="271">
                  <c:v>-73.497811148462702</c:v>
                </c:pt>
                <c:pt idx="272">
                  <c:v>-73.699920667954743</c:v>
                </c:pt>
                <c:pt idx="273">
                  <c:v>-73.897102188026949</c:v>
                </c:pt>
                <c:pt idx="274">
                  <c:v>-74.089534188519877</c:v>
                </c:pt>
                <c:pt idx="275">
                  <c:v>-74.277386657984948</c:v>
                </c:pt>
                <c:pt idx="276">
                  <c:v>-74.460821588796293</c:v>
                </c:pt>
                <c:pt idx="277">
                  <c:v>-74.639993438454439</c:v>
                </c:pt>
                <c:pt idx="278">
                  <c:v>-74.815049559694657</c:v>
                </c:pt>
                <c:pt idx="279">
                  <c:v>-74.986130601796575</c:v>
                </c:pt>
                <c:pt idx="280">
                  <c:v>-75.153370885281248</c:v>
                </c:pt>
                <c:pt idx="281">
                  <c:v>-75.316898752003866</c:v>
                </c:pt>
                <c:pt idx="282">
                  <c:v>-75.476836892479113</c:v>
                </c:pt>
                <c:pt idx="283">
                  <c:v>-75.633302652124669</c:v>
                </c:pt>
                <c:pt idx="284">
                  <c:v>-75.786408317970725</c:v>
                </c:pt>
                <c:pt idx="285">
                  <c:v>-75.936261387255669</c:v>
                </c:pt>
                <c:pt idx="286">
                  <c:v>-76.082964819213743</c:v>
                </c:pt>
                <c:pt idx="287">
                  <c:v>-76.226617271257126</c:v>
                </c:pt>
                <c:pt idx="288">
                  <c:v>-76.367313320655256</c:v>
                </c:pt>
                <c:pt idx="289">
                  <c:v>-77.629943283635825</c:v>
                </c:pt>
                <c:pt idx="290">
                  <c:v>-78.677326650205515</c:v>
                </c:pt>
                <c:pt idx="291">
                  <c:v>-79.560355340873414</c:v>
                </c:pt>
                <c:pt idx="292">
                  <c:v>-80.315022775213521</c:v>
                </c:pt>
                <c:pt idx="293">
                  <c:v>-80.967507099593831</c:v>
                </c:pt>
                <c:pt idx="294">
                  <c:v>-81.537306652225681</c:v>
                </c:pt>
                <c:pt idx="295">
                  <c:v>-82.039245377482871</c:v>
                </c:pt>
                <c:pt idx="296">
                  <c:v>-82.484796274885667</c:v>
                </c:pt>
                <c:pt idx="297">
                  <c:v>-82.882978948438591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007-476D-A8AF-07D702E19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035104"/>
        <c:axId val="536037848"/>
      </c:scatterChart>
      <c:valAx>
        <c:axId val="536035888"/>
        <c:scaling>
          <c:logBase val="10"/>
          <c:orientation val="minMax"/>
          <c:min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034712"/>
        <c:crossesAt val="-60"/>
        <c:crossBetween val="midCat"/>
      </c:valAx>
      <c:valAx>
        <c:axId val="536034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035888"/>
        <c:crossesAt val="1.0000000000000002E-3"/>
        <c:crossBetween val="midCat"/>
      </c:valAx>
      <c:valAx>
        <c:axId val="536037848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035104"/>
        <c:crosses val="max"/>
        <c:crossBetween val="midCat"/>
      </c:valAx>
      <c:valAx>
        <c:axId val="536035104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6037848"/>
        <c:crossesAt val="-180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Bode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'LOOP GAIN FOR TOTAL'!$O$1</c:f>
              <c:strCache>
                <c:ptCount val="1"/>
                <c:pt idx="0">
                  <c:v>Total Gain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'LOOP GAIN FOR TOTAL'!$B$2:$B$299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TOTAL'!$O$2:$O$299</c:f>
              <c:numCache>
                <c:formatCode>0.00E+00</c:formatCode>
                <c:ptCount val="298"/>
                <c:pt idx="0">
                  <c:v>21.055440056424906</c:v>
                </c:pt>
                <c:pt idx="1">
                  <c:v>21.04466270293107</c:v>
                </c:pt>
                <c:pt idx="2">
                  <c:v>21.026755176486454</c:v>
                </c:pt>
                <c:pt idx="3">
                  <c:v>21.001798667308115</c:v>
                </c:pt>
                <c:pt idx="4">
                  <c:v>20.969905064555622</c:v>
                </c:pt>
                <c:pt idx="5">
                  <c:v>20.931215248746028</c:v>
                </c:pt>
                <c:pt idx="6">
                  <c:v>20.885896991333631</c:v>
                </c:pt>
                <c:pt idx="7">
                  <c:v>20.83414252556345</c:v>
                </c:pt>
                <c:pt idx="8">
                  <c:v>20.776165859716457</c:v>
                </c:pt>
                <c:pt idx="9">
                  <c:v>20.712199907461219</c:v>
                </c:pt>
                <c:pt idx="10">
                  <c:v>19.802024524664208</c:v>
                </c:pt>
                <c:pt idx="11">
                  <c:v>18.586715989659517</c:v>
                </c:pt>
                <c:pt idx="12">
                  <c:v>17.270261549190185</c:v>
                </c:pt>
                <c:pt idx="13">
                  <c:v>15.961065734261039</c:v>
                </c:pt>
                <c:pt idx="14">
                  <c:v>14.703955956964116</c:v>
                </c:pt>
                <c:pt idx="15">
                  <c:v>13.512439763259547</c:v>
                </c:pt>
                <c:pt idx="16">
                  <c:v>12.386776628360415</c:v>
                </c:pt>
                <c:pt idx="17">
                  <c:v>11.322387583562499</c:v>
                </c:pt>
                <c:pt idx="18">
                  <c:v>10.313438165863417</c:v>
                </c:pt>
                <c:pt idx="19">
                  <c:v>9.3542467566616825</c:v>
                </c:pt>
                <c:pt idx="20">
                  <c:v>8.4397585774952866</c:v>
                </c:pt>
                <c:pt idx="21">
                  <c:v>7.5656356806033251</c:v>
                </c:pt>
                <c:pt idx="22">
                  <c:v>6.7282018282157381</c:v>
                </c:pt>
                <c:pt idx="23">
                  <c:v>5.9243436721641238</c:v>
                </c:pt>
                <c:pt idx="24">
                  <c:v>5.1514093111401031</c:v>
                </c:pt>
                <c:pt idx="25">
                  <c:v>4.4071190369904798</c:v>
                </c:pt>
                <c:pt idx="26">
                  <c:v>3.6894919275588833</c:v>
                </c:pt>
                <c:pt idx="27">
                  <c:v>2.99678750339449</c:v>
                </c:pt>
                <c:pt idx="28">
                  <c:v>2.3274601761253777</c:v>
                </c:pt>
                <c:pt idx="29">
                  <c:v>1.6801239776542189</c:v>
                </c:pt>
                <c:pt idx="30">
                  <c:v>1.0535253048017168</c:v>
                </c:pt>
                <c:pt idx="31">
                  <c:v>0.44652180413614673</c:v>
                </c:pt>
                <c:pt idx="32">
                  <c:v>-0.1419340862699876</c:v>
                </c:pt>
                <c:pt idx="33">
                  <c:v>-0.71280808039952603</c:v>
                </c:pt>
                <c:pt idx="34">
                  <c:v>-1.2669943383702282</c:v>
                </c:pt>
                <c:pt idx="35">
                  <c:v>-1.8053237596586378</c:v>
                </c:pt>
                <c:pt idx="36">
                  <c:v>-2.3285707587290894</c:v>
                </c:pt>
                <c:pt idx="37">
                  <c:v>-2.8374588819798099</c:v>
                </c:pt>
                <c:pt idx="38">
                  <c:v>-3.332665532343416</c:v>
                </c:pt>
                <c:pt idx="39">
                  <c:v>-3.8148259994091021</c:v>
                </c:pt>
                <c:pt idx="40">
                  <c:v>-4.2845369424964481</c:v>
                </c:pt>
                <c:pt idx="41">
                  <c:v>-4.7423594370352422</c:v>
                </c:pt>
                <c:pt idx="42">
                  <c:v>-5.1888216673688667</c:v>
                </c:pt>
                <c:pt idx="43">
                  <c:v>-5.6244213290733711</c:v>
                </c:pt>
                <c:pt idx="44">
                  <c:v>-6.0496277891324368</c:v>
                </c:pt>
                <c:pt idx="45">
                  <c:v>-6.46488404140573</c:v>
                </c:pt>
                <c:pt idx="46">
                  <c:v>-6.8706084867354207</c:v>
                </c:pt>
                <c:pt idx="47">
                  <c:v>-7.267196560994643</c:v>
                </c:pt>
                <c:pt idx="48">
                  <c:v>-7.6550222298412756</c:v>
                </c:pt>
                <c:pt idx="49">
                  <c:v>-8.0344393655000985</c:v>
                </c:pt>
                <c:pt idx="50">
                  <c:v>-8.4057830182647031</c:v>
                </c:pt>
                <c:pt idx="51">
                  <c:v>-8.7693705933765234</c:v>
                </c:pt>
                <c:pt idx="52">
                  <c:v>-9.1255029423470457</c:v>
                </c:pt>
                <c:pt idx="53">
                  <c:v>-9.4744653765291851</c:v>
                </c:pt>
                <c:pt idx="54">
                  <c:v>-9.8165286097324334</c:v>
                </c:pt>
                <c:pt idx="55">
                  <c:v>-10.151949635853317</c:v>
                </c:pt>
                <c:pt idx="56">
                  <c:v>-10.480972546814572</c:v>
                </c:pt>
                <c:pt idx="57">
                  <c:v>-10.803829295539108</c:v>
                </c:pt>
                <c:pt idx="58">
                  <c:v>-11.120740408205259</c:v>
                </c:pt>
                <c:pt idx="59">
                  <c:v>-11.431915649619331</c:v>
                </c:pt>
                <c:pt idx="60">
                  <c:v>-11.737554645185822</c:v>
                </c:pt>
                <c:pt idx="61">
                  <c:v>-12.037847462645619</c:v>
                </c:pt>
                <c:pt idx="62">
                  <c:v>-12.332975156478756</c:v>
                </c:pt>
                <c:pt idx="63">
                  <c:v>-12.623110277626036</c:v>
                </c:pt>
                <c:pt idx="64">
                  <c:v>-12.90841735096674</c:v>
                </c:pt>
                <c:pt idx="65">
                  <c:v>-13.189053322795363</c:v>
                </c:pt>
                <c:pt idx="66">
                  <c:v>-13.465167980364559</c:v>
                </c:pt>
                <c:pt idx="67">
                  <c:v>-13.73690434540252</c:v>
                </c:pt>
                <c:pt idx="68">
                  <c:v>-14.004399043368503</c:v>
                </c:pt>
                <c:pt idx="69">
                  <c:v>-14.26778265007847</c:v>
                </c:pt>
                <c:pt idx="70">
                  <c:v>-14.527180017212252</c:v>
                </c:pt>
                <c:pt idx="71">
                  <c:v>-14.782710578103686</c:v>
                </c:pt>
                <c:pt idx="72">
                  <c:v>-15.034488635113659</c:v>
                </c:pt>
                <c:pt idx="73">
                  <c:v>-15.282623629793312</c:v>
                </c:pt>
                <c:pt idx="74">
                  <c:v>-15.52722039695878</c:v>
                </c:pt>
                <c:pt idx="75">
                  <c:v>-15.768379403720186</c:v>
                </c:pt>
                <c:pt idx="76">
                  <c:v>-16.006196974434779</c:v>
                </c:pt>
                <c:pt idx="77">
                  <c:v>-16.240765502486781</c:v>
                </c:pt>
                <c:pt idx="78">
                  <c:v>-16.472173649734486</c:v>
                </c:pt>
                <c:pt idx="79">
                  <c:v>-16.700506534407491</c:v>
                </c:pt>
                <c:pt idx="80">
                  <c:v>-16.925845908183938</c:v>
                </c:pt>
                <c:pt idx="81">
                  <c:v>-17.148270323127949</c:v>
                </c:pt>
                <c:pt idx="82">
                  <c:v>-17.367855289121998</c:v>
                </c:pt>
                <c:pt idx="83">
                  <c:v>-17.58467342238626</c:v>
                </c:pt>
                <c:pt idx="84">
                  <c:v>-17.798794585637538</c:v>
                </c:pt>
                <c:pt idx="85">
                  <c:v>-18.010286020404102</c:v>
                </c:pt>
                <c:pt idx="86">
                  <c:v>-18.21921247197804</c:v>
                </c:pt>
                <c:pt idx="87">
                  <c:v>-18.425636307455854</c:v>
                </c:pt>
                <c:pt idx="88">
                  <c:v>-18.629617627287857</c:v>
                </c:pt>
                <c:pt idx="89">
                  <c:v>-18.831214370730059</c:v>
                </c:pt>
                <c:pt idx="90">
                  <c:v>-19.030482415566432</c:v>
                </c:pt>
                <c:pt idx="91">
                  <c:v>-19.227475672445568</c:v>
                </c:pt>
                <c:pt idx="92">
                  <c:v>-19.42224617415409</c:v>
                </c:pt>
                <c:pt idx="93">
                  <c:v>-19.614844160127838</c:v>
                </c:pt>
                <c:pt idx="94">
                  <c:v>-19.805318156483178</c:v>
                </c:pt>
                <c:pt idx="95">
                  <c:v>-19.993715051832559</c:v>
                </c:pt>
                <c:pt idx="96">
                  <c:v>-20.180080169131749</c:v>
                </c:pt>
                <c:pt idx="97">
                  <c:v>-20.36445733379059</c:v>
                </c:pt>
                <c:pt idx="98">
                  <c:v>-20.546888938264491</c:v>
                </c:pt>
                <c:pt idx="99">
                  <c:v>-20.727416003330223</c:v>
                </c:pt>
                <c:pt idx="100">
                  <c:v>-20.906078236237036</c:v>
                </c:pt>
                <c:pt idx="101">
                  <c:v>-21.082914085912009</c:v>
                </c:pt>
                <c:pt idx="102">
                  <c:v>-21.257960795387664</c:v>
                </c:pt>
                <c:pt idx="103">
                  <c:v>-21.431254451609274</c:v>
                </c:pt>
                <c:pt idx="104">
                  <c:v>-21.602830032769887</c:v>
                </c:pt>
                <c:pt idx="105">
                  <c:v>-21.772721453311799</c:v>
                </c:pt>
                <c:pt idx="106">
                  <c:v>-21.940961606724784</c:v>
                </c:pt>
                <c:pt idx="107">
                  <c:v>-22.107582406263571</c:v>
                </c:pt>
                <c:pt idx="108">
                  <c:v>-22.272614823699538</c:v>
                </c:pt>
                <c:pt idx="109">
                  <c:v>-23.841787510803037</c:v>
                </c:pt>
                <c:pt idx="110">
                  <c:v>-25.280423687848156</c:v>
                </c:pt>
                <c:pt idx="111">
                  <c:v>-26.608414889489985</c:v>
                </c:pt>
                <c:pt idx="112">
                  <c:v>-27.841334077597399</c:v>
                </c:pt>
                <c:pt idx="113">
                  <c:v>-28.99162006563661</c:v>
                </c:pt>
                <c:pt idx="114">
                  <c:v>-30.069378854800611</c:v>
                </c:pt>
                <c:pt idx="115">
                  <c:v>-31.082941524741258</c:v>
                </c:pt>
                <c:pt idx="116">
                  <c:v>-32.039262731103747</c:v>
                </c:pt>
                <c:pt idx="117">
                  <c:v>-32.944211912235716</c:v>
                </c:pt>
                <c:pt idx="118">
                  <c:v>-33.80279042540095</c:v>
                </c:pt>
                <c:pt idx="119">
                  <c:v>-34.619296362424777</c:v>
                </c:pt>
                <c:pt idx="120">
                  <c:v>-35.397451639074497</c:v>
                </c:pt>
                <c:pt idx="121">
                  <c:v>-36.140501374478397</c:v>
                </c:pt>
                <c:pt idx="122">
                  <c:v>-36.85129257785686</c:v>
                </c:pt>
                <c:pt idx="123">
                  <c:v>-37.532337151526711</c:v>
                </c:pt>
                <c:pt idx="124">
                  <c:v>-38.185862846715743</c:v>
                </c:pt>
                <c:pt idx="125">
                  <c:v>-38.813854853217961</c:v>
                </c:pt>
                <c:pt idx="126">
                  <c:v>-39.418090027233561</c:v>
                </c:pt>
                <c:pt idx="127">
                  <c:v>-40.000165274970968</c:v>
                </c:pt>
                <c:pt idx="128">
                  <c:v>-40.561521254401917</c:v>
                </c:pt>
                <c:pt idx="129">
                  <c:v>-41.103462294971827</c:v>
                </c:pt>
                <c:pt idx="130">
                  <c:v>-41.627173238593727</c:v>
                </c:pt>
                <c:pt idx="131">
                  <c:v>-42.133733756614909</c:v>
                </c:pt>
                <c:pt idx="132">
                  <c:v>-42.624130583846423</c:v>
                </c:pt>
                <c:pt idx="133">
                  <c:v>-43.099268023105488</c:v>
                </c:pt>
                <c:pt idx="134">
                  <c:v>-43.559977005515258</c:v>
                </c:pt>
                <c:pt idx="135">
                  <c:v>-44.0070229382954</c:v>
                </c:pt>
                <c:pt idx="136">
                  <c:v>-44.441112529474779</c:v>
                </c:pt>
                <c:pt idx="137">
                  <c:v>-44.862899745280693</c:v>
                </c:pt>
                <c:pt idx="138">
                  <c:v>-45.272991028971084</c:v>
                </c:pt>
                <c:pt idx="139">
                  <c:v>-45.671949888113105</c:v>
                </c:pt>
                <c:pt idx="140">
                  <c:v>-46.060300939659818</c:v>
                </c:pt>
                <c:pt idx="141">
                  <c:v>-46.438533487779999</c:v>
                </c:pt>
                <c:pt idx="142">
                  <c:v>-46.80710469759368</c:v>
                </c:pt>
                <c:pt idx="143">
                  <c:v>-47.16644241824109</c:v>
                </c:pt>
                <c:pt idx="144">
                  <c:v>-47.516947700663984</c:v>
                </c:pt>
                <c:pt idx="145">
                  <c:v>-47.858997048785312</c:v>
                </c:pt>
                <c:pt idx="146">
                  <c:v>-48.192944437185396</c:v>
                </c:pt>
                <c:pt idx="147">
                  <c:v>-48.519123123687947</c:v>
                </c:pt>
                <c:pt idx="148">
                  <c:v>-48.837847281326894</c:v>
                </c:pt>
                <c:pt idx="149">
                  <c:v>-49.149413470834844</c:v>
                </c:pt>
                <c:pt idx="150">
                  <c:v>-49.45410197197144</c:v>
                </c:pt>
                <c:pt idx="151">
                  <c:v>-49.75217798960896</c:v>
                </c:pt>
                <c:pt idx="152">
                  <c:v>-50.043892748444534</c:v>
                </c:pt>
                <c:pt idx="153">
                  <c:v>-50.329484488454817</c:v>
                </c:pt>
                <c:pt idx="154">
                  <c:v>-50.609179371704407</c:v>
                </c:pt>
                <c:pt idx="155">
                  <c:v>-50.883192309823315</c:v>
                </c:pt>
                <c:pt idx="156">
                  <c:v>-51.151727720350884</c:v>
                </c:pt>
                <c:pt idx="157">
                  <c:v>-51.414980219175227</c:v>
                </c:pt>
                <c:pt idx="158">
                  <c:v>-51.673135255457403</c:v>
                </c:pt>
                <c:pt idx="159">
                  <c:v>-51.926369694699055</c:v>
                </c:pt>
                <c:pt idx="160">
                  <c:v>-52.174852354975108</c:v>
                </c:pt>
                <c:pt idx="161">
                  <c:v>-52.418744500796556</c:v>
                </c:pt>
                <c:pt idx="162">
                  <c:v>-52.658200298580574</c:v>
                </c:pt>
                <c:pt idx="163">
                  <c:v>-52.893367237277744</c:v>
                </c:pt>
                <c:pt idx="164">
                  <c:v>-53.124386517329356</c:v>
                </c:pt>
                <c:pt idx="165">
                  <c:v>-53.351393410796682</c:v>
                </c:pt>
                <c:pt idx="166">
                  <c:v>-53.574517595210878</c:v>
                </c:pt>
                <c:pt idx="167">
                  <c:v>-53.793883463433502</c:v>
                </c:pt>
                <c:pt idx="168">
                  <c:v>-54.00961041158817</c:v>
                </c:pt>
                <c:pt idx="169">
                  <c:v>-54.221813106920067</c:v>
                </c:pt>
                <c:pt idx="170">
                  <c:v>-54.430601737259039</c:v>
                </c:pt>
                <c:pt idx="171">
                  <c:v>-54.636082243600811</c:v>
                </c:pt>
                <c:pt idx="172">
                  <c:v>-54.838356537176793</c:v>
                </c:pt>
                <c:pt idx="173">
                  <c:v>-55.037522702254655</c:v>
                </c:pt>
                <c:pt idx="174">
                  <c:v>-55.233675185796827</c:v>
                </c:pt>
                <c:pt idx="175">
                  <c:v>-55.426904975001037</c:v>
                </c:pt>
                <c:pt idx="176">
                  <c:v>-55.617299763654621</c:v>
                </c:pt>
                <c:pt idx="177">
                  <c:v>-55.804944108151268</c:v>
                </c:pt>
                <c:pt idx="178">
                  <c:v>-55.989919573944427</c:v>
                </c:pt>
                <c:pt idx="179">
                  <c:v>-56.172304873143744</c:v>
                </c:pt>
                <c:pt idx="180">
                  <c:v>-56.352175993900943</c:v>
                </c:pt>
                <c:pt idx="181">
                  <c:v>-56.529606322176257</c:v>
                </c:pt>
                <c:pt idx="182">
                  <c:v>-56.704666756427088</c:v>
                </c:pt>
                <c:pt idx="183">
                  <c:v>-56.877425815715931</c:v>
                </c:pt>
                <c:pt idx="184">
                  <c:v>-57.047949741693678</c:v>
                </c:pt>
                <c:pt idx="185">
                  <c:v>-57.216302594877774</c:v>
                </c:pt>
                <c:pt idx="186">
                  <c:v>-57.382546345611047</c:v>
                </c:pt>
                <c:pt idx="187">
                  <c:v>-57.546740960056809</c:v>
                </c:pt>
                <c:pt idx="188">
                  <c:v>-57.708944481557857</c:v>
                </c:pt>
                <c:pt idx="189">
                  <c:v>-57.869213107661935</c:v>
                </c:pt>
                <c:pt idx="190">
                  <c:v>-58.02760126309326</c:v>
                </c:pt>
                <c:pt idx="191">
                  <c:v>-58.184161668928354</c:v>
                </c:pt>
                <c:pt idx="192">
                  <c:v>-58.338945408215793</c:v>
                </c:pt>
                <c:pt idx="193">
                  <c:v>-58.492001988261194</c:v>
                </c:pt>
                <c:pt idx="194">
                  <c:v>-58.643379399783413</c:v>
                </c:pt>
                <c:pt idx="195">
                  <c:v>-58.793124173132597</c:v>
                </c:pt>
                <c:pt idx="196">
                  <c:v>-58.94128143174747</c:v>
                </c:pt>
                <c:pt idx="197">
                  <c:v>-59.087894943016906</c:v>
                </c:pt>
                <c:pt idx="198">
                  <c:v>-59.233007166699146</c:v>
                </c:pt>
                <c:pt idx="199">
                  <c:v>-60.610051008464566</c:v>
                </c:pt>
                <c:pt idx="200">
                  <c:v>-61.875496703772107</c:v>
                </c:pt>
                <c:pt idx="201">
                  <c:v>-63.055834638366363</c:v>
                </c:pt>
                <c:pt idx="202">
                  <c:v>-64.170953334500567</c:v>
                </c:pt>
                <c:pt idx="203">
                  <c:v>-65.235729275601997</c:v>
                </c:pt>
                <c:pt idx="204">
                  <c:v>-66.261170131540311</c:v>
                </c:pt>
                <c:pt idx="205">
                  <c:v>-67.255278326458523</c:v>
                </c:pt>
                <c:pt idx="206">
                  <c:v>-68.223730381355438</c:v>
                </c:pt>
                <c:pt idx="207">
                  <c:v>-69.170425535774143</c:v>
                </c:pt>
                <c:pt idx="208">
                  <c:v>-70.097933161772076</c:v>
                </c:pt>
                <c:pt idx="209">
                  <c:v>-71.007855818469892</c:v>
                </c:pt>
                <c:pt idx="210">
                  <c:v>-71.901119061988439</c:v>
                </c:pt>
                <c:pt idx="211">
                  <c:v>-72.778197192588863</c:v>
                </c:pt>
                <c:pt idx="212">
                  <c:v>-73.63928384410363</c:v>
                </c:pt>
                <c:pt idx="213">
                  <c:v>-74.484416404512643</c:v>
                </c:pt>
                <c:pt idx="214">
                  <c:v>-75.313563076265183</c:v>
                </c:pt>
                <c:pt idx="215">
                  <c:v>-76.126680769371688</c:v>
                </c:pt>
                <c:pt idx="216">
                  <c:v>-76.923751044219173</c:v>
                </c:pt>
                <c:pt idx="217">
                  <c:v>-77.704800149765134</c:v>
                </c:pt>
                <c:pt idx="218">
                  <c:v>-78.469907998760903</c:v>
                </c:pt>
                <c:pt idx="219">
                  <c:v>-79.219209803589791</c:v>
                </c:pt>
                <c:pt idx="220">
                  <c:v>-79.952893131273044</c:v>
                </c:pt>
                <c:pt idx="221">
                  <c:v>-80.671192348647736</c:v>
                </c:pt>
                <c:pt idx="222">
                  <c:v>-81.374381814366046</c:v>
                </c:pt>
                <c:pt idx="223">
                  <c:v>-82.062768713020247</c:v>
                </c:pt>
                <c:pt idx="224">
                  <c:v>-82.736686091792862</c:v>
                </c:pt>
                <c:pt idx="225">
                  <c:v>-83.39648642458161</c:v>
                </c:pt>
                <c:pt idx="226">
                  <c:v>-84.042535868356708</c:v>
                </c:pt>
                <c:pt idx="227">
                  <c:v>-84.675209271446732</c:v>
                </c:pt>
                <c:pt idx="228">
                  <c:v>-85.294885927630446</c:v>
                </c:pt>
                <c:pt idx="229">
                  <c:v>-85.901946031272516</c:v>
                </c:pt>
                <c:pt idx="230">
                  <c:v>-86.496767768400332</c:v>
                </c:pt>
                <c:pt idx="231">
                  <c:v>-87.079724970213675</c:v>
                </c:pt>
                <c:pt idx="232">
                  <c:v>-87.651185254589763</c:v>
                </c:pt>
                <c:pt idx="233">
                  <c:v>-88.211508584646822</c:v>
                </c:pt>
                <c:pt idx="234">
                  <c:v>-88.761046179324254</c:v>
                </c:pt>
                <c:pt idx="235">
                  <c:v>-89.300139717904329</c:v>
                </c:pt>
                <c:pt idx="236">
                  <c:v>-89.82912078761214</c:v>
                </c:pt>
                <c:pt idx="237">
                  <c:v>-90.348310530393292</c:v>
                </c:pt>
                <c:pt idx="238">
                  <c:v>-90.858019451409604</c:v>
                </c:pt>
                <c:pt idx="239">
                  <c:v>-91.358547357583859</c:v>
                </c:pt>
                <c:pt idx="240">
                  <c:v>-91.850183399626417</c:v>
                </c:pt>
                <c:pt idx="241">
                  <c:v>-92.333206195403989</c:v>
                </c:pt>
                <c:pt idx="242">
                  <c:v>-92.807884016310254</c:v>
                </c:pt>
                <c:pt idx="243">
                  <c:v>-93.274475021528374</c:v>
                </c:pt>
                <c:pt idx="244">
                  <c:v>-93.733227527803592</c:v>
                </c:pt>
                <c:pt idx="245">
                  <c:v>-94.184380304633166</c:v>
                </c:pt>
                <c:pt idx="246">
                  <c:v>-94.628162886693175</c:v>
                </c:pt>
                <c:pt idx="247">
                  <c:v>-95.064795896912841</c:v>
                </c:pt>
                <c:pt idx="248">
                  <c:v>-95.494491374923513</c:v>
                </c:pt>
                <c:pt idx="249">
                  <c:v>-95.917453106698872</c:v>
                </c:pt>
                <c:pt idx="250">
                  <c:v>-96.33387695209737</c:v>
                </c:pt>
                <c:pt idx="251">
                  <c:v>-96.743951167753465</c:v>
                </c:pt>
                <c:pt idx="252">
                  <c:v>-97.147856723364328</c:v>
                </c:pt>
                <c:pt idx="253">
                  <c:v>-97.545767609908665</c:v>
                </c:pt>
                <c:pt idx="254">
                  <c:v>-97.937851138731645</c:v>
                </c:pt>
                <c:pt idx="255">
                  <c:v>-98.324268230751017</c:v>
                </c:pt>
                <c:pt idx="256">
                  <c:v>-98.705173695298271</c:v>
                </c:pt>
                <c:pt idx="257">
                  <c:v>-99.080716498315184</c:v>
                </c:pt>
                <c:pt idx="258">
                  <c:v>-99.451040019790227</c:v>
                </c:pt>
                <c:pt idx="259">
                  <c:v>-99.816282300449146</c:v>
                </c:pt>
                <c:pt idx="260">
                  <c:v>-100.17657627781448</c:v>
                </c:pt>
                <c:pt idx="261">
                  <c:v>-100.53205001182612</c:v>
                </c:pt>
                <c:pt idx="262">
                  <c:v>-100.88282690027449</c:v>
                </c:pt>
                <c:pt idx="263">
                  <c:v>-101.22902588433998</c:v>
                </c:pt>
                <c:pt idx="264">
                  <c:v>-101.57076164456416</c:v>
                </c:pt>
                <c:pt idx="265">
                  <c:v>-101.90814478759825</c:v>
                </c:pt>
                <c:pt idx="266">
                  <c:v>-102.24128202408745</c:v>
                </c:pt>
                <c:pt idx="267">
                  <c:v>-102.57027633805592</c:v>
                </c:pt>
                <c:pt idx="268">
                  <c:v>-102.89522714815865</c:v>
                </c:pt>
                <c:pt idx="269">
                  <c:v>-103.21623046116376</c:v>
                </c:pt>
                <c:pt idx="270">
                  <c:v>-103.5333790180227</c:v>
                </c:pt>
                <c:pt idx="271">
                  <c:v>-103.84676243287856</c:v>
                </c:pt>
                <c:pt idx="272">
                  <c:v>-104.15646732535201</c:v>
                </c:pt>
                <c:pt idx="273">
                  <c:v>-104.46257744643424</c:v>
                </c:pt>
                <c:pt idx="274">
                  <c:v>-104.76517379830361</c:v>
                </c:pt>
                <c:pt idx="275">
                  <c:v>-105.06433474837105</c:v>
                </c:pt>
                <c:pt idx="276">
                  <c:v>-105.36013613784586</c:v>
                </c:pt>
                <c:pt idx="277">
                  <c:v>-105.65265138510114</c:v>
                </c:pt>
                <c:pt idx="278">
                  <c:v>-105.94195158410514</c:v>
                </c:pt>
                <c:pt idx="279">
                  <c:v>-106.22810559817231</c:v>
                </c:pt>
                <c:pt idx="280">
                  <c:v>-106.5111801492753</c:v>
                </c:pt>
                <c:pt idx="281">
                  <c:v>-106.79123990314733</c:v>
                </c:pt>
                <c:pt idx="282">
                  <c:v>-107.0683475503927</c:v>
                </c:pt>
                <c:pt idx="283">
                  <c:v>-107.34256388381172</c:v>
                </c:pt>
                <c:pt idx="284">
                  <c:v>-107.61394787213605</c:v>
                </c:pt>
                <c:pt idx="285">
                  <c:v>-107.88255673035957</c:v>
                </c:pt>
                <c:pt idx="286">
                  <c:v>-108.14844598684058</c:v>
                </c:pt>
                <c:pt idx="287">
                  <c:v>-108.41166954734129</c:v>
                </c:pt>
                <c:pt idx="288">
                  <c:v>-108.67227975616149</c:v>
                </c:pt>
                <c:pt idx="289">
                  <c:v>-111.14515625184876</c:v>
                </c:pt>
                <c:pt idx="290">
                  <c:v>-113.40463383134055</c:v>
                </c:pt>
                <c:pt idx="291">
                  <c:v>-115.48443723439308</c:v>
                </c:pt>
                <c:pt idx="292">
                  <c:v>-117.41092854421599</c:v>
                </c:pt>
                <c:pt idx="293">
                  <c:v>-119.20509056367993</c:v>
                </c:pt>
                <c:pt idx="294">
                  <c:v>-120.88388958698968</c:v>
                </c:pt>
                <c:pt idx="295">
                  <c:v>-122.46123485471264</c:v>
                </c:pt>
                <c:pt idx="296">
                  <c:v>-123.948668981499</c:v>
                </c:pt>
                <c:pt idx="297">
                  <c:v>-125.35587460553072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4A7-409A-B148-0171E806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035496"/>
        <c:axId val="154916296"/>
      </c:scatterChart>
      <c:scatterChart>
        <c:scatterStyle val="smoothMarker"/>
        <c:varyColors val="0"/>
        <c:ser>
          <c:idx val="1"/>
          <c:order val="1"/>
          <c:tx>
            <c:strRef>
              <c:f>'LOOP GAIN FOR TOTAL'!$P$1</c:f>
              <c:strCache>
                <c:ptCount val="1"/>
                <c:pt idx="0">
                  <c:v>Total PM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'LOOP GAIN FOR TOTAL'!$B$2:$B$299</c:f>
              <c:numCache>
                <c:formatCode>General</c:formatCode>
                <c:ptCount val="298"/>
                <c:pt idx="0">
                  <c:v>1E-3</c:v>
                </c:pt>
                <c:pt idx="1">
                  <c:v>2E-3</c:v>
                </c:pt>
                <c:pt idx="2">
                  <c:v>3.0000000000000001E-3</c:v>
                </c:pt>
                <c:pt idx="3">
                  <c:v>4.0000000000000001E-3</c:v>
                </c:pt>
                <c:pt idx="4">
                  <c:v>5.0000000000000001E-3</c:v>
                </c:pt>
                <c:pt idx="5">
                  <c:v>6.0000000000000001E-3</c:v>
                </c:pt>
                <c:pt idx="6">
                  <c:v>7.0000000000000001E-3</c:v>
                </c:pt>
                <c:pt idx="7">
                  <c:v>8.0000000000000002E-3</c:v>
                </c:pt>
                <c:pt idx="8">
                  <c:v>8.9999999999999993E-3</c:v>
                </c:pt>
                <c:pt idx="9">
                  <c:v>0.01</c:v>
                </c:pt>
                <c:pt idx="10">
                  <c:v>0.02</c:v>
                </c:pt>
                <c:pt idx="11">
                  <c:v>0.03</c:v>
                </c:pt>
                <c:pt idx="12">
                  <c:v>0.04</c:v>
                </c:pt>
                <c:pt idx="13">
                  <c:v>0.05</c:v>
                </c:pt>
                <c:pt idx="14">
                  <c:v>0.06</c:v>
                </c:pt>
                <c:pt idx="15">
                  <c:v>7.0000000000000007E-2</c:v>
                </c:pt>
                <c:pt idx="16">
                  <c:v>0.08</c:v>
                </c:pt>
                <c:pt idx="17">
                  <c:v>0.09</c:v>
                </c:pt>
                <c:pt idx="18">
                  <c:v>0.1</c:v>
                </c:pt>
                <c:pt idx="19">
                  <c:v>0.11</c:v>
                </c:pt>
                <c:pt idx="20">
                  <c:v>0.12</c:v>
                </c:pt>
                <c:pt idx="21">
                  <c:v>0.13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0.16</c:v>
                </c:pt>
                <c:pt idx="25">
                  <c:v>0.17</c:v>
                </c:pt>
                <c:pt idx="26">
                  <c:v>0.18</c:v>
                </c:pt>
                <c:pt idx="27">
                  <c:v>0.19</c:v>
                </c:pt>
                <c:pt idx="28">
                  <c:v>0.2</c:v>
                </c:pt>
                <c:pt idx="29">
                  <c:v>0.21</c:v>
                </c:pt>
                <c:pt idx="30">
                  <c:v>0.22</c:v>
                </c:pt>
                <c:pt idx="31">
                  <c:v>0.23</c:v>
                </c:pt>
                <c:pt idx="32">
                  <c:v>0.24</c:v>
                </c:pt>
                <c:pt idx="33">
                  <c:v>0.25</c:v>
                </c:pt>
                <c:pt idx="34">
                  <c:v>0.26</c:v>
                </c:pt>
                <c:pt idx="35">
                  <c:v>0.27</c:v>
                </c:pt>
                <c:pt idx="36">
                  <c:v>0.28000000000000003</c:v>
                </c:pt>
                <c:pt idx="37">
                  <c:v>0.28999999999999998</c:v>
                </c:pt>
                <c:pt idx="38">
                  <c:v>0.3</c:v>
                </c:pt>
                <c:pt idx="39">
                  <c:v>0.31</c:v>
                </c:pt>
                <c:pt idx="40">
                  <c:v>0.32</c:v>
                </c:pt>
                <c:pt idx="41">
                  <c:v>0.33</c:v>
                </c:pt>
                <c:pt idx="42">
                  <c:v>0.34</c:v>
                </c:pt>
                <c:pt idx="43">
                  <c:v>0.35</c:v>
                </c:pt>
                <c:pt idx="44">
                  <c:v>0.36</c:v>
                </c:pt>
                <c:pt idx="45">
                  <c:v>0.37</c:v>
                </c:pt>
                <c:pt idx="46">
                  <c:v>0.38</c:v>
                </c:pt>
                <c:pt idx="47">
                  <c:v>0.39</c:v>
                </c:pt>
                <c:pt idx="48">
                  <c:v>0.4</c:v>
                </c:pt>
                <c:pt idx="49">
                  <c:v>0.41</c:v>
                </c:pt>
                <c:pt idx="50">
                  <c:v>0.42</c:v>
                </c:pt>
                <c:pt idx="51">
                  <c:v>0.43</c:v>
                </c:pt>
                <c:pt idx="52">
                  <c:v>0.44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0.48</c:v>
                </c:pt>
                <c:pt idx="57">
                  <c:v>0.49</c:v>
                </c:pt>
                <c:pt idx="58">
                  <c:v>0.5</c:v>
                </c:pt>
                <c:pt idx="59">
                  <c:v>0.51</c:v>
                </c:pt>
                <c:pt idx="60">
                  <c:v>0.52</c:v>
                </c:pt>
                <c:pt idx="61">
                  <c:v>0.53</c:v>
                </c:pt>
                <c:pt idx="62">
                  <c:v>0.54</c:v>
                </c:pt>
                <c:pt idx="63">
                  <c:v>0.55000000000000004</c:v>
                </c:pt>
                <c:pt idx="64">
                  <c:v>0.56000000000000005</c:v>
                </c:pt>
                <c:pt idx="65">
                  <c:v>0.56999999999999995</c:v>
                </c:pt>
                <c:pt idx="66">
                  <c:v>0.57999999999999996</c:v>
                </c:pt>
                <c:pt idx="67">
                  <c:v>0.59</c:v>
                </c:pt>
                <c:pt idx="68">
                  <c:v>0.6</c:v>
                </c:pt>
                <c:pt idx="69">
                  <c:v>0.61</c:v>
                </c:pt>
                <c:pt idx="70">
                  <c:v>0.62</c:v>
                </c:pt>
                <c:pt idx="71">
                  <c:v>0.63</c:v>
                </c:pt>
                <c:pt idx="72">
                  <c:v>0.64</c:v>
                </c:pt>
                <c:pt idx="73">
                  <c:v>0.65</c:v>
                </c:pt>
                <c:pt idx="74">
                  <c:v>0.66</c:v>
                </c:pt>
                <c:pt idx="75">
                  <c:v>0.67</c:v>
                </c:pt>
                <c:pt idx="76">
                  <c:v>0.68</c:v>
                </c:pt>
                <c:pt idx="77">
                  <c:v>0.69</c:v>
                </c:pt>
                <c:pt idx="78">
                  <c:v>0.7</c:v>
                </c:pt>
                <c:pt idx="79">
                  <c:v>0.71</c:v>
                </c:pt>
                <c:pt idx="80">
                  <c:v>0.72</c:v>
                </c:pt>
                <c:pt idx="81">
                  <c:v>0.73</c:v>
                </c:pt>
                <c:pt idx="82">
                  <c:v>0.74</c:v>
                </c:pt>
                <c:pt idx="83">
                  <c:v>0.75</c:v>
                </c:pt>
                <c:pt idx="84">
                  <c:v>0.76</c:v>
                </c:pt>
                <c:pt idx="85">
                  <c:v>0.77</c:v>
                </c:pt>
                <c:pt idx="86">
                  <c:v>0.78</c:v>
                </c:pt>
                <c:pt idx="87">
                  <c:v>0.79</c:v>
                </c:pt>
                <c:pt idx="88">
                  <c:v>0.8</c:v>
                </c:pt>
                <c:pt idx="89">
                  <c:v>0.81</c:v>
                </c:pt>
                <c:pt idx="90">
                  <c:v>0.82</c:v>
                </c:pt>
                <c:pt idx="91">
                  <c:v>0.83</c:v>
                </c:pt>
                <c:pt idx="92">
                  <c:v>0.84</c:v>
                </c:pt>
                <c:pt idx="93">
                  <c:v>0.85</c:v>
                </c:pt>
                <c:pt idx="94">
                  <c:v>0.86</c:v>
                </c:pt>
                <c:pt idx="95">
                  <c:v>0.87</c:v>
                </c:pt>
                <c:pt idx="96">
                  <c:v>0.88</c:v>
                </c:pt>
                <c:pt idx="97">
                  <c:v>0.89</c:v>
                </c:pt>
                <c:pt idx="98">
                  <c:v>0.9</c:v>
                </c:pt>
                <c:pt idx="99">
                  <c:v>0.91</c:v>
                </c:pt>
                <c:pt idx="100">
                  <c:v>0.92</c:v>
                </c:pt>
                <c:pt idx="101">
                  <c:v>0.93</c:v>
                </c:pt>
                <c:pt idx="102">
                  <c:v>0.94</c:v>
                </c:pt>
                <c:pt idx="103">
                  <c:v>0.95</c:v>
                </c:pt>
                <c:pt idx="104">
                  <c:v>0.96</c:v>
                </c:pt>
                <c:pt idx="105">
                  <c:v>0.97</c:v>
                </c:pt>
                <c:pt idx="106">
                  <c:v>0.98</c:v>
                </c:pt>
                <c:pt idx="107">
                  <c:v>0.99</c:v>
                </c:pt>
                <c:pt idx="108">
                  <c:v>1</c:v>
                </c:pt>
                <c:pt idx="109">
                  <c:v>1.1000000000000001</c:v>
                </c:pt>
                <c:pt idx="110">
                  <c:v>1.2</c:v>
                </c:pt>
                <c:pt idx="111">
                  <c:v>1.3</c:v>
                </c:pt>
                <c:pt idx="112">
                  <c:v>1.4</c:v>
                </c:pt>
                <c:pt idx="113">
                  <c:v>1.5</c:v>
                </c:pt>
                <c:pt idx="114">
                  <c:v>1.6</c:v>
                </c:pt>
                <c:pt idx="115">
                  <c:v>1.7</c:v>
                </c:pt>
                <c:pt idx="116">
                  <c:v>1.8</c:v>
                </c:pt>
                <c:pt idx="117">
                  <c:v>1.9</c:v>
                </c:pt>
                <c:pt idx="118">
                  <c:v>2</c:v>
                </c:pt>
                <c:pt idx="119">
                  <c:v>2.1</c:v>
                </c:pt>
                <c:pt idx="120">
                  <c:v>2.2000000000000002</c:v>
                </c:pt>
                <c:pt idx="121">
                  <c:v>2.2999999999999998</c:v>
                </c:pt>
                <c:pt idx="122">
                  <c:v>2.4</c:v>
                </c:pt>
                <c:pt idx="123">
                  <c:v>2.5</c:v>
                </c:pt>
                <c:pt idx="124">
                  <c:v>2.6</c:v>
                </c:pt>
                <c:pt idx="125">
                  <c:v>2.7</c:v>
                </c:pt>
                <c:pt idx="126">
                  <c:v>2.8</c:v>
                </c:pt>
                <c:pt idx="127">
                  <c:v>2.9</c:v>
                </c:pt>
                <c:pt idx="128">
                  <c:v>3</c:v>
                </c:pt>
                <c:pt idx="129">
                  <c:v>3.1</c:v>
                </c:pt>
                <c:pt idx="130">
                  <c:v>3.2</c:v>
                </c:pt>
                <c:pt idx="131">
                  <c:v>3.3</c:v>
                </c:pt>
                <c:pt idx="132">
                  <c:v>3.4</c:v>
                </c:pt>
                <c:pt idx="133">
                  <c:v>3.5</c:v>
                </c:pt>
                <c:pt idx="134">
                  <c:v>3.6</c:v>
                </c:pt>
                <c:pt idx="135">
                  <c:v>3.7</c:v>
                </c:pt>
                <c:pt idx="136">
                  <c:v>3.8</c:v>
                </c:pt>
                <c:pt idx="137">
                  <c:v>3.9</c:v>
                </c:pt>
                <c:pt idx="138">
                  <c:v>4</c:v>
                </c:pt>
                <c:pt idx="139">
                  <c:v>4.0999999999999996</c:v>
                </c:pt>
                <c:pt idx="140">
                  <c:v>4.2</c:v>
                </c:pt>
                <c:pt idx="141">
                  <c:v>4.3</c:v>
                </c:pt>
                <c:pt idx="142">
                  <c:v>4.4000000000000004</c:v>
                </c:pt>
                <c:pt idx="143">
                  <c:v>4.5</c:v>
                </c:pt>
                <c:pt idx="144">
                  <c:v>4.5999999999999996</c:v>
                </c:pt>
                <c:pt idx="145">
                  <c:v>4.7</c:v>
                </c:pt>
                <c:pt idx="146">
                  <c:v>4.8</c:v>
                </c:pt>
                <c:pt idx="147">
                  <c:v>4.9000000000000004</c:v>
                </c:pt>
                <c:pt idx="148">
                  <c:v>5</c:v>
                </c:pt>
                <c:pt idx="149">
                  <c:v>5.0999999999999996</c:v>
                </c:pt>
                <c:pt idx="150">
                  <c:v>5.2</c:v>
                </c:pt>
                <c:pt idx="151">
                  <c:v>5.3</c:v>
                </c:pt>
                <c:pt idx="152">
                  <c:v>5.4</c:v>
                </c:pt>
                <c:pt idx="153">
                  <c:v>5.5</c:v>
                </c:pt>
                <c:pt idx="154">
                  <c:v>5.6</c:v>
                </c:pt>
                <c:pt idx="155">
                  <c:v>5.7</c:v>
                </c:pt>
                <c:pt idx="156">
                  <c:v>5.8</c:v>
                </c:pt>
                <c:pt idx="157">
                  <c:v>5.9</c:v>
                </c:pt>
                <c:pt idx="158">
                  <c:v>6</c:v>
                </c:pt>
                <c:pt idx="159">
                  <c:v>6.1</c:v>
                </c:pt>
                <c:pt idx="160">
                  <c:v>6.2</c:v>
                </c:pt>
                <c:pt idx="161">
                  <c:v>6.3</c:v>
                </c:pt>
                <c:pt idx="162">
                  <c:v>6.4</c:v>
                </c:pt>
                <c:pt idx="163">
                  <c:v>6.5</c:v>
                </c:pt>
                <c:pt idx="164">
                  <c:v>6.6</c:v>
                </c:pt>
                <c:pt idx="165">
                  <c:v>6.7</c:v>
                </c:pt>
                <c:pt idx="166">
                  <c:v>6.8</c:v>
                </c:pt>
                <c:pt idx="167">
                  <c:v>6.9</c:v>
                </c:pt>
                <c:pt idx="168">
                  <c:v>7</c:v>
                </c:pt>
                <c:pt idx="169">
                  <c:v>7.1</c:v>
                </c:pt>
                <c:pt idx="170">
                  <c:v>7.2</c:v>
                </c:pt>
                <c:pt idx="171">
                  <c:v>7.3</c:v>
                </c:pt>
                <c:pt idx="172">
                  <c:v>7.4</c:v>
                </c:pt>
                <c:pt idx="173">
                  <c:v>7.5</c:v>
                </c:pt>
                <c:pt idx="174">
                  <c:v>7.6</c:v>
                </c:pt>
                <c:pt idx="175">
                  <c:v>7.7</c:v>
                </c:pt>
                <c:pt idx="176">
                  <c:v>7.8</c:v>
                </c:pt>
                <c:pt idx="177">
                  <c:v>7.9</c:v>
                </c:pt>
                <c:pt idx="178">
                  <c:v>8</c:v>
                </c:pt>
                <c:pt idx="179">
                  <c:v>8.1</c:v>
                </c:pt>
                <c:pt idx="180">
                  <c:v>8.1999999999999993</c:v>
                </c:pt>
                <c:pt idx="181">
                  <c:v>8.3000000000000007</c:v>
                </c:pt>
                <c:pt idx="182">
                  <c:v>8.4</c:v>
                </c:pt>
                <c:pt idx="183">
                  <c:v>8.5</c:v>
                </c:pt>
                <c:pt idx="184">
                  <c:v>8.6</c:v>
                </c:pt>
                <c:pt idx="185">
                  <c:v>8.6999999999999993</c:v>
                </c:pt>
                <c:pt idx="186">
                  <c:v>8.8000000000000007</c:v>
                </c:pt>
                <c:pt idx="187">
                  <c:v>8.9</c:v>
                </c:pt>
                <c:pt idx="188">
                  <c:v>9</c:v>
                </c:pt>
                <c:pt idx="189">
                  <c:v>9.1</c:v>
                </c:pt>
                <c:pt idx="190">
                  <c:v>9.1999999999999993</c:v>
                </c:pt>
                <c:pt idx="191">
                  <c:v>9.3000000000000007</c:v>
                </c:pt>
                <c:pt idx="192">
                  <c:v>9.4</c:v>
                </c:pt>
                <c:pt idx="193">
                  <c:v>9.5</c:v>
                </c:pt>
                <c:pt idx="194">
                  <c:v>9.6</c:v>
                </c:pt>
                <c:pt idx="195">
                  <c:v>9.6999999999999993</c:v>
                </c:pt>
                <c:pt idx="196">
                  <c:v>9.8000000000000007</c:v>
                </c:pt>
                <c:pt idx="197">
                  <c:v>9.9</c:v>
                </c:pt>
                <c:pt idx="198">
                  <c:v>10</c:v>
                </c:pt>
                <c:pt idx="199">
                  <c:v>11</c:v>
                </c:pt>
                <c:pt idx="200">
                  <c:v>12</c:v>
                </c:pt>
                <c:pt idx="201">
                  <c:v>13</c:v>
                </c:pt>
                <c:pt idx="202">
                  <c:v>14</c:v>
                </c:pt>
                <c:pt idx="203">
                  <c:v>15</c:v>
                </c:pt>
                <c:pt idx="204">
                  <c:v>16</c:v>
                </c:pt>
                <c:pt idx="205">
                  <c:v>17</c:v>
                </c:pt>
                <c:pt idx="206">
                  <c:v>18</c:v>
                </c:pt>
                <c:pt idx="207">
                  <c:v>19</c:v>
                </c:pt>
                <c:pt idx="208">
                  <c:v>20</c:v>
                </c:pt>
                <c:pt idx="209">
                  <c:v>21</c:v>
                </c:pt>
                <c:pt idx="210">
                  <c:v>22</c:v>
                </c:pt>
                <c:pt idx="211">
                  <c:v>23</c:v>
                </c:pt>
                <c:pt idx="212">
                  <c:v>24</c:v>
                </c:pt>
                <c:pt idx="213">
                  <c:v>25</c:v>
                </c:pt>
                <c:pt idx="214">
                  <c:v>26</c:v>
                </c:pt>
                <c:pt idx="215">
                  <c:v>27</c:v>
                </c:pt>
                <c:pt idx="216">
                  <c:v>28</c:v>
                </c:pt>
                <c:pt idx="217">
                  <c:v>29</c:v>
                </c:pt>
                <c:pt idx="218">
                  <c:v>30</c:v>
                </c:pt>
                <c:pt idx="219">
                  <c:v>31</c:v>
                </c:pt>
                <c:pt idx="220">
                  <c:v>32</c:v>
                </c:pt>
                <c:pt idx="221">
                  <c:v>33</c:v>
                </c:pt>
                <c:pt idx="222">
                  <c:v>34</c:v>
                </c:pt>
                <c:pt idx="223">
                  <c:v>35</c:v>
                </c:pt>
                <c:pt idx="224">
                  <c:v>36</c:v>
                </c:pt>
                <c:pt idx="225">
                  <c:v>37</c:v>
                </c:pt>
                <c:pt idx="226">
                  <c:v>38</c:v>
                </c:pt>
                <c:pt idx="227">
                  <c:v>39</c:v>
                </c:pt>
                <c:pt idx="228">
                  <c:v>40</c:v>
                </c:pt>
                <c:pt idx="229">
                  <c:v>41</c:v>
                </c:pt>
                <c:pt idx="230">
                  <c:v>42</c:v>
                </c:pt>
                <c:pt idx="231">
                  <c:v>43</c:v>
                </c:pt>
                <c:pt idx="232">
                  <c:v>44</c:v>
                </c:pt>
                <c:pt idx="233">
                  <c:v>45</c:v>
                </c:pt>
                <c:pt idx="234">
                  <c:v>46</c:v>
                </c:pt>
                <c:pt idx="235">
                  <c:v>47</c:v>
                </c:pt>
                <c:pt idx="236">
                  <c:v>48</c:v>
                </c:pt>
                <c:pt idx="237">
                  <c:v>49</c:v>
                </c:pt>
                <c:pt idx="238">
                  <c:v>50</c:v>
                </c:pt>
                <c:pt idx="239">
                  <c:v>51</c:v>
                </c:pt>
                <c:pt idx="240">
                  <c:v>52</c:v>
                </c:pt>
                <c:pt idx="241">
                  <c:v>53</c:v>
                </c:pt>
                <c:pt idx="242">
                  <c:v>54</c:v>
                </c:pt>
                <c:pt idx="243">
                  <c:v>55</c:v>
                </c:pt>
                <c:pt idx="244">
                  <c:v>56</c:v>
                </c:pt>
                <c:pt idx="245">
                  <c:v>57</c:v>
                </c:pt>
                <c:pt idx="246">
                  <c:v>58</c:v>
                </c:pt>
                <c:pt idx="247">
                  <c:v>59</c:v>
                </c:pt>
                <c:pt idx="248">
                  <c:v>60</c:v>
                </c:pt>
                <c:pt idx="249">
                  <c:v>61</c:v>
                </c:pt>
                <c:pt idx="250">
                  <c:v>62</c:v>
                </c:pt>
                <c:pt idx="251">
                  <c:v>63</c:v>
                </c:pt>
                <c:pt idx="252">
                  <c:v>64</c:v>
                </c:pt>
                <c:pt idx="253">
                  <c:v>65</c:v>
                </c:pt>
                <c:pt idx="254">
                  <c:v>66</c:v>
                </c:pt>
                <c:pt idx="255">
                  <c:v>67</c:v>
                </c:pt>
                <c:pt idx="256">
                  <c:v>68</c:v>
                </c:pt>
                <c:pt idx="257">
                  <c:v>69</c:v>
                </c:pt>
                <c:pt idx="258">
                  <c:v>70</c:v>
                </c:pt>
                <c:pt idx="259">
                  <c:v>71</c:v>
                </c:pt>
                <c:pt idx="260">
                  <c:v>72</c:v>
                </c:pt>
                <c:pt idx="261">
                  <c:v>73</c:v>
                </c:pt>
                <c:pt idx="262">
                  <c:v>74</c:v>
                </c:pt>
                <c:pt idx="263">
                  <c:v>75</c:v>
                </c:pt>
                <c:pt idx="264">
                  <c:v>76</c:v>
                </c:pt>
                <c:pt idx="265">
                  <c:v>77</c:v>
                </c:pt>
                <c:pt idx="266">
                  <c:v>78</c:v>
                </c:pt>
                <c:pt idx="267">
                  <c:v>79</c:v>
                </c:pt>
                <c:pt idx="268">
                  <c:v>80</c:v>
                </c:pt>
                <c:pt idx="269">
                  <c:v>81</c:v>
                </c:pt>
                <c:pt idx="270">
                  <c:v>82</c:v>
                </c:pt>
                <c:pt idx="271">
                  <c:v>83</c:v>
                </c:pt>
                <c:pt idx="272">
                  <c:v>84</c:v>
                </c:pt>
                <c:pt idx="273">
                  <c:v>85</c:v>
                </c:pt>
                <c:pt idx="274">
                  <c:v>86</c:v>
                </c:pt>
                <c:pt idx="275">
                  <c:v>87</c:v>
                </c:pt>
                <c:pt idx="276">
                  <c:v>88</c:v>
                </c:pt>
                <c:pt idx="277">
                  <c:v>89</c:v>
                </c:pt>
                <c:pt idx="278">
                  <c:v>90</c:v>
                </c:pt>
                <c:pt idx="279">
                  <c:v>91</c:v>
                </c:pt>
                <c:pt idx="280">
                  <c:v>92</c:v>
                </c:pt>
                <c:pt idx="281">
                  <c:v>93</c:v>
                </c:pt>
                <c:pt idx="282">
                  <c:v>94</c:v>
                </c:pt>
                <c:pt idx="283">
                  <c:v>95</c:v>
                </c:pt>
                <c:pt idx="284">
                  <c:v>96</c:v>
                </c:pt>
                <c:pt idx="285">
                  <c:v>97</c:v>
                </c:pt>
                <c:pt idx="286">
                  <c:v>98</c:v>
                </c:pt>
                <c:pt idx="287">
                  <c:v>99</c:v>
                </c:pt>
                <c:pt idx="288">
                  <c:v>100</c:v>
                </c:pt>
                <c:pt idx="289">
                  <c:v>110</c:v>
                </c:pt>
                <c:pt idx="290">
                  <c:v>120</c:v>
                </c:pt>
                <c:pt idx="291">
                  <c:v>130</c:v>
                </c:pt>
                <c:pt idx="292">
                  <c:v>140</c:v>
                </c:pt>
                <c:pt idx="293">
                  <c:v>150</c:v>
                </c:pt>
                <c:pt idx="294">
                  <c:v>160</c:v>
                </c:pt>
                <c:pt idx="295">
                  <c:v>170</c:v>
                </c:pt>
                <c:pt idx="296">
                  <c:v>180</c:v>
                </c:pt>
                <c:pt idx="297">
                  <c:v>190</c:v>
                </c:pt>
              </c:numCache>
            </c:numRef>
          </c:xVal>
          <c:yVal>
            <c:numRef>
              <c:f>'LOOP GAIN FOR TOTAL'!$P$2:$P$299</c:f>
              <c:numCache>
                <c:formatCode>0.00E+00</c:formatCode>
                <c:ptCount val="298"/>
                <c:pt idx="0">
                  <c:v>178.06847683938415</c:v>
                </c:pt>
                <c:pt idx="1">
                  <c:v>176.13954321644573</c:v>
                </c:pt>
                <c:pt idx="2">
                  <c:v>174.21576427068365</c:v>
                </c:pt>
                <c:pt idx="3">
                  <c:v>172.2996569215646</c:v>
                </c:pt>
                <c:pt idx="4">
                  <c:v>170.39366717406313</c:v>
                </c:pt>
                <c:pt idx="5">
                  <c:v>168.5001490539197</c:v>
                </c:pt>
                <c:pt idx="6">
                  <c:v>166.62134560605281</c:v>
                </c:pt>
                <c:pt idx="7">
                  <c:v>164.75937230513571</c:v>
                </c:pt>
                <c:pt idx="8">
                  <c:v>162.91620313279304</c:v>
                </c:pt>
                <c:pt idx="9">
                  <c:v>161.09365947691742</c:v>
                </c:pt>
                <c:pt idx="10">
                  <c:v>144.28574303021549</c:v>
                </c:pt>
                <c:pt idx="11">
                  <c:v>130.38984995673425</c:v>
                </c:pt>
                <c:pt idx="12">
                  <c:v>119.15510582712338</c:v>
                </c:pt>
                <c:pt idx="13">
                  <c:v>109.99860734354598</c:v>
                </c:pt>
                <c:pt idx="14">
                  <c:v>102.38746411381005</c:v>
                </c:pt>
                <c:pt idx="15">
                  <c:v>95.92486541055149</c:v>
                </c:pt>
                <c:pt idx="16">
                  <c:v>90.33304722938081</c:v>
                </c:pt>
                <c:pt idx="17">
                  <c:v>85.41939459191866</c:v>
                </c:pt>
                <c:pt idx="18">
                  <c:v>81.048589857792692</c:v>
                </c:pt>
                <c:pt idx="19">
                  <c:v>77.123348197167516</c:v>
                </c:pt>
                <c:pt idx="20">
                  <c:v>73.571789387508971</c:v>
                </c:pt>
                <c:pt idx="21">
                  <c:v>70.339273743680991</c:v>
                </c:pt>
                <c:pt idx="22">
                  <c:v>67.383109887996227</c:v>
                </c:pt>
                <c:pt idx="23">
                  <c:v>64.669088030455157</c:v>
                </c:pt>
                <c:pt idx="24">
                  <c:v>62.169175453507506</c:v>
                </c:pt>
                <c:pt idx="25">
                  <c:v>59.859957607729399</c:v>
                </c:pt>
                <c:pt idx="26">
                  <c:v>57.7215627144314</c:v>
                </c:pt>
                <c:pt idx="27">
                  <c:v>55.736903882129255</c:v>
                </c:pt>
                <c:pt idx="28">
                  <c:v>53.891132690460495</c:v>
                </c:pt>
                <c:pt idx="29">
                  <c:v>52.171235825368171</c:v>
                </c:pt>
                <c:pt idx="30">
                  <c:v>50.565730158188359</c:v>
                </c:pt>
                <c:pt idx="31">
                  <c:v>49.06442685246212</c:v>
                </c:pt>
                <c:pt idx="32">
                  <c:v>47.658244858877111</c:v>
                </c:pt>
                <c:pt idx="33">
                  <c:v>46.339060506498413</c:v>
                </c:pt>
                <c:pt idx="34">
                  <c:v>45.09958405817882</c:v>
                </c:pt>
                <c:pt idx="35">
                  <c:v>43.933256851046664</c:v>
                </c:pt>
                <c:pt idx="36">
                  <c:v>42.834164484799487</c:v>
                </c:pt>
                <c:pt idx="37">
                  <c:v>41.79696276765128</c:v>
                </c:pt>
                <c:pt idx="38">
                  <c:v>40.816813985599907</c:v>
                </c:pt>
                <c:pt idx="39">
                  <c:v>39.889331656787647</c:v>
                </c:pt>
                <c:pt idx="40">
                  <c:v>39.010532354786847</c:v>
                </c:pt>
                <c:pt idx="41">
                  <c:v>38.176793488799049</c:v>
                </c:pt>
                <c:pt idx="42">
                  <c:v>37.384816152071295</c:v>
                </c:pt>
                <c:pt idx="43">
                  <c:v>36.631592316961076</c:v>
                </c:pt>
                <c:pt idx="44">
                  <c:v>35.914375782570971</c:v>
                </c:pt>
                <c:pt idx="45">
                  <c:v>35.230656379936121</c:v>
                </c:pt>
                <c:pt idx="46">
                  <c:v>34.578137018068716</c:v>
                </c:pt>
                <c:pt idx="47">
                  <c:v>33.95471321707619</c:v>
                </c:pt>
                <c:pt idx="48">
                  <c:v>33.358454825822747</c:v>
                </c:pt>
                <c:pt idx="49">
                  <c:v>32.787589663879061</c:v>
                </c:pt>
                <c:pt idx="50">
                  <c:v>32.240488862745849</c:v>
                </c:pt>
                <c:pt idx="51">
                  <c:v>31.715653710981556</c:v>
                </c:pt>
                <c:pt idx="52">
                  <c:v>31.211703832988476</c:v>
                </c:pt>
                <c:pt idx="53">
                  <c:v>30.727366552645435</c:v>
                </c:pt>
                <c:pt idx="54">
                  <c:v>30.261467311354679</c:v>
                </c:pt>
                <c:pt idx="55">
                  <c:v>29.81292102590497</c:v>
                </c:pt>
                <c:pt idx="56">
                  <c:v>29.380724285246657</c:v>
                </c:pt>
                <c:pt idx="57">
                  <c:v>28.963948297157074</c:v>
                </c:pt>
                <c:pt idx="58">
                  <c:v>28.561732506112023</c:v>
                </c:pt>
                <c:pt idx="59">
                  <c:v>28.173278812702023</c:v>
                </c:pt>
                <c:pt idx="60">
                  <c:v>27.797846332817031</c:v>
                </c:pt>
                <c:pt idx="61">
                  <c:v>27.434746641735686</c:v>
                </c:pt>
                <c:pt idx="62">
                  <c:v>27.083339454322584</c:v>
                </c:pt>
                <c:pt idx="63">
                  <c:v>26.743028697872646</c:v>
                </c:pt>
                <c:pt idx="64">
                  <c:v>26.413258938843526</c:v>
                </c:pt>
                <c:pt idx="65">
                  <c:v>26.093512128864759</c:v>
                </c:pt>
                <c:pt idx="66">
                  <c:v>25.783304639078622</c:v>
                </c:pt>
                <c:pt idx="67">
                  <c:v>25.482184555112553</c:v>
                </c:pt>
                <c:pt idx="68">
                  <c:v>25.189729207857781</c:v>
                </c:pt>
                <c:pt idx="69">
                  <c:v>24.905542917783407</c:v>
                </c:pt>
                <c:pt idx="70">
                  <c:v>24.629254932781294</c:v>
                </c:pt>
                <c:pt idx="71">
                  <c:v>24.360517541557897</c:v>
                </c:pt>
                <c:pt idx="72">
                  <c:v>24.099004346386636</c:v>
                </c:pt>
                <c:pt idx="73">
                  <c:v>23.844408680640157</c:v>
                </c:pt>
                <c:pt idx="74">
                  <c:v>23.596442157954343</c:v>
                </c:pt>
                <c:pt idx="75">
                  <c:v>23.354833341158837</c:v>
                </c:pt>
                <c:pt idx="76">
                  <c:v>23.119326520254603</c:v>
                </c:pt>
                <c:pt idx="77">
                  <c:v>22.889680589749403</c:v>
                </c:pt>
                <c:pt idx="78">
                  <c:v>22.665668016582728</c:v>
                </c:pt>
                <c:pt idx="79">
                  <c:v>22.447073890702001</c:v>
                </c:pt>
                <c:pt idx="80">
                  <c:v>22.233695051094472</c:v>
                </c:pt>
                <c:pt idx="81">
                  <c:v>22.025339280751666</c:v>
                </c:pt>
                <c:pt idx="82">
                  <c:v>21.821824564644743</c:v>
                </c:pt>
                <c:pt idx="83">
                  <c:v>21.622978405334266</c:v>
                </c:pt>
                <c:pt idx="84">
                  <c:v>21.428637191327638</c:v>
                </c:pt>
                <c:pt idx="85">
                  <c:v>21.238645613741753</c:v>
                </c:pt>
                <c:pt idx="86">
                  <c:v>21.052856127226789</c:v>
                </c:pt>
                <c:pt idx="87">
                  <c:v>20.871128451471506</c:v>
                </c:pt>
                <c:pt idx="88">
                  <c:v>20.693329109935334</c:v>
                </c:pt>
                <c:pt idx="89">
                  <c:v>20.519331002751542</c:v>
                </c:pt>
                <c:pt idx="90">
                  <c:v>20.349013011012502</c:v>
                </c:pt>
                <c:pt idx="91">
                  <c:v>20.182259629893281</c:v>
                </c:pt>
                <c:pt idx="92">
                  <c:v>20.0189606282905</c:v>
                </c:pt>
                <c:pt idx="93">
                  <c:v>19.859010732853321</c:v>
                </c:pt>
                <c:pt idx="94">
                  <c:v>19.702309334467088</c:v>
                </c:pt>
                <c:pt idx="95">
                  <c:v>19.548760215415371</c:v>
                </c:pt>
                <c:pt idx="96">
                  <c:v>19.398271295596516</c:v>
                </c:pt>
                <c:pt idx="97">
                  <c:v>19.250754396308579</c:v>
                </c:pt>
                <c:pt idx="98">
                  <c:v>19.10612502024172</c:v>
                </c:pt>
                <c:pt idx="99">
                  <c:v>18.96430214642929</c:v>
                </c:pt>
                <c:pt idx="100">
                  <c:v>18.825208039015422</c:v>
                </c:pt>
                <c:pt idx="101">
                  <c:v>18.688768068788008</c:v>
                </c:pt>
                <c:pt idx="102">
                  <c:v>18.554910546515302</c:v>
                </c:pt>
                <c:pt idx="103">
                  <c:v>18.423566567201888</c:v>
                </c:pt>
                <c:pt idx="104">
                  <c:v>18.29466986445037</c:v>
                </c:pt>
                <c:pt idx="105">
                  <c:v>18.168156674183805</c:v>
                </c:pt>
                <c:pt idx="106">
                  <c:v>18.043965607041073</c:v>
                </c:pt>
                <c:pt idx="107">
                  <c:v>17.922037528814116</c:v>
                </c:pt>
                <c:pt idx="108">
                  <c:v>17.802315448345539</c:v>
                </c:pt>
                <c:pt idx="109">
                  <c:v>16.715226034868166</c:v>
                </c:pt>
                <c:pt idx="110">
                  <c:v>15.798604109014008</c:v>
                </c:pt>
                <c:pt idx="111">
                  <c:v>15.018912487464917</c:v>
                </c:pt>
                <c:pt idx="112">
                  <c:v>14.350995501429608</c:v>
                </c:pt>
                <c:pt idx="113">
                  <c:v>13.775485330154865</c:v>
                </c:pt>
                <c:pt idx="114">
                  <c:v>13.277161771372946</c:v>
                </c:pt>
                <c:pt idx="115">
                  <c:v>12.843865119003524</c:v>
                </c:pt>
                <c:pt idx="116">
                  <c:v>12.465747168692758</c:v>
                </c:pt>
                <c:pt idx="117">
                  <c:v>12.134738676686538</c:v>
                </c:pt>
                <c:pt idx="118">
                  <c:v>11.844160933103026</c:v>
                </c:pt>
                <c:pt idx="119">
                  <c:v>11.588436488009307</c:v>
                </c:pt>
                <c:pt idx="120">
                  <c:v>11.362869975492245</c:v>
                </c:pt>
                <c:pt idx="121">
                  <c:v>11.163479623058393</c:v>
                </c:pt>
                <c:pt idx="122">
                  <c:v>10.986866104627666</c:v>
                </c:pt>
                <c:pt idx="123">
                  <c:v>10.830109347170236</c:v>
                </c:pt>
                <c:pt idx="124">
                  <c:v>10.690686548383354</c:v>
                </c:pt>
                <c:pt idx="125">
                  <c:v>10.566406480484076</c:v>
                </c:pt>
                <c:pt idx="126">
                  <c:v>10.455356429749216</c:v>
                </c:pt>
                <c:pt idx="127">
                  <c:v>10.355859031431024</c:v>
                </c:pt>
                <c:pt idx="128">
                  <c:v>10.266436919582176</c:v>
                </c:pt>
                <c:pt idx="129">
                  <c:v>10.185783596431094</c:v>
                </c:pt>
                <c:pt idx="130">
                  <c:v>10.112739286839499</c:v>
                </c:pt>
                <c:pt idx="131">
                  <c:v>10.046270814745739</c:v>
                </c:pt>
                <c:pt idx="132">
                  <c:v>9.9854547445145982</c:v>
                </c:pt>
                <c:pt idx="133">
                  <c:v>9.929463187893802</c:v>
                </c:pt>
                <c:pt idx="134">
                  <c:v>9.8775517990767554</c:v>
                </c:pt>
                <c:pt idx="135">
                  <c:v>9.8290495750962492</c:v>
                </c:pt>
                <c:pt idx="136">
                  <c:v>9.7833501529507458</c:v>
                </c:pt>
                <c:pt idx="137">
                  <c:v>9.7399043533205969</c:v>
                </c:pt>
                <c:pt idx="138">
                  <c:v>9.6982137670815973</c:v>
                </c:pt>
                <c:pt idx="139">
                  <c:v>9.6578252177776989</c:v>
                </c:pt>
                <c:pt idx="140">
                  <c:v>9.6183259628444802</c:v>
                </c:pt>
                <c:pt idx="141">
                  <c:v>9.5793395202438774</c:v>
                </c:pt>
                <c:pt idx="142">
                  <c:v>9.5405220265025292</c:v>
                </c:pt>
                <c:pt idx="143">
                  <c:v>9.5015590478632248</c:v>
                </c:pt>
                <c:pt idx="144">
                  <c:v>9.4621627791084819</c:v>
                </c:pt>
                <c:pt idx="145">
                  <c:v>9.4220695751476455</c:v>
                </c:pt>
                <c:pt idx="146">
                  <c:v>9.3810377691447968</c:v>
                </c:pt>
                <c:pt idx="147">
                  <c:v>9.3388457381374224</c:v>
                </c:pt>
                <c:pt idx="148">
                  <c:v>9.2952901830564372</c:v>
                </c:pt>
                <c:pt idx="149">
                  <c:v>9.2501845950179131</c:v>
                </c:pt>
                <c:pt idx="150">
                  <c:v>9.2033578839034504</c:v>
                </c:pt>
                <c:pt idx="151">
                  <c:v>9.1546531487243072</c:v>
                </c:pt>
                <c:pt idx="152">
                  <c:v>9.1039265721854008</c:v>
                </c:pt>
                <c:pt idx="153">
                  <c:v>9.0510464243345155</c:v>
                </c:pt>
                <c:pt idx="154">
                  <c:v>8.995892162267296</c:v>
                </c:pt>
                <c:pt idx="155">
                  <c:v>8.9383536146294205</c:v>
                </c:pt>
                <c:pt idx="156">
                  <c:v>8.8783302411631126</c:v>
                </c:pt>
                <c:pt idx="157">
                  <c:v>8.8157304588298331</c:v>
                </c:pt>
                <c:pt idx="158">
                  <c:v>8.7504710271379906</c:v>
                </c:pt>
                <c:pt idx="159">
                  <c:v>8.6824764862466424</c:v>
                </c:pt>
                <c:pt idx="160">
                  <c:v>8.6116786422235521</c:v>
                </c:pt>
                <c:pt idx="161">
                  <c:v>8.5380160945325514</c:v>
                </c:pt>
                <c:pt idx="162">
                  <c:v>8.4614338014246329</c:v>
                </c:pt>
                <c:pt idx="163">
                  <c:v>8.3818826794265817</c:v>
                </c:pt>
                <c:pt idx="164">
                  <c:v>8.2993192335714809</c:v>
                </c:pt>
                <c:pt idx="165">
                  <c:v>8.2137052154040191</c:v>
                </c:pt>
                <c:pt idx="166">
                  <c:v>8.1250073061343073</c:v>
                </c:pt>
                <c:pt idx="167">
                  <c:v>8.0331968226096819</c:v>
                </c:pt>
                <c:pt idx="168">
                  <c:v>7.9382494440315128</c:v>
                </c:pt>
                <c:pt idx="169">
                  <c:v>7.8401449575699189</c:v>
                </c:pt>
                <c:pt idx="170">
                  <c:v>7.7388670212284438</c:v>
                </c:pt>
                <c:pt idx="171">
                  <c:v>7.6344029424824242</c:v>
                </c:pt>
                <c:pt idx="172">
                  <c:v>7.5267434713689312</c:v>
                </c:pt>
                <c:pt idx="173">
                  <c:v>7.4158826068402703</c:v>
                </c:pt>
                <c:pt idx="174">
                  <c:v>7.3018174153111488</c:v>
                </c:pt>
                <c:pt idx="175">
                  <c:v>7.1845478604353445</c:v>
                </c:pt>
                <c:pt idx="176">
                  <c:v>7.0640766432397299</c:v>
                </c:pt>
                <c:pt idx="177">
                  <c:v>6.9404090518260801</c:v>
                </c:pt>
                <c:pt idx="178">
                  <c:v>6.8135528199245954</c:v>
                </c:pt>
                <c:pt idx="179">
                  <c:v>6.683517993647385</c:v>
                </c:pt>
                <c:pt idx="180">
                  <c:v>6.5503168058492918</c:v>
                </c:pt>
                <c:pt idx="181">
                  <c:v>6.4139635575531599</c:v>
                </c:pt>
                <c:pt idx="182">
                  <c:v>6.274474505946813</c:v>
                </c:pt>
                <c:pt idx="183">
                  <c:v>6.1318677584951473</c:v>
                </c:pt>
                <c:pt idx="184">
                  <c:v>5.9861631727538622</c:v>
                </c:pt>
                <c:pt idx="185">
                  <c:v>5.8373822615002382</c:v>
                </c:pt>
                <c:pt idx="186">
                  <c:v>5.6855481028296282</c:v>
                </c:pt>
                <c:pt idx="187">
                  <c:v>5.5306852548924752</c:v>
                </c:pt>
                <c:pt idx="188">
                  <c:v>5.3728196749705859</c:v>
                </c:pt>
                <c:pt idx="189">
                  <c:v>5.211978642617126</c:v>
                </c:pt>
                <c:pt idx="190">
                  <c:v>5.0481906866001651</c:v>
                </c:pt>
                <c:pt idx="191">
                  <c:v>4.8814855154130044</c:v>
                </c:pt>
                <c:pt idx="192">
                  <c:v>4.7118939511288289</c:v>
                </c:pt>
                <c:pt idx="193">
                  <c:v>4.5394478663929192</c:v>
                </c:pt>
                <c:pt idx="194">
                  <c:v>4.3641801243612406</c:v>
                </c:pt>
                <c:pt idx="195">
                  <c:v>4.1861245214054037</c:v>
                </c:pt>
                <c:pt idx="196">
                  <c:v>4.0053157324179551</c:v>
                </c:pt>
                <c:pt idx="197">
                  <c:v>3.8217892585608837</c:v>
                </c:pt>
                <c:pt idx="198">
                  <c:v>3.635581377313315</c:v>
                </c:pt>
                <c:pt idx="199">
                  <c:v>1.6344713157430562</c:v>
                </c:pt>
                <c:pt idx="200">
                  <c:v>-0.59072390453270884</c:v>
                </c:pt>
                <c:pt idx="201">
                  <c:v>-2.9968933336137979</c:v>
                </c:pt>
                <c:pt idx="202">
                  <c:v>-5.5402555116209982</c:v>
                </c:pt>
                <c:pt idx="203">
                  <c:v>-8.1783115173275291</c:v>
                </c:pt>
                <c:pt idx="204">
                  <c:v>-10.87131852805733</c:v>
                </c:pt>
                <c:pt idx="205">
                  <c:v>-13.583371638821262</c:v>
                </c:pt>
                <c:pt idx="206">
                  <c:v>-16.283123615437987</c:v>
                </c:pt>
                <c:pt idx="207">
                  <c:v>-18.944161110444881</c:v>
                </c:pt>
                <c:pt idx="208">
                  <c:v>-21.545068813366825</c:v>
                </c:pt>
                <c:pt idx="209">
                  <c:v>-24.069232360406275</c:v>
                </c:pt>
                <c:pt idx="210">
                  <c:v>-26.504445267176308</c:v>
                </c:pt>
                <c:pt idx="211">
                  <c:v>-28.842389806106368</c:v>
                </c:pt>
                <c:pt idx="212">
                  <c:v>-31.078056794517892</c:v>
                </c:pt>
                <c:pt idx="213">
                  <c:v>-33.209157667326636</c:v>
                </c:pt>
                <c:pt idx="214">
                  <c:v>-35.235567698157382</c:v>
                </c:pt>
                <c:pt idx="215">
                  <c:v>-37.158824915448761</c:v>
                </c:pt>
                <c:pt idx="216">
                  <c:v>-38.98169709256328</c:v>
                </c:pt>
                <c:pt idx="217">
                  <c:v>-40.707820004571843</c:v>
                </c:pt>
                <c:pt idx="218">
                  <c:v>-42.341403953609984</c:v>
                </c:pt>
                <c:pt idx="219">
                  <c:v>-43.887001924469018</c:v>
                </c:pt>
                <c:pt idx="220">
                  <c:v>-45.349331025173782</c:v>
                </c:pt>
                <c:pt idx="221">
                  <c:v>-46.733138486539758</c:v>
                </c:pt>
                <c:pt idx="222">
                  <c:v>-48.043103933100042</c:v>
                </c:pt>
                <c:pt idx="223">
                  <c:v>-49.283770515737629</c:v>
                </c:pt>
                <c:pt idx="224">
                  <c:v>-50.459498553733198</c:v>
                </c:pt>
                <c:pt idx="225">
                  <c:v>-51.574436407313428</c:v>
                </c:pt>
                <c:pt idx="226">
                  <c:v>-52.632504298681013</c:v>
                </c:pt>
                <c:pt idx="227">
                  <c:v>-53.637387675582545</c:v>
                </c:pt>
                <c:pt idx="228">
                  <c:v>-54.592537452772589</c:v>
                </c:pt>
                <c:pt idx="229">
                  <c:v>-55.501175076902243</c:v>
                </c:pt>
                <c:pt idx="230">
                  <c:v>-56.366300852121071</c:v>
                </c:pt>
                <c:pt idx="231">
                  <c:v>-57.190704353438946</c:v>
                </c:pt>
                <c:pt idx="232">
                  <c:v>-57.976976059588225</c:v>
                </c:pt>
                <c:pt idx="233">
                  <c:v>-58.727519572538228</c:v>
                </c:pt>
                <c:pt idx="234">
                  <c:v>-59.444563970805987</c:v>
                </c:pt>
                <c:pt idx="235">
                  <c:v>-60.130175979976599</c:v>
                </c:pt>
                <c:pt idx="236">
                  <c:v>-60.786271746027751</c:v>
                </c:pt>
                <c:pt idx="237">
                  <c:v>-61.414628072890721</c:v>
                </c:pt>
                <c:pt idx="238">
                  <c:v>-62.016893041350542</c:v>
                </c:pt>
                <c:pt idx="239">
                  <c:v>-62.594595966712973</c:v>
                </c:pt>
                <c:pt idx="240">
                  <c:v>-63.149156681409906</c:v>
                </c:pt>
                <c:pt idx="241">
                  <c:v>-63.681894148783556</c:v>
                </c:pt>
                <c:pt idx="242">
                  <c:v>-64.194034427892547</c:v>
                </c:pt>
                <c:pt idx="243">
                  <c:v>-64.686718018027847</c:v>
                </c:pt>
                <c:pt idx="244">
                  <c:v>-65.161006616986157</c:v>
                </c:pt>
                <c:pt idx="245">
                  <c:v>-65.617889329995606</c:v>
                </c:pt>
                <c:pt idx="246">
                  <c:v>-66.058288367245098</c:v>
                </c:pt>
                <c:pt idx="247">
                  <c:v>-66.483064267780662</c:v>
                </c:pt>
                <c:pt idx="248">
                  <c:v>-66.893020686493372</c:v>
                </c:pt>
                <c:pt idx="249">
                  <c:v>-67.288908779334633</c:v>
                </c:pt>
                <c:pt idx="250">
                  <c:v>-67.671431219965598</c:v>
                </c:pt>
                <c:pt idx="251">
                  <c:v>-68.041245878942206</c:v>
                </c:pt>
                <c:pt idx="252">
                  <c:v>-68.398969194348169</c:v>
                </c:pt>
                <c:pt idx="253">
                  <c:v>-68.745179260617007</c:v>
                </c:pt>
                <c:pt idx="254">
                  <c:v>-69.080418660157861</c:v>
                </c:pt>
                <c:pt idx="255">
                  <c:v>-69.405197060373027</c:v>
                </c:pt>
                <c:pt idx="256">
                  <c:v>-69.719993596732394</c:v>
                </c:pt>
                <c:pt idx="257">
                  <c:v>-70.02525906077696</c:v>
                </c:pt>
                <c:pt idx="258">
                  <c:v>-70.32141791025451</c:v>
                </c:pt>
                <c:pt idx="259">
                  <c:v>-70.608870117049818</c:v>
                </c:pt>
                <c:pt idx="260">
                  <c:v>-70.887992867155191</c:v>
                </c:pt>
                <c:pt idx="261">
                  <c:v>-71.159142125634645</c:v>
                </c:pt>
                <c:pt idx="262">
                  <c:v>-71.422654078344408</c:v>
                </c:pt>
                <c:pt idx="263">
                  <c:v>-71.678846461100591</c:v>
                </c:pt>
                <c:pt idx="264">
                  <c:v>-71.928019786000633</c:v>
                </c:pt>
                <c:pt idx="265">
                  <c:v>-72.170458473714959</c:v>
                </c:pt>
                <c:pt idx="266">
                  <c:v>-72.406431899758687</c:v>
                </c:pt>
                <c:pt idx="267">
                  <c:v>-72.636195362020018</c:v>
                </c:pt>
                <c:pt idx="268">
                  <c:v>-72.859990976159452</c:v>
                </c:pt>
                <c:pt idx="269">
                  <c:v>-73.078048504894227</c:v>
                </c:pt>
                <c:pt idx="270">
                  <c:v>-73.290586126636072</c:v>
                </c:pt>
                <c:pt idx="271">
                  <c:v>-73.497811148462702</c:v>
                </c:pt>
                <c:pt idx="272">
                  <c:v>-73.699920667954743</c:v>
                </c:pt>
                <c:pt idx="273">
                  <c:v>-73.897102188026949</c:v>
                </c:pt>
                <c:pt idx="274">
                  <c:v>-74.089534188519877</c:v>
                </c:pt>
                <c:pt idx="275">
                  <c:v>-74.277386657984948</c:v>
                </c:pt>
                <c:pt idx="276">
                  <c:v>-74.460821588796293</c:v>
                </c:pt>
                <c:pt idx="277">
                  <c:v>-74.639993438454439</c:v>
                </c:pt>
                <c:pt idx="278">
                  <c:v>-74.815049559694657</c:v>
                </c:pt>
                <c:pt idx="279">
                  <c:v>-74.986130601796575</c:v>
                </c:pt>
                <c:pt idx="280">
                  <c:v>-75.153370885281248</c:v>
                </c:pt>
                <c:pt idx="281">
                  <c:v>-75.316898752003866</c:v>
                </c:pt>
                <c:pt idx="282">
                  <c:v>-75.476836892479113</c:v>
                </c:pt>
                <c:pt idx="283">
                  <c:v>-75.633302652124669</c:v>
                </c:pt>
                <c:pt idx="284">
                  <c:v>-75.786408317970725</c:v>
                </c:pt>
                <c:pt idx="285">
                  <c:v>-75.936261387255669</c:v>
                </c:pt>
                <c:pt idx="286">
                  <c:v>-76.082964819213743</c:v>
                </c:pt>
                <c:pt idx="287">
                  <c:v>-76.226617271257126</c:v>
                </c:pt>
                <c:pt idx="288">
                  <c:v>-76.367313320655256</c:v>
                </c:pt>
                <c:pt idx="289">
                  <c:v>-77.629943283635825</c:v>
                </c:pt>
                <c:pt idx="290">
                  <c:v>-78.677326650205515</c:v>
                </c:pt>
                <c:pt idx="291">
                  <c:v>-79.560355340873414</c:v>
                </c:pt>
                <c:pt idx="292">
                  <c:v>-80.315022775213521</c:v>
                </c:pt>
                <c:pt idx="293">
                  <c:v>-80.967507099593831</c:v>
                </c:pt>
                <c:pt idx="294">
                  <c:v>-81.537306652225681</c:v>
                </c:pt>
                <c:pt idx="295">
                  <c:v>-82.039245377482871</c:v>
                </c:pt>
                <c:pt idx="296">
                  <c:v>-82.484796274885667</c:v>
                </c:pt>
                <c:pt idx="297">
                  <c:v>-82.882978948438591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34A7-409A-B148-0171E806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84328"/>
        <c:axId val="154913944"/>
      </c:scatterChart>
      <c:valAx>
        <c:axId val="536035496"/>
        <c:scaling>
          <c:logBase val="10"/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916296"/>
        <c:crossesAt val="-80"/>
        <c:crossBetween val="midCat"/>
      </c:valAx>
      <c:valAx>
        <c:axId val="154916296"/>
        <c:scaling>
          <c:orientation val="minMax"/>
          <c:max val="80"/>
          <c:min val="-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035496"/>
        <c:crossesAt val="1.0000000000000002E-3"/>
        <c:crossBetween val="midCat"/>
      </c:valAx>
      <c:valAx>
        <c:axId val="154913944"/>
        <c:scaling>
          <c:orientation val="minMax"/>
          <c:max val="200"/>
          <c:min val="-200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784328"/>
        <c:crosses val="max"/>
        <c:crossBetween val="midCat"/>
      </c:valAx>
      <c:valAx>
        <c:axId val="532784328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4913944"/>
        <c:crosses val="autoZero"/>
        <c:crossBetween val="midCat"/>
      </c:valAx>
      <c:spPr>
        <a:noFill/>
        <a:ln>
          <a:solidFill>
            <a:srgbClr val="44CA6D"/>
          </a:solidFill>
        </a:ln>
        <a:effectLst/>
      </c:spPr>
    </c:plotArea>
    <c:legend>
      <c:legendPos val="b"/>
      <c:layout>
        <c:manualLayout>
          <c:xMode val="edge"/>
          <c:yMode val="edge"/>
          <c:x val="0.13874320329610404"/>
          <c:y val="0.89141516333645177"/>
          <c:w val="0.69558585132679429"/>
          <c:h val="0.10858483666354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9525</xdr:rowOff>
    </xdr:from>
    <xdr:to>
      <xdr:col>1</xdr:col>
      <xdr:colOff>1400175</xdr:colOff>
      <xdr:row>61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1409700</xdr:colOff>
      <xdr:row>46</xdr:row>
      <xdr:rowOff>200024</xdr:rowOff>
    </xdr:from>
    <xdr:to>
      <xdr:col>6</xdr:col>
      <xdr:colOff>9525</xdr:colOff>
      <xdr:row>61</xdr:row>
      <xdr:rowOff>161924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74</xdr:row>
      <xdr:rowOff>0</xdr:rowOff>
    </xdr:from>
    <xdr:to>
      <xdr:col>6</xdr:col>
      <xdr:colOff>0</xdr:colOff>
      <xdr:row>101</xdr:row>
      <xdr:rowOff>57150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</xdr:row>
          <xdr:rowOff>38100</xdr:rowOff>
        </xdr:from>
        <xdr:to>
          <xdr:col>4</xdr:col>
          <xdr:colOff>1419225</xdr:colOff>
          <xdr:row>16</xdr:row>
          <xdr:rowOff>142875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23</xdr:row>
      <xdr:rowOff>152400</xdr:rowOff>
    </xdr:from>
    <xdr:to>
      <xdr:col>14</xdr:col>
      <xdr:colOff>284977</xdr:colOff>
      <xdr:row>27</xdr:row>
      <xdr:rowOff>38024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4533900"/>
          <a:ext cx="5438002" cy="647624"/>
        </a:xfrm>
        <a:prstGeom prst="rect">
          <a:avLst/>
        </a:prstGeom>
      </xdr:spPr>
    </xdr:pic>
    <xdr:clientData/>
  </xdr:twoCellAnchor>
  <xdr:twoCellAnchor>
    <xdr:from>
      <xdr:col>4</xdr:col>
      <xdr:colOff>485775</xdr:colOff>
      <xdr:row>40</xdr:row>
      <xdr:rowOff>166687</xdr:rowOff>
    </xdr:from>
    <xdr:to>
      <xdr:col>10</xdr:col>
      <xdr:colOff>400050</xdr:colOff>
      <xdr:row>55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261937</xdr:colOff>
      <xdr:row>1009</xdr:row>
      <xdr:rowOff>23812</xdr:rowOff>
    </xdr:from>
    <xdr:to>
      <xdr:col>7</xdr:col>
      <xdr:colOff>100012</xdr:colOff>
      <xdr:row>1023</xdr:row>
      <xdr:rowOff>100012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485775</xdr:colOff>
      <xdr:row>1008</xdr:row>
      <xdr:rowOff>14287</xdr:rowOff>
    </xdr:from>
    <xdr:to>
      <xdr:col>15</xdr:col>
      <xdr:colOff>447675</xdr:colOff>
      <xdr:row>1022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276225</xdr:colOff>
      <xdr:row>1008</xdr:row>
      <xdr:rowOff>128587</xdr:rowOff>
    </xdr:from>
    <xdr:to>
      <xdr:col>23</xdr:col>
      <xdr:colOff>581025</xdr:colOff>
      <xdr:row>1023</xdr:row>
      <xdr:rowOff>14287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8314292</xdr:colOff>
      <xdr:row>21</xdr:row>
      <xdr:rowOff>104262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8266667" cy="41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9323809</xdr:colOff>
      <xdr:row>38</xdr:row>
      <xdr:rowOff>47333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53000"/>
          <a:ext cx="9323809" cy="2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1333333</xdr:colOff>
      <xdr:row>44</xdr:row>
      <xdr:rowOff>57048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620000"/>
          <a:ext cx="1333333" cy="819048"/>
        </a:xfrm>
        <a:prstGeom prst="rect">
          <a:avLst/>
        </a:prstGeom>
      </xdr:spPr>
    </xdr:pic>
    <xdr:clientData/>
  </xdr:twoCellAnchor>
  <xdr:twoCellAnchor>
    <xdr:from>
      <xdr:col>0</xdr:col>
      <xdr:colOff>161925</xdr:colOff>
      <xdr:row>45</xdr:row>
      <xdr:rowOff>9525</xdr:rowOff>
    </xdr:from>
    <xdr:to>
      <xdr:col>0</xdr:col>
      <xdr:colOff>9267825</xdr:colOff>
      <xdr:row>75</xdr:row>
      <xdr:rowOff>142874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6438899</xdr:colOff>
      <xdr:row>1</xdr:row>
      <xdr:rowOff>47624</xdr:rowOff>
    </xdr:from>
    <xdr:to>
      <xdr:col>0</xdr:col>
      <xdr:colOff>7734300</xdr:colOff>
      <xdr:row>4</xdr:row>
      <xdr:rowOff>142199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438899" y="238124"/>
          <a:ext cx="1295401" cy="666075"/>
        </a:xfrm>
        <a:prstGeom prst="rect">
          <a:avLst/>
        </a:prstGeom>
      </xdr:spPr>
    </xdr:pic>
    <xdr:clientData/>
  </xdr:twoCellAnchor>
  <xdr:twoCellAnchor editAs="oneCell">
    <xdr:from>
      <xdr:col>0</xdr:col>
      <xdr:colOff>6496050</xdr:colOff>
      <xdr:row>7</xdr:row>
      <xdr:rowOff>133350</xdr:rowOff>
    </xdr:from>
    <xdr:to>
      <xdr:col>0</xdr:col>
      <xdr:colOff>7543800</xdr:colOff>
      <xdr:row>12</xdr:row>
      <xdr:rowOff>27833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96050" y="1466850"/>
          <a:ext cx="1047750" cy="8469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6112933</xdr:colOff>
      <xdr:row>14</xdr:row>
      <xdr:rowOff>52212</xdr:rowOff>
    </xdr:from>
    <xdr:to>
      <xdr:col>12</xdr:col>
      <xdr:colOff>353130</xdr:colOff>
      <xdr:row>48</xdr:row>
      <xdr:rowOff>11642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1016564</xdr:colOff>
      <xdr:row>287</xdr:row>
      <xdr:rowOff>135137</xdr:rowOff>
    </xdr:from>
    <xdr:to>
      <xdr:col>24</xdr:col>
      <xdr:colOff>1039091</xdr:colOff>
      <xdr:row>305</xdr:row>
      <xdr:rowOff>98136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513445</xdr:colOff>
      <xdr:row>5</xdr:row>
      <xdr:rowOff>81708</xdr:rowOff>
    </xdr:from>
    <xdr:to>
      <xdr:col>22</xdr:col>
      <xdr:colOff>485621</xdr:colOff>
      <xdr:row>32</xdr:row>
      <xdr:rowOff>35462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SL81601\ISL81601%20Design%20Tool_205_unlocked_s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5112309\AppData\Local\Microsoft\Windows\INetCache\Content.Outlook\6WJIYI1A\ISL81601%20Design%20Tool_205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Language"/>
      <sheetName val="Revision History"/>
      <sheetName val="Power Stage"/>
      <sheetName val="Protection calcalation"/>
      <sheetName val="Power stage calculation"/>
      <sheetName val="Loop Gain"/>
      <sheetName val="Protection"/>
      <sheetName val="Loop Gain Calculation"/>
      <sheetName val="LOOP GAIN FOR TOTAL"/>
      <sheetName val="LOOP GAIN FOR BUCK"/>
      <sheetName val="LOOP GAIN FOR BUCK OF CC"/>
      <sheetName val="LOOP GAIN FOR BOOST OF CC"/>
      <sheetName val="LOOP GAIN FOR TOTAL OF CC"/>
      <sheetName val="LOOP GAIN FOR COMP OF CC"/>
      <sheetName val="Alarm"/>
      <sheetName val="LOOP GAIN FOR AMP"/>
      <sheetName val="PLL Calculation"/>
      <sheetName val="LOOP GAIN FOR BO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Language"/>
      <sheetName val="Revision History"/>
      <sheetName val="Power Stage"/>
      <sheetName val="Protection calcalation"/>
      <sheetName val="Power stage calculation"/>
      <sheetName val="Loop Gain"/>
      <sheetName val="Protection"/>
      <sheetName val="Loop Gain Calculation"/>
      <sheetName val="LOOP GAIN FOR TOTAL"/>
      <sheetName val="LOOP GAIN FOR BUCK"/>
      <sheetName val="LOOP GAIN FOR BUCK OF CC"/>
      <sheetName val="LOOP GAIN FOR BOOST OF CC"/>
      <sheetName val="LOOP GAIN FOR TOTAL OF CC"/>
      <sheetName val="LOOP GAIN FOR COMP OF CC"/>
      <sheetName val="Alarm"/>
      <sheetName val="LOOP GAIN FOR AMP"/>
      <sheetName val="PLL Calculation"/>
      <sheetName val="LOOP GAIN FOR BO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gtotal@Vgs=4.5V" TargetMode="External"/><Relationship Id="rId6" Type="http://schemas.openxmlformats.org/officeDocument/2006/relationships/image" Target="../media/image1.emf"/><Relationship Id="rId5" Type="http://schemas.openxmlformats.org/officeDocument/2006/relationships/package" Target="../embeddings/Microsoft_Visio_Drawing.vsdx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7FEB2-A357-4468-B057-5D93F9EA0C35}">
  <sheetPr codeName="Sheet1"/>
  <dimension ref="A12:I73"/>
  <sheetViews>
    <sheetView tabSelected="1" topLeftCell="A40" zoomScale="85" zoomScaleNormal="85" workbookViewId="0">
      <selection activeCell="B47" sqref="B47"/>
    </sheetView>
  </sheetViews>
  <sheetFormatPr defaultRowHeight="15"/>
  <cols>
    <col min="1" max="1" width="38.7109375" customWidth="1"/>
    <col min="2" max="2" width="23.28515625" customWidth="1"/>
    <col min="3" max="3" width="9.140625" customWidth="1"/>
    <col min="4" max="4" width="35.7109375" customWidth="1"/>
    <col min="5" max="5" width="21.5703125" customWidth="1"/>
    <col min="6" max="6" width="8.7109375" customWidth="1"/>
    <col min="8" max="8" width="9.140625" customWidth="1"/>
  </cols>
  <sheetData>
    <row r="12" spans="6:9">
      <c r="F12" s="113" t="s">
        <v>308</v>
      </c>
      <c r="G12" s="114"/>
      <c r="H12" s="114"/>
      <c r="I12" s="114"/>
    </row>
    <row r="14" spans="6:9">
      <c r="F14" s="115" t="s">
        <v>309</v>
      </c>
      <c r="G14" s="116"/>
      <c r="H14" s="116"/>
      <c r="I14" s="116"/>
    </row>
    <row r="18" spans="1:6" ht="15.75" thickBot="1"/>
    <row r="19" spans="1:6" ht="16.5" thickBot="1">
      <c r="A19" s="120" t="s">
        <v>60</v>
      </c>
      <c r="B19" s="121"/>
      <c r="C19" s="121"/>
      <c r="D19" s="121"/>
      <c r="E19" s="121"/>
      <c r="F19" s="122"/>
    </row>
    <row r="20" spans="1:6" ht="15.75">
      <c r="A20" s="3" t="s">
        <v>61</v>
      </c>
      <c r="B20" s="123"/>
      <c r="C20" s="124"/>
      <c r="D20" s="124"/>
      <c r="E20" s="124"/>
      <c r="F20" s="125"/>
    </row>
    <row r="21" spans="1:6">
      <c r="A21" s="4" t="s">
        <v>55</v>
      </c>
      <c r="B21" s="5">
        <v>12</v>
      </c>
      <c r="C21" s="16" t="s">
        <v>53</v>
      </c>
      <c r="D21" s="6" t="s">
        <v>56</v>
      </c>
      <c r="E21" s="7">
        <v>120</v>
      </c>
      <c r="F21" s="14" t="s">
        <v>53</v>
      </c>
    </row>
    <row r="22" spans="1:6">
      <c r="A22" s="9" t="s">
        <v>57</v>
      </c>
      <c r="B22" s="10">
        <v>0.66700000000000004</v>
      </c>
      <c r="C22" s="16" t="s">
        <v>54</v>
      </c>
      <c r="D22" s="6" t="s">
        <v>58</v>
      </c>
      <c r="E22" s="7">
        <v>320</v>
      </c>
      <c r="F22" s="14" t="s">
        <v>53</v>
      </c>
    </row>
    <row r="23" spans="1:6" ht="15.75" thickBot="1">
      <c r="A23" s="11"/>
      <c r="B23" s="17"/>
      <c r="C23" s="17"/>
      <c r="D23" s="6" t="s">
        <v>59</v>
      </c>
      <c r="E23" s="12">
        <v>400</v>
      </c>
      <c r="F23" s="15" t="s">
        <v>53</v>
      </c>
    </row>
    <row r="24" spans="1:6" ht="15.75" thickBot="1"/>
    <row r="25" spans="1:6" ht="15.75">
      <c r="A25" s="3" t="s">
        <v>65</v>
      </c>
      <c r="B25" s="126" t="s">
        <v>64</v>
      </c>
      <c r="C25" s="127"/>
      <c r="D25" s="127"/>
      <c r="E25" s="127"/>
      <c r="F25" s="128"/>
    </row>
    <row r="26" spans="1:6">
      <c r="A26" s="18" t="s">
        <v>322</v>
      </c>
      <c r="B26" s="19">
        <v>680</v>
      </c>
      <c r="C26" s="20" t="s">
        <v>62</v>
      </c>
      <c r="D26" s="6" t="s">
        <v>66</v>
      </c>
      <c r="E26" s="21">
        <f>Table!C14</f>
        <v>470</v>
      </c>
      <c r="F26" s="8" t="s">
        <v>62</v>
      </c>
    </row>
    <row r="27" spans="1:6">
      <c r="A27" s="18" t="s">
        <v>323</v>
      </c>
      <c r="B27" s="19">
        <v>2</v>
      </c>
      <c r="C27" s="20" t="s">
        <v>54</v>
      </c>
      <c r="D27" s="6" t="s">
        <v>67</v>
      </c>
      <c r="E27" s="21">
        <f>'Power parameter'!E12</f>
        <v>1.6800000000000002</v>
      </c>
      <c r="F27" s="8" t="s">
        <v>54</v>
      </c>
    </row>
    <row r="28" spans="1:6">
      <c r="A28" s="18" t="s">
        <v>324</v>
      </c>
      <c r="B28" s="19">
        <v>1.5</v>
      </c>
      <c r="C28" s="22" t="s">
        <v>54</v>
      </c>
      <c r="D28" s="6" t="s">
        <v>68</v>
      </c>
      <c r="E28" s="21">
        <f>'Power parameter'!B5*1.5</f>
        <v>1.0005000000000002</v>
      </c>
      <c r="F28" s="8" t="s">
        <v>54</v>
      </c>
    </row>
    <row r="29" spans="1:6" ht="15.75" thickBot="1">
      <c r="A29" s="24" t="s">
        <v>131</v>
      </c>
      <c r="B29" s="25">
        <v>680</v>
      </c>
      <c r="C29" s="40" t="s">
        <v>63</v>
      </c>
      <c r="D29" s="27" t="s">
        <v>160</v>
      </c>
      <c r="E29" s="21">
        <f>'Power parameter'!K16</f>
        <v>0.40368189271255067</v>
      </c>
      <c r="F29" s="13" t="s">
        <v>54</v>
      </c>
    </row>
    <row r="30" spans="1:6" ht="15.75" thickBot="1"/>
    <row r="31" spans="1:6" ht="15.75">
      <c r="A31" s="47" t="s">
        <v>137</v>
      </c>
      <c r="B31" s="126" t="s">
        <v>276</v>
      </c>
      <c r="C31" s="127"/>
      <c r="D31" s="127"/>
      <c r="E31" s="127"/>
      <c r="F31" s="128"/>
    </row>
    <row r="32" spans="1:6">
      <c r="A32" s="98" t="s">
        <v>138</v>
      </c>
      <c r="B32" s="38">
        <v>1.25</v>
      </c>
      <c r="C32" s="22" t="s">
        <v>53</v>
      </c>
      <c r="D32" s="98"/>
      <c r="E32" s="98"/>
      <c r="F32" s="22"/>
    </row>
    <row r="33" spans="1:6">
      <c r="A33" s="99" t="s">
        <v>120</v>
      </c>
      <c r="B33" s="38">
        <v>75</v>
      </c>
      <c r="C33" s="22" t="s">
        <v>76</v>
      </c>
      <c r="D33" s="99" t="s">
        <v>307</v>
      </c>
      <c r="E33" s="38">
        <v>100</v>
      </c>
      <c r="F33" s="22" t="s">
        <v>127</v>
      </c>
    </row>
    <row r="34" spans="1:6">
      <c r="A34" s="99" t="s">
        <v>153</v>
      </c>
      <c r="B34" s="38">
        <v>600</v>
      </c>
      <c r="C34" s="22" t="s">
        <v>53</v>
      </c>
      <c r="D34" s="99" t="s">
        <v>277</v>
      </c>
      <c r="E34" s="21">
        <f>Table!C8</f>
        <v>600</v>
      </c>
      <c r="F34" s="22" t="s">
        <v>53</v>
      </c>
    </row>
    <row r="35" spans="1:6">
      <c r="A35" s="99" t="s">
        <v>154</v>
      </c>
      <c r="B35" s="38">
        <v>2</v>
      </c>
      <c r="C35" s="22" t="s">
        <v>54</v>
      </c>
      <c r="D35" s="99" t="s">
        <v>152</v>
      </c>
      <c r="E35" s="21">
        <f>Table!C11</f>
        <v>2</v>
      </c>
      <c r="F35" s="22" t="s">
        <v>54</v>
      </c>
    </row>
    <row r="36" spans="1:6" ht="15.75" thickBot="1"/>
    <row r="37" spans="1:6" ht="15.75">
      <c r="A37" s="23" t="s">
        <v>77</v>
      </c>
      <c r="B37" s="126" t="s">
        <v>69</v>
      </c>
      <c r="C37" s="127"/>
      <c r="D37" s="127"/>
      <c r="E37" s="127"/>
      <c r="F37" s="128"/>
    </row>
    <row r="38" spans="1:6">
      <c r="A38" s="18" t="s">
        <v>70</v>
      </c>
      <c r="B38" s="19">
        <v>330</v>
      </c>
      <c r="C38" s="20" t="s">
        <v>71</v>
      </c>
      <c r="D38" s="6" t="s">
        <v>148</v>
      </c>
      <c r="E38" s="21">
        <f>Table!C5</f>
        <v>220</v>
      </c>
      <c r="F38" s="8" t="s">
        <v>71</v>
      </c>
    </row>
    <row r="39" spans="1:6" ht="15.75" thickBot="1">
      <c r="A39" s="24" t="s">
        <v>72</v>
      </c>
      <c r="B39" s="30">
        <v>50</v>
      </c>
      <c r="C39" s="26" t="s">
        <v>63</v>
      </c>
      <c r="D39" s="6" t="s">
        <v>292</v>
      </c>
      <c r="E39" s="21">
        <f>'Power parameter'!E22*1000</f>
        <v>118.26086956521738</v>
      </c>
      <c r="F39" s="13" t="s">
        <v>63</v>
      </c>
    </row>
    <row r="40" spans="1:6" ht="15.75" thickBot="1">
      <c r="A40" s="129"/>
      <c r="B40" s="130"/>
      <c r="C40" s="130"/>
      <c r="D40" s="130"/>
      <c r="E40" s="130"/>
      <c r="F40" s="131"/>
    </row>
    <row r="41" spans="1:6" ht="15.75">
      <c r="A41" s="23" t="s">
        <v>78</v>
      </c>
      <c r="B41" s="132"/>
      <c r="C41" s="133"/>
      <c r="D41" s="133"/>
      <c r="E41" s="133"/>
      <c r="F41" s="134"/>
    </row>
    <row r="42" spans="1:6" ht="15.75" thickBot="1">
      <c r="A42" s="18" t="s">
        <v>73</v>
      </c>
      <c r="B42" s="28">
        <v>22</v>
      </c>
      <c r="C42" s="20" t="s">
        <v>71</v>
      </c>
      <c r="D42" s="6" t="s">
        <v>148</v>
      </c>
      <c r="E42" s="21">
        <f>Table!C2</f>
        <v>22</v>
      </c>
      <c r="F42" s="8" t="s">
        <v>71</v>
      </c>
    </row>
    <row r="43" spans="1:6" ht="15.75" thickBot="1">
      <c r="A43" s="129"/>
      <c r="B43" s="130"/>
      <c r="C43" s="130"/>
      <c r="D43" s="130"/>
      <c r="E43" s="130"/>
      <c r="F43" s="131"/>
    </row>
    <row r="44" spans="1:6" ht="15.75">
      <c r="A44" s="31" t="s">
        <v>79</v>
      </c>
      <c r="B44" s="126" t="s">
        <v>319</v>
      </c>
      <c r="C44" s="127"/>
      <c r="D44" s="127"/>
      <c r="E44" s="127"/>
      <c r="F44" s="128"/>
    </row>
    <row r="45" spans="1:6">
      <c r="A45" s="32" t="s">
        <v>139</v>
      </c>
      <c r="B45" s="19">
        <v>320</v>
      </c>
      <c r="C45" s="20" t="s">
        <v>53</v>
      </c>
      <c r="D45" s="33" t="s">
        <v>1</v>
      </c>
      <c r="E45" s="21">
        <f>'Power parameter'!K14</f>
        <v>11.850104809917157</v>
      </c>
      <c r="F45" s="8" t="s">
        <v>53</v>
      </c>
    </row>
    <row r="46" spans="1:6">
      <c r="A46" s="18" t="s">
        <v>140</v>
      </c>
      <c r="B46" s="34">
        <v>0.67</v>
      </c>
      <c r="C46" s="20" t="s">
        <v>54</v>
      </c>
      <c r="D46" s="6" t="s">
        <v>79</v>
      </c>
      <c r="E46" s="35">
        <f>'Power parameter'!B43*100</f>
        <v>84.352883100390912</v>
      </c>
      <c r="F46" s="8" t="s">
        <v>75</v>
      </c>
    </row>
    <row r="47" spans="1:6" ht="15.75" thickBot="1">
      <c r="A47" s="24"/>
      <c r="B47" s="36"/>
      <c r="C47" s="26"/>
      <c r="D47" s="27"/>
      <c r="E47" s="27"/>
      <c r="F47" s="13"/>
    </row>
    <row r="62" spans="1:6" ht="15.75" thickBot="1"/>
    <row r="63" spans="1:6" ht="16.5" thickBot="1">
      <c r="A63" s="120" t="s">
        <v>87</v>
      </c>
      <c r="B63" s="121"/>
      <c r="C63" s="121"/>
      <c r="D63" s="121"/>
      <c r="E63" s="121"/>
      <c r="F63" s="122"/>
    </row>
    <row r="64" spans="1:6">
      <c r="A64" s="41" t="s">
        <v>80</v>
      </c>
      <c r="B64" s="42">
        <v>396</v>
      </c>
      <c r="C64" s="43" t="s">
        <v>88</v>
      </c>
      <c r="D64" s="44" t="s">
        <v>83</v>
      </c>
      <c r="E64" s="105">
        <f>'Power parameter'!B9</f>
        <v>398</v>
      </c>
      <c r="F64" s="100" t="s">
        <v>88</v>
      </c>
    </row>
    <row r="65" spans="1:6">
      <c r="A65" s="18" t="s">
        <v>81</v>
      </c>
      <c r="B65" s="29">
        <v>98.8</v>
      </c>
      <c r="C65" s="20" t="s">
        <v>88</v>
      </c>
      <c r="D65" s="6" t="s">
        <v>82</v>
      </c>
      <c r="E65" s="106">
        <f>'Power parameter'!B10</f>
        <v>99.5</v>
      </c>
      <c r="F65" s="101" t="s">
        <v>88</v>
      </c>
    </row>
    <row r="66" spans="1:6">
      <c r="A66" s="18" t="s">
        <v>321</v>
      </c>
      <c r="B66" s="29">
        <v>100</v>
      </c>
      <c r="C66" s="20" t="s">
        <v>89</v>
      </c>
      <c r="D66" s="6" t="s">
        <v>320</v>
      </c>
      <c r="E66" s="106">
        <f>'Power parameter'!B16*1000000000</f>
        <v>41.42266433768765</v>
      </c>
      <c r="F66" s="102" t="s">
        <v>89</v>
      </c>
    </row>
    <row r="67" spans="1:6">
      <c r="A67" s="92" t="s">
        <v>245</v>
      </c>
      <c r="B67" s="93">
        <v>2200</v>
      </c>
      <c r="C67" s="94" t="s">
        <v>246</v>
      </c>
      <c r="D67" s="95" t="s">
        <v>305</v>
      </c>
      <c r="E67" s="107">
        <v>2200</v>
      </c>
      <c r="F67" s="94" t="s">
        <v>246</v>
      </c>
    </row>
    <row r="68" spans="1:6">
      <c r="A68" s="92" t="s">
        <v>11</v>
      </c>
      <c r="B68" s="93">
        <v>10000</v>
      </c>
      <c r="C68" s="94" t="s">
        <v>74</v>
      </c>
      <c r="D68" s="95" t="s">
        <v>86</v>
      </c>
      <c r="E68" s="107">
        <f>'Power parameter'!B20</f>
        <v>9891.5715249662626</v>
      </c>
      <c r="F68" s="103" t="s">
        <v>74</v>
      </c>
    </row>
    <row r="69" spans="1:6">
      <c r="A69" s="92" t="s">
        <v>85</v>
      </c>
      <c r="B69" s="93">
        <v>680</v>
      </c>
      <c r="C69" s="94" t="s">
        <v>246</v>
      </c>
      <c r="D69" s="6" t="s">
        <v>84</v>
      </c>
      <c r="E69" s="107">
        <v>680</v>
      </c>
      <c r="F69" s="112" t="s">
        <v>246</v>
      </c>
    </row>
    <row r="70" spans="1:6" ht="15.75" thickBot="1">
      <c r="A70" s="24" t="s">
        <v>310</v>
      </c>
      <c r="B70" s="37">
        <f>'Power parameter'!B13</f>
        <v>11.934942914979757</v>
      </c>
      <c r="C70" s="26" t="s">
        <v>53</v>
      </c>
      <c r="D70" s="27"/>
      <c r="E70" s="108"/>
      <c r="F70" s="104"/>
    </row>
    <row r="71" spans="1:6" ht="16.5" thickBot="1">
      <c r="A71" s="117" t="s">
        <v>270</v>
      </c>
      <c r="B71" s="118"/>
      <c r="C71" s="118"/>
      <c r="D71" s="118"/>
      <c r="E71" s="118"/>
      <c r="F71" s="119"/>
    </row>
    <row r="72" spans="1:6">
      <c r="A72" s="41" t="s">
        <v>271</v>
      </c>
      <c r="B72" s="45">
        <f ca="1">'LOOP GAIN FOR TOTAL'!Z8</f>
        <v>47.658244858877111</v>
      </c>
      <c r="C72" s="43" t="s">
        <v>171</v>
      </c>
      <c r="D72" s="44" t="s">
        <v>172</v>
      </c>
      <c r="E72" s="45">
        <f ca="1">'LOOP GAIN FOR TOTAL'!Z12</f>
        <v>-61.875496703772107</v>
      </c>
      <c r="F72" s="96" t="s">
        <v>273</v>
      </c>
    </row>
    <row r="73" spans="1:6" ht="15.75" thickBot="1">
      <c r="A73" s="24" t="s">
        <v>272</v>
      </c>
      <c r="B73" s="37">
        <f ca="1">'LOOP GAIN FOR TOTAL'!Z7</f>
        <v>0.24</v>
      </c>
      <c r="C73" s="26" t="s">
        <v>274</v>
      </c>
      <c r="D73" s="97"/>
      <c r="E73" s="97"/>
      <c r="F73" s="39"/>
    </row>
  </sheetData>
  <sheetProtection algorithmName="SHA-512" hashValue="Yg4EeL2YuDALEEUPOeSID2cMhE03pGZDRuGyOyAT1GJx/zM421aQwOuPQKKRZz3tqmoGWRJGnXns/gY5Ffo2+w==" saltValue="bB9Flf4nwdfK+GRhaAZwIw==" spinCount="100000" sheet="1" objects="1" scenarios="1"/>
  <mergeCells count="13">
    <mergeCell ref="F12:I12"/>
    <mergeCell ref="F14:I14"/>
    <mergeCell ref="A71:F71"/>
    <mergeCell ref="A63:F63"/>
    <mergeCell ref="A19:F19"/>
    <mergeCell ref="B20:F20"/>
    <mergeCell ref="B25:F25"/>
    <mergeCell ref="B37:F37"/>
    <mergeCell ref="A40:F40"/>
    <mergeCell ref="B41:F41"/>
    <mergeCell ref="A43:F43"/>
    <mergeCell ref="B44:F44"/>
    <mergeCell ref="B31:F31"/>
  </mergeCells>
  <phoneticPr fontId="15" type="noConversion"/>
  <conditionalFormatting sqref="B28:B29">
    <cfRule type="cellIs" dxfId="13" priority="16" operator="lessThan">
      <formula>$B$14</formula>
    </cfRule>
  </conditionalFormatting>
  <conditionalFormatting sqref="B46:B47">
    <cfRule type="cellIs" dxfId="12" priority="10" operator="greaterThan">
      <formula>36</formula>
    </cfRule>
  </conditionalFormatting>
  <conditionalFormatting sqref="B22">
    <cfRule type="containsText" dxfId="11" priority="2" operator="containsText" text="Max curent should be smaller than 1.2A">
      <formula>NOT(ISERROR(SEARCH("Max curent should be smaller than 1.2A",B22)))</formula>
    </cfRule>
    <cfRule type="cellIs" dxfId="10" priority="3" operator="greaterThan">
      <formula>1.2</formula>
    </cfRule>
  </conditionalFormatting>
  <dataValidations count="2">
    <dataValidation type="decimal" operator="lessThan" allowBlank="1" showErrorMessage="1" error="Max output current should be less than 1.2A" sqref="B22" xr:uid="{54DAB621-88B5-4706-9338-420F681E1B3D}">
      <formula1>1.2</formula1>
    </dataValidation>
    <dataValidation type="decimal" operator="lessThan" allowBlank="1" showErrorMessage="1" error="Output current should be smaller than 1.2A" sqref="B46" xr:uid="{69B1DA0F-0CBB-4577-8F13-155D28EA1D11}">
      <formula1>1.2</formula1>
    </dataValidation>
  </dataValidations>
  <hyperlinks>
    <hyperlink ref="A33" r:id="rId1" display="Qgtotal@Vgs=4.5V" xr:uid="{B39168F8-51A8-4FC3-BE4F-F3BA3CB1E2BD}"/>
  </hyperlinks>
  <pageMargins left="0.7" right="0.7" top="0.75" bottom="0.75" header="0.3" footer="0.3"/>
  <pageSetup paperSize="9" orientation="portrait" r:id="rId2"/>
  <drawing r:id="rId3"/>
  <legacyDrawing r:id="rId4"/>
  <oleObjects>
    <mc:AlternateContent xmlns:mc="http://schemas.openxmlformats.org/markup-compatibility/2006">
      <mc:Choice Requires="x14">
        <oleObject progId="Visio.Drawing.15" shapeId="1035" r:id="rId5">
          <objectPr defaultSize="0" autoPict="0" r:id="rId6">
            <anchor moveWithCells="1">
              <from>
                <xdr:col>0</xdr:col>
                <xdr:colOff>28575</xdr:colOff>
                <xdr:row>1</xdr:row>
                <xdr:rowOff>38100</xdr:rowOff>
              </from>
              <to>
                <xdr:col>4</xdr:col>
                <xdr:colOff>1419225</xdr:colOff>
                <xdr:row>16</xdr:row>
                <xdr:rowOff>142875</xdr:rowOff>
              </to>
            </anchor>
          </objectPr>
        </oleObject>
      </mc:Choice>
      <mc:Fallback>
        <oleObject progId="Visio.Drawing.15" shapeId="1035" r:id="rId5"/>
      </mc:Fallback>
    </mc:AlternateContent>
  </oleObjec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2" operator="lessThan" id="{3C96EED0-3B69-45F5-802A-E45478FBED26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3" operator="greaterThan" id="{96A87E40-5144-4F42-AED7-0DA5C7356C8F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B21</xm:sqref>
        </x14:conditionalFormatting>
        <x14:conditionalFormatting xmlns:xm="http://schemas.microsoft.com/office/excel/2006/main">
          <x14:cfRule type="cellIs" priority="21" operator="lessThan" id="{94D9701D-ADE2-4F0E-9F0A-3488D4D68D6D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E21</xm:sqref>
        </x14:conditionalFormatting>
        <x14:conditionalFormatting xmlns:xm="http://schemas.microsoft.com/office/excel/2006/main">
          <x14:cfRule type="cellIs" priority="12" operator="lessThan" id="{8762B456-0D15-486D-BF1E-2FDB0CDA4AB6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B28:B29</xm:sqref>
        </x14:conditionalFormatting>
        <x14:conditionalFormatting xmlns:xm="http://schemas.microsoft.com/office/excel/2006/main">
          <x14:cfRule type="cellIs" priority="13" operator="lessThan" id="{FB67357A-99AA-4583-9FBF-83AFF181BFAD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7" operator="lessThan" id="{C059B3ED-B4D8-417A-9A78-4C70731EAD5D}">
            <xm:f>$B$14+0.5*'C:\ISL81601\[ISL81601 Design Tool_205_unlocked_so.xlsx]Power stage calculation'!#REF!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B27</xm:sqref>
        </x14:conditionalFormatting>
        <x14:conditionalFormatting xmlns:xm="http://schemas.microsoft.com/office/excel/2006/main">
          <x14:cfRule type="cellIs" priority="14" operator="lessThan" id="{894503F1-28CE-445C-A408-70B5274ECA59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5" operator="greaterThan" id="{72DDBEA2-42BC-409D-B4E0-10F4FAA91373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B26</xm:sqref>
        </x14:conditionalFormatting>
        <x14:conditionalFormatting xmlns:xm="http://schemas.microsoft.com/office/excel/2006/main">
          <x14:cfRule type="cellIs" priority="9" operator="greaterThan" id="{6DE4DA3D-1E77-4CB0-AE6F-6D8B0251CCAA}">
            <xm:f>'C:\Users\a5112309\AppData\Local\Microsoft\Windows\INetCache\Content.Outlook\6WJIYI1A\[ISL81601 Design Tool_205 (002).xlsx]Alarm'!#REF!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B32</xm:sqref>
        </x14:conditionalFormatting>
        <x14:conditionalFormatting xmlns:xm="http://schemas.microsoft.com/office/excel/2006/main">
          <x14:cfRule type="cellIs" priority="1" operator="lessThan" id="{D9EE22A9-C22C-4572-B7CE-0A7EF4D1A20A}">
            <xm:f>'C:\ISL81601\[ISL81601 Design Tool_205_unlocked_so.xlsx]Alarm'!#REF!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45FA5-4623-452D-AB77-89C6373D4F41}">
  <sheetPr codeName="Sheet2"/>
  <dimension ref="A1:N46"/>
  <sheetViews>
    <sheetView workbookViewId="0">
      <selection activeCell="F12" sqref="F12"/>
    </sheetView>
  </sheetViews>
  <sheetFormatPr defaultRowHeight="15"/>
  <cols>
    <col min="1" max="1" width="12.140625" customWidth="1"/>
    <col min="2" max="2" width="12" bestFit="1" customWidth="1"/>
    <col min="4" max="4" width="13.7109375" customWidth="1"/>
    <col min="7" max="7" width="14" customWidth="1"/>
    <col min="8" max="8" width="12" bestFit="1" customWidth="1"/>
    <col min="9" max="9" width="12" customWidth="1"/>
    <col min="10" max="10" width="13.5703125" customWidth="1"/>
    <col min="11" max="11" width="13" bestFit="1" customWidth="1"/>
    <col min="13" max="13" width="18.28515625" customWidth="1"/>
    <col min="14" max="14" width="13" bestFit="1" customWidth="1"/>
  </cols>
  <sheetData>
    <row r="1" spans="1:14">
      <c r="A1" t="s">
        <v>26</v>
      </c>
      <c r="D1" t="s">
        <v>27</v>
      </c>
      <c r="G1" t="s">
        <v>28</v>
      </c>
    </row>
    <row r="2" spans="1:14">
      <c r="A2" t="s">
        <v>19</v>
      </c>
      <c r="B2">
        <f>'Design tool'!$E$23</f>
        <v>400</v>
      </c>
      <c r="D2" t="s">
        <v>25</v>
      </c>
      <c r="E2" s="1">
        <v>2.3E-5</v>
      </c>
      <c r="G2" t="s">
        <v>92</v>
      </c>
      <c r="H2" s="1">
        <f>(B6-B13)*E8/E15</f>
        <v>0.13591105459633249</v>
      </c>
      <c r="I2" s="1"/>
      <c r="J2" t="s">
        <v>118</v>
      </c>
      <c r="K2" s="1">
        <f>(2*B8*E15*B13+SQRT((2*B8*E15*B13)^2+8*E15*B6^2*B8*E2*B13))/2/E15/B6</f>
        <v>0.7612473448324828</v>
      </c>
      <c r="M2" t="s">
        <v>98</v>
      </c>
      <c r="N2">
        <f>IF(H7,H11,K6)</f>
        <v>2.3891057524153988E-5</v>
      </c>
    </row>
    <row r="3" spans="1:14">
      <c r="A3" t="s">
        <v>0</v>
      </c>
      <c r="B3">
        <f>'Design tool'!$E$21</f>
        <v>120</v>
      </c>
      <c r="D3" t="s">
        <v>4</v>
      </c>
      <c r="E3">
        <v>1.1200000000000001</v>
      </c>
      <c r="G3" t="s">
        <v>24</v>
      </c>
      <c r="H3">
        <f>IF(K2&lt;H2,1,0)</f>
        <v>0</v>
      </c>
      <c r="J3" t="s">
        <v>94</v>
      </c>
      <c r="K3">
        <f>IF(K2&gt;H2,1,0)</f>
        <v>1</v>
      </c>
      <c r="L3" s="1"/>
      <c r="M3" t="s">
        <v>122</v>
      </c>
      <c r="N3">
        <f>IF(H7,E2,K5)</f>
        <v>2.3E-5</v>
      </c>
    </row>
    <row r="4" spans="1:14">
      <c r="A4" t="s">
        <v>1</v>
      </c>
      <c r="B4">
        <f>'Design tool'!B21</f>
        <v>12</v>
      </c>
      <c r="D4" t="s">
        <v>5</v>
      </c>
      <c r="E4" s="1">
        <f>'Design tool'!B64*1000</f>
        <v>396000</v>
      </c>
      <c r="G4" t="s">
        <v>144</v>
      </c>
      <c r="H4">
        <f>IF(H3,(K6-K4),E2)</f>
        <v>2.3E-5</v>
      </c>
      <c r="J4" t="s">
        <v>93</v>
      </c>
      <c r="K4">
        <f>IF(H3,E8,E15*K8/(B6-B13))</f>
        <v>1.6803210314866282E-6</v>
      </c>
      <c r="L4" s="1"/>
      <c r="M4" t="s">
        <v>32</v>
      </c>
      <c r="N4">
        <f>IF(H7,H14,K4)</f>
        <v>8.9105752415398583E-7</v>
      </c>
    </row>
    <row r="5" spans="1:14">
      <c r="A5" t="s">
        <v>2</v>
      </c>
      <c r="B5">
        <f>'Design tool'!B22</f>
        <v>0.66700000000000004</v>
      </c>
      <c r="D5" t="s">
        <v>6</v>
      </c>
      <c r="E5" s="1">
        <f>'Design tool'!B65*1000</f>
        <v>98800</v>
      </c>
      <c r="G5" t="s">
        <v>106</v>
      </c>
      <c r="H5" s="1">
        <f>IF((B7+B13*E2/2/E15)&lt;E3,1,0)</f>
        <v>1</v>
      </c>
      <c r="J5" t="s">
        <v>95</v>
      </c>
      <c r="K5" s="1">
        <f>E15*K8/B13</f>
        <v>4.3372490188987739E-5</v>
      </c>
      <c r="M5" t="s">
        <v>99</v>
      </c>
      <c r="N5">
        <f>N4/N2</f>
        <v>3.7296696609311744E-2</v>
      </c>
    </row>
    <row r="6" spans="1:14">
      <c r="A6" t="s">
        <v>18</v>
      </c>
      <c r="B6">
        <f>'Design tool'!B45</f>
        <v>320</v>
      </c>
      <c r="D6" t="s">
        <v>9</v>
      </c>
      <c r="E6" s="1">
        <v>1E-3</v>
      </c>
      <c r="G6" t="s">
        <v>30</v>
      </c>
      <c r="H6" s="1">
        <f>IF(H5,(B8+H10/2),1.2)</f>
        <v>0.87244094635627545</v>
      </c>
      <c r="I6" s="1"/>
      <c r="J6" t="s">
        <v>96</v>
      </c>
      <c r="K6" s="1">
        <f>(K4+K5)*K8/2/B8</f>
        <v>2.557137855564062E-5</v>
      </c>
      <c r="M6" t="s">
        <v>4</v>
      </c>
      <c r="N6">
        <f>IF(H7,H6,K8)</f>
        <v>0.87244094635627545</v>
      </c>
    </row>
    <row r="7" spans="1:14">
      <c r="A7" t="s">
        <v>23</v>
      </c>
      <c r="B7" s="1">
        <f>'Design tool'!B46</f>
        <v>0.67</v>
      </c>
      <c r="D7" t="s">
        <v>10</v>
      </c>
      <c r="E7" s="1">
        <f>-LN(1/1.05)</f>
        <v>4.8790164169432056E-2</v>
      </c>
      <c r="G7" t="s">
        <v>31</v>
      </c>
      <c r="H7">
        <f>IF((H10/2)&lt;B7,1,0)</f>
        <v>1</v>
      </c>
      <c r="J7" t="s">
        <v>90</v>
      </c>
      <c r="K7">
        <f>IF((H10/2)&gt;B7,1,0)</f>
        <v>0</v>
      </c>
      <c r="M7" t="s">
        <v>108</v>
      </c>
      <c r="N7">
        <f>IF(H7,H8,K9)</f>
        <v>0.68064989718797364</v>
      </c>
    </row>
    <row r="8" spans="1:14">
      <c r="A8" t="s">
        <v>91</v>
      </c>
      <c r="B8" s="1">
        <f>B7+0.0006</f>
        <v>0.67060000000000008</v>
      </c>
      <c r="D8" t="s">
        <v>21</v>
      </c>
      <c r="E8" s="1">
        <v>2.9999999999999999E-7</v>
      </c>
      <c r="G8" t="s">
        <v>102</v>
      </c>
      <c r="H8">
        <f>SQRT(B8^2+H10^2/12)</f>
        <v>0.68064989718797364</v>
      </c>
      <c r="J8" t="s">
        <v>29</v>
      </c>
      <c r="K8" s="1">
        <f>IF(H3,H2,K2)</f>
        <v>0.7612473448324828</v>
      </c>
      <c r="M8" t="s">
        <v>109</v>
      </c>
      <c r="N8">
        <f>IF(H7,H13,K10)</f>
        <v>0.13144950867094027</v>
      </c>
    </row>
    <row r="9" spans="1:14">
      <c r="A9" t="s">
        <v>141</v>
      </c>
      <c r="B9">
        <v>398</v>
      </c>
      <c r="D9" t="s">
        <v>22</v>
      </c>
      <c r="E9" s="1">
        <v>5.9999999999999995E-4</v>
      </c>
      <c r="G9" t="s">
        <v>35</v>
      </c>
      <c r="H9" s="1">
        <f>B12/B6</f>
        <v>3.7296696609311744E-2</v>
      </c>
      <c r="I9" s="1"/>
      <c r="J9" t="s">
        <v>100</v>
      </c>
      <c r="K9" s="1">
        <f>K8*SQRT((K4+K5)/K6/3)</f>
        <v>0.58337664759836649</v>
      </c>
      <c r="M9" t="s">
        <v>147</v>
      </c>
      <c r="N9">
        <f>IF(H7,H11,K6)</f>
        <v>2.3891057524153988E-5</v>
      </c>
    </row>
    <row r="10" spans="1:14">
      <c r="A10" t="s">
        <v>142</v>
      </c>
      <c r="B10">
        <f>B9/((B4+0.5)/2.5-1)</f>
        <v>99.5</v>
      </c>
      <c r="E10" s="1"/>
      <c r="G10" s="2" t="s">
        <v>37</v>
      </c>
      <c r="H10" s="1">
        <f>B12*E2/E15</f>
        <v>0.40368189271255067</v>
      </c>
      <c r="I10" s="1"/>
      <c r="J10" t="s">
        <v>101</v>
      </c>
      <c r="K10" s="1">
        <f>K8*SQRT((K4)/K6/3)</f>
        <v>0.11266375564547793</v>
      </c>
    </row>
    <row r="11" spans="1:14">
      <c r="E11" s="1"/>
      <c r="G11" t="s">
        <v>97</v>
      </c>
      <c r="H11" s="1">
        <f>E2/(1-H9)</f>
        <v>2.3891057524153988E-5</v>
      </c>
      <c r="I11" s="1"/>
      <c r="J11" t="s">
        <v>149</v>
      </c>
      <c r="K11" s="1">
        <f>B13/EXP(-K6/(E16*(E4+E5)))</f>
        <v>11.941112515204411</v>
      </c>
    </row>
    <row r="12" spans="1:14">
      <c r="A12" t="s">
        <v>105</v>
      </c>
      <c r="B12" s="1">
        <f>IF((H5),B13,H12)</f>
        <v>11.934942914979757</v>
      </c>
      <c r="D12" t="s">
        <v>135</v>
      </c>
      <c r="E12" s="1">
        <f>E3*1.5</f>
        <v>1.6800000000000002</v>
      </c>
      <c r="G12" t="s">
        <v>103</v>
      </c>
      <c r="H12">
        <f>IF(B8&gt;E3,0,(E3-B8)*2*E15/E2)</f>
        <v>26.573217391304347</v>
      </c>
    </row>
    <row r="13" spans="1:14">
      <c r="A13" t="s">
        <v>104</v>
      </c>
      <c r="B13" s="1">
        <f>2.5*(1+E4/E5)-0.25-0.5*B8</f>
        <v>11.934942914979757</v>
      </c>
      <c r="D13" t="s">
        <v>136</v>
      </c>
      <c r="E13">
        <f>E3</f>
        <v>1.1200000000000001</v>
      </c>
      <c r="G13" t="s">
        <v>107</v>
      </c>
      <c r="H13" s="1">
        <f>H8*SQRT(H9)</f>
        <v>0.13144950867094027</v>
      </c>
    </row>
    <row r="14" spans="1:14">
      <c r="A14" t="s">
        <v>14</v>
      </c>
      <c r="B14" s="1">
        <f>B4*E2/(E3-B5)/2*(1000000)</f>
        <v>304.6357615894039</v>
      </c>
      <c r="G14" t="s">
        <v>143</v>
      </c>
      <c r="H14" s="1">
        <f>H11*H9</f>
        <v>8.9105752415398583E-7</v>
      </c>
      <c r="J14" t="s">
        <v>150</v>
      </c>
      <c r="K14">
        <f>IF(H3,K11,K15)</f>
        <v>11.850104809917157</v>
      </c>
    </row>
    <row r="15" spans="1:14">
      <c r="A15" t="s">
        <v>15</v>
      </c>
      <c r="B15" s="1">
        <f>B14*1.5</f>
        <v>456.95364238410582</v>
      </c>
      <c r="D15" t="s">
        <v>3</v>
      </c>
      <c r="E15" s="1">
        <f>'Design tool'!B26*0.000001</f>
        <v>6.7999999999999994E-4</v>
      </c>
      <c r="J15" t="s">
        <v>151</v>
      </c>
      <c r="K15">
        <f>IF((H5),(B12-(N6-H2)*0.023*(1+E4/E5)),H12)</f>
        <v>11.850104809917157</v>
      </c>
      <c r="M15" t="s">
        <v>158</v>
      </c>
      <c r="N15" s="1">
        <f>(2*B5*E15*B13+SQRT((2*B5*E15*B13)^2+8*E15*K18^2*B5*E2*B13))/2/E15/K18</f>
        <v>0.75913196462561994</v>
      </c>
    </row>
    <row r="16" spans="1:14">
      <c r="A16" t="s">
        <v>16</v>
      </c>
      <c r="B16">
        <f>IF(B17&gt;B18,B17,B18)</f>
        <v>4.1422664337687649E-8</v>
      </c>
      <c r="D16" t="s">
        <v>17</v>
      </c>
      <c r="E16" s="1">
        <f>'Design tool'!B66*0.000000001</f>
        <v>1.0000000000000001E-7</v>
      </c>
      <c r="J16" t="s">
        <v>155</v>
      </c>
      <c r="K16" s="1">
        <f>B13*E2/E15</f>
        <v>0.40368189271255067</v>
      </c>
      <c r="M16" t="s">
        <v>157</v>
      </c>
      <c r="N16">
        <f>IF(N15&gt;H2,N15,H2)</f>
        <v>0.75913196462561994</v>
      </c>
    </row>
    <row r="17" spans="1:11">
      <c r="A17" t="s">
        <v>7</v>
      </c>
      <c r="B17" s="1">
        <f>100*E2/(E4+E5)</f>
        <v>4.648342764753436E-9</v>
      </c>
      <c r="D17" t="s">
        <v>145</v>
      </c>
      <c r="E17" s="1">
        <f>B12*B21/B5/(E4+E5)</f>
        <v>1.1933800163206553E-8</v>
      </c>
      <c r="J17" t="s">
        <v>156</v>
      </c>
      <c r="K17">
        <f>IF((K16&gt;B5/2),K16,N16)</f>
        <v>0.40368189271255067</v>
      </c>
    </row>
    <row r="18" spans="1:11">
      <c r="A18" t="s">
        <v>8</v>
      </c>
      <c r="B18" s="1">
        <f>E6/E7/(E4+E5)</f>
        <v>4.1422664337687649E-8</v>
      </c>
      <c r="J18" t="s">
        <v>159</v>
      </c>
      <c r="K18">
        <f>'Design tool'!E22</f>
        <v>320</v>
      </c>
    </row>
    <row r="19" spans="1:11">
      <c r="A19" t="s">
        <v>12</v>
      </c>
      <c r="B19" s="1">
        <f>(B13-6)/E9</f>
        <v>9891.5715249662626</v>
      </c>
      <c r="J19" t="s">
        <v>228</v>
      </c>
      <c r="K19" s="1">
        <f>H9</f>
        <v>3.7296696609311744E-2</v>
      </c>
    </row>
    <row r="20" spans="1:11">
      <c r="A20" t="s">
        <v>20</v>
      </c>
      <c r="B20">
        <f>IF(B19&lt;0,100,B19)</f>
        <v>9891.5715249662626</v>
      </c>
      <c r="D20" t="s">
        <v>11</v>
      </c>
      <c r="E20">
        <f>'Design tool'!B68</f>
        <v>10000</v>
      </c>
      <c r="J20" t="s">
        <v>227</v>
      </c>
      <c r="K20" s="1">
        <f>H11</f>
        <v>2.3891057524153988E-5</v>
      </c>
    </row>
    <row r="21" spans="1:11">
      <c r="A21" t="s">
        <v>13</v>
      </c>
      <c r="B21">
        <f>'Design tool'!B38*(0.000001)</f>
        <v>3.3E-4</v>
      </c>
      <c r="D21" t="s">
        <v>146</v>
      </c>
      <c r="E21" s="1">
        <f>B5*E2/(B12*0.1)/0.1</f>
        <v>1.2853852849807298E-4</v>
      </c>
      <c r="J21" t="s">
        <v>285</v>
      </c>
      <c r="K21">
        <f>IF(B13&lt;6,B13*0.005,B13*0.004)</f>
        <v>4.7739771659919029E-2</v>
      </c>
    </row>
    <row r="22" spans="1:11">
      <c r="A22" t="s">
        <v>283</v>
      </c>
      <c r="B22">
        <f>'Design tool'!B39</f>
        <v>50</v>
      </c>
      <c r="D22" t="s">
        <v>284</v>
      </c>
      <c r="E22" s="1">
        <f>K21/K16</f>
        <v>0.11826086956521738</v>
      </c>
    </row>
    <row r="23" spans="1:11">
      <c r="B23" s="1"/>
      <c r="G23" s="1"/>
    </row>
    <row r="24" spans="1:11">
      <c r="A24" t="s">
        <v>110</v>
      </c>
      <c r="B24">
        <f>'Design tool'!B29*0.001</f>
        <v>0.68</v>
      </c>
      <c r="D24" t="s">
        <v>113</v>
      </c>
      <c r="E24">
        <f>N7^2*B24</f>
        <v>0.3150333121285594</v>
      </c>
      <c r="G24" s="1"/>
    </row>
    <row r="25" spans="1:11">
      <c r="A25" t="s">
        <v>111</v>
      </c>
      <c r="B25" s="1">
        <f>4+3.74*B8</f>
        <v>6.5080439999999999</v>
      </c>
      <c r="D25" t="s">
        <v>112</v>
      </c>
      <c r="E25" s="1">
        <f>N8^2*B25</f>
        <v>0.11245231870537056</v>
      </c>
    </row>
    <row r="26" spans="1:11">
      <c r="A26" t="s">
        <v>115</v>
      </c>
      <c r="B26" s="1">
        <v>2.0999999999999999E-8</v>
      </c>
      <c r="D26" t="s">
        <v>114</v>
      </c>
      <c r="E26" s="1">
        <f>B6*(N6*B27+B28*B26)/N2/3</f>
        <v>0.17638703413136561</v>
      </c>
    </row>
    <row r="27" spans="1:11">
      <c r="A27" t="s">
        <v>116</v>
      </c>
      <c r="B27" s="1">
        <v>3.4E-8</v>
      </c>
    </row>
    <row r="28" spans="1:11">
      <c r="A28" t="s">
        <v>117</v>
      </c>
      <c r="B28">
        <f>IF(H7,(B8-H10/2),0.001)</f>
        <v>0.46875905364372472</v>
      </c>
    </row>
    <row r="30" spans="1:11">
      <c r="A30" t="s">
        <v>119</v>
      </c>
      <c r="B30">
        <v>0.9</v>
      </c>
      <c r="D30" t="s">
        <v>121</v>
      </c>
      <c r="E30" s="1">
        <f>B30*B8*N3/N2</f>
        <v>0.58102995172841598</v>
      </c>
    </row>
    <row r="31" spans="1:11">
      <c r="A31" t="s">
        <v>125</v>
      </c>
      <c r="B31">
        <f>'Design tool'!B33</f>
        <v>75</v>
      </c>
      <c r="C31" t="s">
        <v>76</v>
      </c>
      <c r="D31" t="s">
        <v>130</v>
      </c>
      <c r="E31" s="1">
        <f>B28/B26/1000000</f>
        <v>22.321859697320228</v>
      </c>
      <c r="F31" t="s">
        <v>127</v>
      </c>
    </row>
    <row r="32" spans="1:11">
      <c r="A32" t="s">
        <v>126</v>
      </c>
      <c r="B32">
        <f>'Design tool'!E33</f>
        <v>100</v>
      </c>
      <c r="C32" t="s">
        <v>127</v>
      </c>
      <c r="D32" t="s">
        <v>124</v>
      </c>
      <c r="E32" s="1">
        <f>B33*LN(E31)+B34</f>
        <v>65.231163259456537</v>
      </c>
      <c r="F32" t="s">
        <v>76</v>
      </c>
    </row>
    <row r="33" spans="1:5">
      <c r="A33" t="s">
        <v>128</v>
      </c>
      <c r="B33">
        <f>B31/(LN(B32)+6.908)</f>
        <v>6.5142787597526768</v>
      </c>
      <c r="D33" t="s">
        <v>123</v>
      </c>
      <c r="E33" s="1">
        <f>IF(K7,0,B6*E32/N2/3*(0.000000001))</f>
        <v>0.29123829033690951</v>
      </c>
    </row>
    <row r="34" spans="1:5">
      <c r="A34" t="s">
        <v>129</v>
      </c>
      <c r="B34">
        <f>B33*6.908</f>
        <v>45.000637672371496</v>
      </c>
    </row>
    <row r="36" spans="1:5">
      <c r="A36" t="s">
        <v>131</v>
      </c>
      <c r="B36">
        <v>0.68</v>
      </c>
      <c r="D36" t="s">
        <v>113</v>
      </c>
      <c r="E36">
        <f>N7^2*B36</f>
        <v>0.3150333121285594</v>
      </c>
    </row>
    <row r="40" spans="1:5">
      <c r="A40" t="s">
        <v>132</v>
      </c>
      <c r="B40">
        <f>E36</f>
        <v>0.3150333121285594</v>
      </c>
    </row>
    <row r="41" spans="1:5">
      <c r="A41" t="s">
        <v>134</v>
      </c>
      <c r="B41" s="1">
        <f>E30+E33/2</f>
        <v>0.72664909689687074</v>
      </c>
    </row>
    <row r="42" spans="1:5">
      <c r="A42" t="s">
        <v>133</v>
      </c>
      <c r="B42" s="1">
        <f>E25+E26+E33/2</f>
        <v>0.43445849800519093</v>
      </c>
    </row>
    <row r="43" spans="1:5">
      <c r="A43" t="s">
        <v>79</v>
      </c>
      <c r="B43" s="46">
        <f>B12*B7/(B12*B7+B40+B41+B42+E9*B12)</f>
        <v>0.84352883100390907</v>
      </c>
    </row>
    <row r="46" spans="1:5">
      <c r="A46" t="s">
        <v>275</v>
      </c>
      <c r="B46">
        <f>B4*B5*1.5</f>
        <v>12.006000000000002</v>
      </c>
    </row>
  </sheetData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7296-3C9A-4A8B-9C09-65C76D010D8F}">
  <dimension ref="A1:V14"/>
  <sheetViews>
    <sheetView workbookViewId="0">
      <selection activeCell="H18" sqref="H18"/>
    </sheetView>
  </sheetViews>
  <sheetFormatPr defaultRowHeight="15"/>
  <cols>
    <col min="1" max="1" width="13.42578125" bestFit="1" customWidth="1"/>
  </cols>
  <sheetData>
    <row r="1" spans="1:22">
      <c r="E1" s="135" t="s">
        <v>293</v>
      </c>
      <c r="F1" s="135"/>
      <c r="G1" s="135"/>
      <c r="J1" t="s">
        <v>137</v>
      </c>
      <c r="O1" t="s">
        <v>137</v>
      </c>
      <c r="T1" t="s">
        <v>306</v>
      </c>
    </row>
    <row r="2" spans="1:22">
      <c r="A2" t="s">
        <v>298</v>
      </c>
      <c r="B2">
        <f>'Power parameter'!B46</f>
        <v>12.006000000000002</v>
      </c>
      <c r="C2">
        <f>VLOOKUP(B2,$F$2:$G$13,2,1)</f>
        <v>22</v>
      </c>
      <c r="E2" t="s">
        <v>278</v>
      </c>
      <c r="F2">
        <v>0</v>
      </c>
      <c r="G2">
        <v>22</v>
      </c>
      <c r="J2" t="s">
        <v>294</v>
      </c>
      <c r="K2">
        <v>0</v>
      </c>
      <c r="L2">
        <v>100</v>
      </c>
      <c r="O2" t="s">
        <v>302</v>
      </c>
      <c r="P2">
        <v>0</v>
      </c>
      <c r="Q2">
        <v>1</v>
      </c>
      <c r="U2">
        <v>0</v>
      </c>
      <c r="V2">
        <v>220</v>
      </c>
    </row>
    <row r="3" spans="1:22">
      <c r="E3" t="s">
        <v>279</v>
      </c>
      <c r="F3">
        <v>22</v>
      </c>
      <c r="G3">
        <v>33</v>
      </c>
      <c r="J3" t="s">
        <v>295</v>
      </c>
      <c r="K3">
        <v>101</v>
      </c>
      <c r="L3">
        <v>150</v>
      </c>
      <c r="O3" t="s">
        <v>303</v>
      </c>
      <c r="P3">
        <v>1</v>
      </c>
      <c r="Q3">
        <v>2</v>
      </c>
      <c r="U3">
        <v>221</v>
      </c>
      <c r="V3">
        <v>330</v>
      </c>
    </row>
    <row r="4" spans="1:22">
      <c r="E4" t="s">
        <v>280</v>
      </c>
      <c r="F4">
        <v>33</v>
      </c>
      <c r="G4">
        <v>47</v>
      </c>
      <c r="J4" t="s">
        <v>296</v>
      </c>
      <c r="K4">
        <v>151</v>
      </c>
      <c r="L4">
        <v>400</v>
      </c>
      <c r="O4" t="s">
        <v>304</v>
      </c>
      <c r="P4">
        <v>2</v>
      </c>
      <c r="Q4">
        <v>3</v>
      </c>
      <c r="U4">
        <v>331</v>
      </c>
      <c r="V4">
        <v>470</v>
      </c>
    </row>
    <row r="5" spans="1:22">
      <c r="A5" t="s">
        <v>299</v>
      </c>
      <c r="B5" s="1">
        <f>'Power parameter'!E21*1000000</f>
        <v>128.53852849807296</v>
      </c>
      <c r="C5">
        <f>VLOOKUP(B5,$F$2:$G$13,2,1)</f>
        <v>220</v>
      </c>
      <c r="E5" t="s">
        <v>281</v>
      </c>
      <c r="F5">
        <v>47</v>
      </c>
      <c r="G5">
        <v>56</v>
      </c>
      <c r="J5" t="s">
        <v>297</v>
      </c>
      <c r="K5">
        <v>401</v>
      </c>
      <c r="L5">
        <v>600</v>
      </c>
      <c r="U5">
        <v>471</v>
      </c>
      <c r="V5">
        <v>560</v>
      </c>
    </row>
    <row r="6" spans="1:22">
      <c r="E6" t="s">
        <v>282</v>
      </c>
      <c r="F6">
        <v>56</v>
      </c>
      <c r="G6">
        <v>68</v>
      </c>
      <c r="J6">
        <v>601</v>
      </c>
      <c r="K6">
        <v>601</v>
      </c>
      <c r="L6">
        <v>650</v>
      </c>
      <c r="U6">
        <v>561</v>
      </c>
      <c r="V6">
        <v>680</v>
      </c>
    </row>
    <row r="7" spans="1:22">
      <c r="E7" t="s">
        <v>286</v>
      </c>
      <c r="F7">
        <v>68</v>
      </c>
      <c r="G7">
        <v>100</v>
      </c>
      <c r="U7">
        <v>681</v>
      </c>
      <c r="V7">
        <v>1000</v>
      </c>
    </row>
    <row r="8" spans="1:22">
      <c r="A8" t="s">
        <v>300</v>
      </c>
      <c r="B8">
        <f>'Power parameter'!B2*1.5</f>
        <v>600</v>
      </c>
      <c r="C8">
        <f>VLOOKUP(B8,$K$2:$L$6,2,1)</f>
        <v>600</v>
      </c>
      <c r="E8" t="s">
        <v>287</v>
      </c>
      <c r="F8">
        <v>100</v>
      </c>
      <c r="G8">
        <v>220</v>
      </c>
      <c r="U8">
        <v>1001</v>
      </c>
      <c r="V8">
        <v>1470</v>
      </c>
    </row>
    <row r="9" spans="1:22">
      <c r="E9" t="s">
        <v>288</v>
      </c>
      <c r="F9">
        <v>221</v>
      </c>
      <c r="G9">
        <v>330</v>
      </c>
    </row>
    <row r="10" spans="1:22">
      <c r="E10" t="s">
        <v>289</v>
      </c>
      <c r="F10">
        <v>331</v>
      </c>
      <c r="G10">
        <v>470</v>
      </c>
    </row>
    <row r="11" spans="1:22">
      <c r="A11" t="s">
        <v>301</v>
      </c>
      <c r="B11">
        <f>'Power parameter'!B5*1.5</f>
        <v>1.0005000000000002</v>
      </c>
      <c r="C11">
        <f>VLOOKUP(B11,$P$2:$Q$4,2,1)</f>
        <v>2</v>
      </c>
      <c r="E11" t="s">
        <v>290</v>
      </c>
      <c r="F11">
        <v>471</v>
      </c>
      <c r="G11">
        <v>560</v>
      </c>
    </row>
    <row r="12" spans="1:22">
      <c r="E12" t="s">
        <v>291</v>
      </c>
      <c r="F12">
        <v>561</v>
      </c>
      <c r="G12">
        <v>680</v>
      </c>
    </row>
    <row r="13" spans="1:22">
      <c r="E13">
        <v>681</v>
      </c>
      <c r="F13">
        <v>681</v>
      </c>
      <c r="G13">
        <v>1000</v>
      </c>
    </row>
    <row r="14" spans="1:22">
      <c r="A14" t="s">
        <v>65</v>
      </c>
      <c r="B14" s="1">
        <f>'Power parameter'!B15</f>
        <v>456.95364238410582</v>
      </c>
      <c r="C14">
        <f>VLOOKUP(B14,U2:V8,2,1)</f>
        <v>470</v>
      </c>
    </row>
  </sheetData>
  <mergeCells count="1"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2EAE-21E3-45DB-8561-DDD78262BF3A}">
  <sheetPr codeName="Sheet3"/>
  <dimension ref="A1:T1007"/>
  <sheetViews>
    <sheetView workbookViewId="0">
      <selection activeCell="I14" sqref="I14"/>
    </sheetView>
  </sheetViews>
  <sheetFormatPr defaultRowHeight="15"/>
  <cols>
    <col min="2" max="2" width="12" bestFit="1" customWidth="1"/>
    <col min="3" max="4" width="13.42578125" customWidth="1"/>
    <col min="5" max="5" width="11.28515625" customWidth="1"/>
    <col min="6" max="6" width="11.7109375" customWidth="1"/>
    <col min="7" max="7" width="10.28515625" customWidth="1"/>
    <col min="14" max="14" width="11.42578125" customWidth="1"/>
    <col min="15" max="15" width="12" customWidth="1"/>
  </cols>
  <sheetData>
    <row r="1" spans="1:20">
      <c r="A1" t="s">
        <v>33</v>
      </c>
      <c r="B1" s="1">
        <f>'Power parameter'!K4</f>
        <v>1.6803210314866282E-6</v>
      </c>
      <c r="D1" t="s">
        <v>45</v>
      </c>
      <c r="E1" s="1">
        <f>'Power parameter'!K5</f>
        <v>4.3372490188987739E-5</v>
      </c>
      <c r="G1" t="s">
        <v>46</v>
      </c>
      <c r="H1">
        <f>IF((('Power parameter'!H10/2)&lt;='Power parameter'!B7),1,0)</f>
        <v>1</v>
      </c>
    </row>
    <row r="2" spans="1:20">
      <c r="A2" t="s">
        <v>34</v>
      </c>
      <c r="B2" s="1">
        <f>'Power parameter'!H14</f>
        <v>8.9105752415398583E-7</v>
      </c>
      <c r="G2" t="s">
        <v>47</v>
      </c>
      <c r="H2">
        <f>IF((('Power parameter'!H10/2)&gt;'Power parameter'!B7),1,0)</f>
        <v>0</v>
      </c>
    </row>
    <row r="3" spans="1:20">
      <c r="A3" t="s">
        <v>32</v>
      </c>
      <c r="B3">
        <f>IF('Power parameter'!H7,waves!B2,waves!B1)</f>
        <v>8.9105752415398583E-7</v>
      </c>
    </row>
    <row r="4" spans="1:20">
      <c r="A4" t="s">
        <v>39</v>
      </c>
      <c r="B4" s="1">
        <f>'Power parameter'!H4+waves!B2</f>
        <v>2.3891057524153984E-5</v>
      </c>
      <c r="D4" t="s">
        <v>44</v>
      </c>
      <c r="E4" s="1">
        <f>'Power parameter'!K6</f>
        <v>2.557137855564062E-5</v>
      </c>
    </row>
    <row r="7" spans="1:20">
      <c r="B7" t="s">
        <v>38</v>
      </c>
      <c r="C7" t="s">
        <v>43</v>
      </c>
      <c r="D7" t="s">
        <v>42</v>
      </c>
      <c r="E7" t="s">
        <v>40</v>
      </c>
      <c r="F7" t="s">
        <v>41</v>
      </c>
      <c r="G7" t="s">
        <v>36</v>
      </c>
      <c r="K7" t="s">
        <v>38</v>
      </c>
      <c r="L7" t="s">
        <v>43</v>
      </c>
      <c r="M7" t="s">
        <v>42</v>
      </c>
      <c r="N7" t="s">
        <v>48</v>
      </c>
      <c r="O7" t="s">
        <v>49</v>
      </c>
      <c r="P7" t="s">
        <v>50</v>
      </c>
      <c r="S7" t="s">
        <v>51</v>
      </c>
      <c r="T7" t="s">
        <v>52</v>
      </c>
    </row>
    <row r="8" spans="1:20">
      <c r="A8">
        <v>0</v>
      </c>
      <c r="B8" s="1">
        <f>2*B$4/1000*A8</f>
        <v>0</v>
      </c>
      <c r="C8">
        <f>IF(B8&lt;B$3,1,0)</f>
        <v>1</v>
      </c>
      <c r="D8">
        <f>IF(B8&gt;=B$3,1,0)</f>
        <v>0</v>
      </c>
      <c r="E8" s="1">
        <f>('Power parameter'!B$7-'Power parameter'!H$10/2+('Power parameter'!B$6-'Power parameter'!B$12)/'Power parameter'!E$15*B8)*C8</f>
        <v>0.46815905364372468</v>
      </c>
      <c r="F8">
        <f>('Power parameter'!B$7+'Power parameter'!H$10/2-'Power parameter'!B$12/'Power parameter'!E$15*(B8-B$3))*D8</f>
        <v>0</v>
      </c>
      <c r="G8" s="1">
        <f>E8+F8</f>
        <v>0.46815905364372468</v>
      </c>
      <c r="J8">
        <v>0</v>
      </c>
      <c r="K8" s="1">
        <f>E$4*2/1000*J8</f>
        <v>0</v>
      </c>
      <c r="L8">
        <f>IF(K8&lt;B$1,1,0)</f>
        <v>1</v>
      </c>
      <c r="M8">
        <f>IF(K8&gt;=B$1,1,0)</f>
        <v>0</v>
      </c>
      <c r="N8" s="1">
        <f>('Power parameter'!B$6-'Power parameter'!B$13)/'Power parameter'!E$15*K8*L8</f>
        <v>0</v>
      </c>
      <c r="O8" s="1">
        <f>IF((K8-B$1-E$1)&gt;0,0,('Power parameter'!K$8-'Power parameter'!B$13/'Power parameter'!E$15*(waves!K8-waves!B$1))*M8)</f>
        <v>0</v>
      </c>
      <c r="P8" s="1">
        <f>N8+O8</f>
        <v>0</v>
      </c>
      <c r="S8" s="1">
        <f>B8*H$1+K8*H$2</f>
        <v>0</v>
      </c>
      <c r="T8" s="1">
        <f>G8*H$1+P8*H$2</f>
        <v>0.46815905364372468</v>
      </c>
    </row>
    <row r="9" spans="1:20">
      <c r="A9">
        <v>1</v>
      </c>
      <c r="B9" s="1">
        <f>2*B$4/1000*A9</f>
        <v>4.7782115048307967E-8</v>
      </c>
      <c r="C9">
        <f t="shared" ref="C9:C72" si="0">IF(B9&lt;B$3,1,0)</f>
        <v>1</v>
      </c>
      <c r="D9">
        <f t="shared" ref="D9:D25" si="1">IF(B9&gt;B$3,1,0)</f>
        <v>0</v>
      </c>
      <c r="E9" s="1">
        <f>('Power parameter'!B$7-'Power parameter'!H$10/2+('Power parameter'!B$6-'Power parameter'!B$12)/'Power parameter'!E$15*B9)*C9</f>
        <v>0.48980611246725408</v>
      </c>
      <c r="F9">
        <f>('Power parameter'!B$7+'Power parameter'!H$10/2-'Power parameter'!B$12/'Power parameter'!E$15*(B9-B$3))*D9</f>
        <v>0</v>
      </c>
      <c r="G9" s="1">
        <f t="shared" ref="G9:G72" si="2">E9+F9</f>
        <v>0.48980611246725408</v>
      </c>
      <c r="J9">
        <v>1</v>
      </c>
      <c r="K9" s="1">
        <f>E$4*2/1000*J9</f>
        <v>5.1142757111281239E-8</v>
      </c>
      <c r="L9">
        <f t="shared" ref="L9:L15" si="3">IF(K9&lt;B$1,1,0)</f>
        <v>1</v>
      </c>
      <c r="M9">
        <f t="shared" ref="M9:M15" si="4">IF(K9&gt;=B$1,1,0)</f>
        <v>0</v>
      </c>
      <c r="N9" s="1">
        <f>('Power parameter'!B$6-'Power parameter'!B$13)/'Power parameter'!E$15*K9*L9</f>
        <v>2.3169553513194385E-2</v>
      </c>
      <c r="O9" s="1">
        <f>IF((K9-B$1-E$1)&gt;0,0,('Power parameter'!K$8-'Power parameter'!B$13/'Power parameter'!E$15*(waves!K9-waves!B$1))*M9)</f>
        <v>0</v>
      </c>
      <c r="P9" s="1">
        <f t="shared" ref="P9:P72" si="5">N9+O9</f>
        <v>2.3169553513194385E-2</v>
      </c>
      <c r="S9" s="1">
        <f t="shared" ref="S9:S72" si="6">B9*H$1+K9*H$2</f>
        <v>4.7782115048307967E-8</v>
      </c>
      <c r="T9" s="1">
        <f t="shared" ref="T9:T72" si="7">G9*H$1+P9*H$2</f>
        <v>0.48980611246725408</v>
      </c>
    </row>
    <row r="10" spans="1:20">
      <c r="A10">
        <v>2</v>
      </c>
      <c r="B10" s="1">
        <f>2*B$4/1000*A10</f>
        <v>9.5564230096615935E-8</v>
      </c>
      <c r="C10">
        <f t="shared" si="0"/>
        <v>1</v>
      </c>
      <c r="D10">
        <f t="shared" si="1"/>
        <v>0</v>
      </c>
      <c r="E10" s="1">
        <f>('Power parameter'!B$7-'Power parameter'!H$10/2+('Power parameter'!B$6-'Power parameter'!B$12)/'Power parameter'!E$15*B10)*C10</f>
        <v>0.51145317129078349</v>
      </c>
      <c r="F10">
        <f>('Power parameter'!B$7+'Power parameter'!H$10/2-'Power parameter'!B$12/'Power parameter'!E$15*(B10-B$3))*D10</f>
        <v>0</v>
      </c>
      <c r="G10" s="1">
        <f t="shared" si="2"/>
        <v>0.51145317129078349</v>
      </c>
      <c r="J10">
        <v>2</v>
      </c>
      <c r="K10" s="1">
        <f t="shared" ref="K10:K73" si="8">E$4*2/1000*J10</f>
        <v>1.0228551422256248E-7</v>
      </c>
      <c r="L10">
        <f t="shared" si="3"/>
        <v>1</v>
      </c>
      <c r="M10">
        <f t="shared" si="4"/>
        <v>0</v>
      </c>
      <c r="N10" s="1">
        <f>('Power parameter'!B$6-'Power parameter'!B$13)/'Power parameter'!E$15*K10*L10</f>
        <v>4.6339107026388771E-2</v>
      </c>
      <c r="O10" s="1">
        <f>IF((K10-B$1-E$1)&gt;0,0,('Power parameter'!K$8-'Power parameter'!B$13/'Power parameter'!E$15*(waves!K10-waves!B$1))*M10)</f>
        <v>0</v>
      </c>
      <c r="P10" s="1">
        <f t="shared" si="5"/>
        <v>4.6339107026388771E-2</v>
      </c>
      <c r="S10" s="1">
        <f t="shared" si="6"/>
        <v>9.5564230096615935E-8</v>
      </c>
      <c r="T10" s="1">
        <f t="shared" si="7"/>
        <v>0.51145317129078349</v>
      </c>
    </row>
    <row r="11" spans="1:20">
      <c r="A11">
        <v>3</v>
      </c>
      <c r="B11" s="1">
        <f t="shared" ref="B11:B74" si="9">2*B$4/1000*A11</f>
        <v>1.433463451449239E-7</v>
      </c>
      <c r="C11">
        <f t="shared" si="0"/>
        <v>1</v>
      </c>
      <c r="D11">
        <f t="shared" si="1"/>
        <v>0</v>
      </c>
      <c r="E11" s="1">
        <f>('Power parameter'!B$7-'Power parameter'!H$10/2+('Power parameter'!B$6-'Power parameter'!B$12)/'Power parameter'!E$15*B11)*C11</f>
        <v>0.53310023011431296</v>
      </c>
      <c r="F11">
        <f>('Power parameter'!B$7+'Power parameter'!H$10/2-'Power parameter'!B$12/'Power parameter'!E$15*(B11-B$3))*D11</f>
        <v>0</v>
      </c>
      <c r="G11" s="1">
        <f t="shared" si="2"/>
        <v>0.53310023011431296</v>
      </c>
      <c r="J11">
        <v>3</v>
      </c>
      <c r="K11" s="1">
        <f t="shared" si="8"/>
        <v>1.5342827133384371E-7</v>
      </c>
      <c r="L11">
        <f t="shared" si="3"/>
        <v>1</v>
      </c>
      <c r="M11">
        <f t="shared" si="4"/>
        <v>0</v>
      </c>
      <c r="N11" s="1">
        <f>('Power parameter'!B$6-'Power parameter'!B$13)/'Power parameter'!E$15*K11*L11</f>
        <v>6.9508660539583156E-2</v>
      </c>
      <c r="O11" s="1">
        <f>IF((K11-B$1-E$1)&gt;0,0,('Power parameter'!K$8-'Power parameter'!B$13/'Power parameter'!E$15*(waves!K11-waves!B$1))*M11)</f>
        <v>0</v>
      </c>
      <c r="P11" s="1">
        <f t="shared" si="5"/>
        <v>6.9508660539583156E-2</v>
      </c>
      <c r="S11" s="1">
        <f t="shared" si="6"/>
        <v>1.433463451449239E-7</v>
      </c>
      <c r="T11" s="1">
        <f t="shared" si="7"/>
        <v>0.53310023011431296</v>
      </c>
    </row>
    <row r="12" spans="1:20">
      <c r="A12">
        <v>4</v>
      </c>
      <c r="B12" s="1">
        <f t="shared" si="9"/>
        <v>1.9112846019323187E-7</v>
      </c>
      <c r="C12">
        <f t="shared" si="0"/>
        <v>1</v>
      </c>
      <c r="D12">
        <f t="shared" si="1"/>
        <v>0</v>
      </c>
      <c r="E12" s="1">
        <f>('Power parameter'!B$7-'Power parameter'!H$10/2+('Power parameter'!B$6-'Power parameter'!B$12)/'Power parameter'!E$15*B12)*C12</f>
        <v>0.55474728893784231</v>
      </c>
      <c r="F12">
        <f>('Power parameter'!B$7+'Power parameter'!H$10/2-'Power parameter'!B$12/'Power parameter'!E$15*(B12-B$3))*D12</f>
        <v>0</v>
      </c>
      <c r="G12" s="1">
        <f t="shared" si="2"/>
        <v>0.55474728893784231</v>
      </c>
      <c r="J12">
        <v>4</v>
      </c>
      <c r="K12" s="1">
        <f t="shared" si="8"/>
        <v>2.0457102844512495E-7</v>
      </c>
      <c r="L12">
        <f t="shared" si="3"/>
        <v>1</v>
      </c>
      <c r="M12">
        <f t="shared" si="4"/>
        <v>0</v>
      </c>
      <c r="N12" s="1">
        <f>('Power parameter'!B$6-'Power parameter'!B$13)/'Power parameter'!E$15*K12*L12</f>
        <v>9.2678214052777541E-2</v>
      </c>
      <c r="O12" s="1">
        <f>IF((K12-B$1-E$1)&gt;0,0,('Power parameter'!K$8-'Power parameter'!B$13/'Power parameter'!E$15*(waves!K12-waves!B$1))*M12)</f>
        <v>0</v>
      </c>
      <c r="P12" s="1">
        <f t="shared" si="5"/>
        <v>9.2678214052777541E-2</v>
      </c>
      <c r="S12" s="1">
        <f t="shared" si="6"/>
        <v>1.9112846019323187E-7</v>
      </c>
      <c r="T12" s="1">
        <f t="shared" si="7"/>
        <v>0.55474728893784231</v>
      </c>
    </row>
    <row r="13" spans="1:20">
      <c r="A13">
        <v>5</v>
      </c>
      <c r="B13" s="1">
        <f t="shared" si="9"/>
        <v>2.3891057524153984E-7</v>
      </c>
      <c r="C13">
        <f t="shared" si="0"/>
        <v>1</v>
      </c>
      <c r="D13">
        <f t="shared" si="1"/>
        <v>0</v>
      </c>
      <c r="E13" s="1">
        <f>('Power parameter'!B$7-'Power parameter'!H$10/2+('Power parameter'!B$6-'Power parameter'!B$12)/'Power parameter'!E$15*B13)*C13</f>
        <v>0.57639434776137177</v>
      </c>
      <c r="F13">
        <f>('Power parameter'!B$7+'Power parameter'!H$10/2-'Power parameter'!B$12/'Power parameter'!E$15*(B13-B$3))*D13</f>
        <v>0</v>
      </c>
      <c r="G13" s="1">
        <f t="shared" si="2"/>
        <v>0.57639434776137177</v>
      </c>
      <c r="J13">
        <v>5</v>
      </c>
      <c r="K13" s="1">
        <f t="shared" si="8"/>
        <v>2.5571378555640617E-7</v>
      </c>
      <c r="L13">
        <f t="shared" si="3"/>
        <v>1</v>
      </c>
      <c r="M13">
        <f t="shared" si="4"/>
        <v>0</v>
      </c>
      <c r="N13" s="1">
        <f>('Power parameter'!B$6-'Power parameter'!B$13)/'Power parameter'!E$15*K13*L13</f>
        <v>0.11584776756597191</v>
      </c>
      <c r="O13" s="1">
        <f>IF((K13-B$1-E$1)&gt;0,0,('Power parameter'!K$8-'Power parameter'!B$13/'Power parameter'!E$15*(waves!K13-waves!B$1))*M13)</f>
        <v>0</v>
      </c>
      <c r="P13" s="1">
        <f t="shared" si="5"/>
        <v>0.11584776756597191</v>
      </c>
      <c r="S13" s="1">
        <f t="shared" si="6"/>
        <v>2.3891057524153984E-7</v>
      </c>
      <c r="T13" s="1">
        <f t="shared" si="7"/>
        <v>0.57639434776137177</v>
      </c>
    </row>
    <row r="14" spans="1:20">
      <c r="A14">
        <v>6</v>
      </c>
      <c r="B14" s="1">
        <f t="shared" si="9"/>
        <v>2.8669269028984779E-7</v>
      </c>
      <c r="C14">
        <f t="shared" si="0"/>
        <v>1</v>
      </c>
      <c r="D14">
        <f t="shared" si="1"/>
        <v>0</v>
      </c>
      <c r="E14" s="1">
        <f>('Power parameter'!B$7-'Power parameter'!H$10/2+('Power parameter'!B$6-'Power parameter'!B$12)/'Power parameter'!E$15*B14)*C14</f>
        <v>0.59804140658490113</v>
      </c>
      <c r="F14">
        <f>('Power parameter'!B$7+'Power parameter'!H$10/2-'Power parameter'!B$12/'Power parameter'!E$15*(B14-B$3))*D14</f>
        <v>0</v>
      </c>
      <c r="G14" s="1">
        <f t="shared" si="2"/>
        <v>0.59804140658490113</v>
      </c>
      <c r="J14">
        <v>6</v>
      </c>
      <c r="K14" s="1">
        <f t="shared" si="8"/>
        <v>3.0685654266768742E-7</v>
      </c>
      <c r="L14">
        <f t="shared" si="3"/>
        <v>1</v>
      </c>
      <c r="M14">
        <f t="shared" si="4"/>
        <v>0</v>
      </c>
      <c r="N14" s="1">
        <f>('Power parameter'!B$6-'Power parameter'!B$13)/'Power parameter'!E$15*K14*L14</f>
        <v>0.13901732107916631</v>
      </c>
      <c r="O14" s="1">
        <f>IF((K14-B$1-E$1)&gt;0,0,('Power parameter'!K$8-'Power parameter'!B$13/'Power parameter'!E$15*(waves!K14-waves!B$1))*M14)</f>
        <v>0</v>
      </c>
      <c r="P14" s="1">
        <f t="shared" si="5"/>
        <v>0.13901732107916631</v>
      </c>
      <c r="S14" s="1">
        <f t="shared" si="6"/>
        <v>2.8669269028984779E-7</v>
      </c>
      <c r="T14" s="1">
        <f t="shared" si="7"/>
        <v>0.59804140658490113</v>
      </c>
    </row>
    <row r="15" spans="1:20">
      <c r="A15">
        <v>7</v>
      </c>
      <c r="B15" s="1">
        <f t="shared" si="9"/>
        <v>3.3447480533815579E-7</v>
      </c>
      <c r="C15">
        <f t="shared" si="0"/>
        <v>1</v>
      </c>
      <c r="D15">
        <f t="shared" si="1"/>
        <v>0</v>
      </c>
      <c r="E15" s="1">
        <f>('Power parameter'!B$7-'Power parameter'!H$10/2+('Power parameter'!B$6-'Power parameter'!B$12)/'Power parameter'!E$15*B15)*C15</f>
        <v>0.61968846540843059</v>
      </c>
      <c r="F15">
        <f>('Power parameter'!B$7+'Power parameter'!H$10/2-'Power parameter'!B$12/'Power parameter'!E$15*(B15-B$3))*D15</f>
        <v>0</v>
      </c>
      <c r="G15" s="1">
        <f t="shared" si="2"/>
        <v>0.61968846540843059</v>
      </c>
      <c r="J15">
        <v>7</v>
      </c>
      <c r="K15" s="1">
        <f t="shared" si="8"/>
        <v>3.5799929977896866E-7</v>
      </c>
      <c r="L15">
        <f t="shared" si="3"/>
        <v>1</v>
      </c>
      <c r="M15">
        <f t="shared" si="4"/>
        <v>0</v>
      </c>
      <c r="N15" s="1">
        <f>('Power parameter'!B$6-'Power parameter'!B$13)/'Power parameter'!E$15*K15*L15</f>
        <v>0.1621868745923607</v>
      </c>
      <c r="O15" s="1">
        <f>IF((K15-B$1-E$1)&gt;0,0,('Power parameter'!K$8-'Power parameter'!B$13/'Power parameter'!E$15*(waves!K15-waves!B$1))*M15)</f>
        <v>0</v>
      </c>
      <c r="P15" s="1">
        <f t="shared" si="5"/>
        <v>0.1621868745923607</v>
      </c>
      <c r="S15" s="1">
        <f t="shared" si="6"/>
        <v>3.3447480533815579E-7</v>
      </c>
      <c r="T15" s="1">
        <f t="shared" si="7"/>
        <v>0.61968846540843059</v>
      </c>
    </row>
    <row r="16" spans="1:20">
      <c r="A16">
        <v>8</v>
      </c>
      <c r="B16" s="1">
        <f t="shared" si="9"/>
        <v>3.8225692038646374E-7</v>
      </c>
      <c r="C16">
        <f t="shared" si="0"/>
        <v>1</v>
      </c>
      <c r="D16">
        <f t="shared" si="1"/>
        <v>0</v>
      </c>
      <c r="E16" s="1">
        <f>('Power parameter'!B$7-'Power parameter'!H$10/2+('Power parameter'!B$6-'Power parameter'!B$12)/'Power parameter'!E$15*B16)*C16</f>
        <v>0.64133552423195994</v>
      </c>
      <c r="F16">
        <f>('Power parameter'!B$7+'Power parameter'!H$10/2-'Power parameter'!B$12/'Power parameter'!E$15*(B16-B$3))*D16</f>
        <v>0</v>
      </c>
      <c r="G16" s="1">
        <f t="shared" si="2"/>
        <v>0.64133552423195994</v>
      </c>
      <c r="J16">
        <v>8</v>
      </c>
      <c r="K16" s="1">
        <f t="shared" si="8"/>
        <v>4.0914205689024991E-7</v>
      </c>
      <c r="L16">
        <f t="shared" ref="L16:L79" si="10">IF(K16&lt;B$1,1,0)</f>
        <v>1</v>
      </c>
      <c r="M16">
        <f t="shared" ref="M16:M17" si="11">IF(K16&gt;=B$1,1,0)</f>
        <v>0</v>
      </c>
      <c r="N16" s="1">
        <f>('Power parameter'!B$6-'Power parameter'!B$13)/'Power parameter'!E$15*K16*L16</f>
        <v>0.18535642810555508</v>
      </c>
      <c r="O16" s="1">
        <f>IF((K16-B$1-E$1)&gt;0,0,('Power parameter'!K$8-'Power parameter'!B$13/'Power parameter'!E$15*(waves!K16-waves!B$1))*M16)</f>
        <v>0</v>
      </c>
      <c r="P16" s="1">
        <f t="shared" si="5"/>
        <v>0.18535642810555508</v>
      </c>
      <c r="S16" s="1">
        <f t="shared" si="6"/>
        <v>3.8225692038646374E-7</v>
      </c>
      <c r="T16" s="1">
        <f t="shared" si="7"/>
        <v>0.64133552423195994</v>
      </c>
    </row>
    <row r="17" spans="1:20">
      <c r="A17">
        <v>9</v>
      </c>
      <c r="B17" s="1">
        <f t="shared" si="9"/>
        <v>4.3003903543477169E-7</v>
      </c>
      <c r="C17">
        <f t="shared" si="0"/>
        <v>1</v>
      </c>
      <c r="D17">
        <f t="shared" si="1"/>
        <v>0</v>
      </c>
      <c r="E17" s="1">
        <f>('Power parameter'!B$7-'Power parameter'!H$10/2+('Power parameter'!B$6-'Power parameter'!B$12)/'Power parameter'!E$15*B17)*C17</f>
        <v>0.66298258305548941</v>
      </c>
      <c r="F17">
        <f>('Power parameter'!B$7+'Power parameter'!H$10/2-'Power parameter'!B$12/'Power parameter'!E$15*(B17-B$3))*D17</f>
        <v>0</v>
      </c>
      <c r="G17" s="1">
        <f t="shared" si="2"/>
        <v>0.66298258305548941</v>
      </c>
      <c r="J17">
        <v>9</v>
      </c>
      <c r="K17" s="1">
        <f t="shared" si="8"/>
        <v>4.6028481400153115E-7</v>
      </c>
      <c r="L17">
        <f t="shared" si="10"/>
        <v>1</v>
      </c>
      <c r="M17">
        <f t="shared" si="11"/>
        <v>0</v>
      </c>
      <c r="N17" s="1">
        <f>('Power parameter'!B$6-'Power parameter'!B$13)/'Power parameter'!E$15*K17*L17</f>
        <v>0.20852598161874947</v>
      </c>
      <c r="O17" s="1">
        <f>IF((K17-B$1-E$1)&gt;0,0,('Power parameter'!K$8-'Power parameter'!B$13/'Power parameter'!E$15*(waves!K17-waves!B$1))*M17)</f>
        <v>0</v>
      </c>
      <c r="P17" s="1">
        <f t="shared" si="5"/>
        <v>0.20852598161874947</v>
      </c>
      <c r="S17" s="1">
        <f t="shared" si="6"/>
        <v>4.3003903543477169E-7</v>
      </c>
      <c r="T17" s="1">
        <f t="shared" si="7"/>
        <v>0.66298258305548941</v>
      </c>
    </row>
    <row r="18" spans="1:20">
      <c r="A18">
        <v>10</v>
      </c>
      <c r="B18" s="1">
        <f t="shared" si="9"/>
        <v>4.7782115048307969E-7</v>
      </c>
      <c r="C18">
        <f t="shared" si="0"/>
        <v>1</v>
      </c>
      <c r="D18">
        <f t="shared" si="1"/>
        <v>0</v>
      </c>
      <c r="E18" s="1">
        <f>('Power parameter'!B$7-'Power parameter'!H$10/2+('Power parameter'!B$6-'Power parameter'!B$12)/'Power parameter'!E$15*B18)*C18</f>
        <v>0.68462964187901876</v>
      </c>
      <c r="F18">
        <f>('Power parameter'!B$7+'Power parameter'!H$10/2-'Power parameter'!B$12/'Power parameter'!E$15*(B18-B$3))*D18</f>
        <v>0</v>
      </c>
      <c r="G18" s="1">
        <f t="shared" si="2"/>
        <v>0.68462964187901876</v>
      </c>
      <c r="J18">
        <v>10</v>
      </c>
      <c r="K18" s="1">
        <f t="shared" si="8"/>
        <v>5.1142757111281235E-7</v>
      </c>
      <c r="L18">
        <f t="shared" si="10"/>
        <v>1</v>
      </c>
      <c r="M18">
        <f t="shared" ref="M18:M81" si="12">IF(K18&gt;=B$1,1,0)</f>
        <v>0</v>
      </c>
      <c r="N18" s="1">
        <f>('Power parameter'!B$6-'Power parameter'!B$13)/'Power parameter'!E$15*K18*L18</f>
        <v>0.23169553513194382</v>
      </c>
      <c r="O18" s="1">
        <f>IF((K18-B$1-E$1)&gt;0,0,('Power parameter'!K$8-'Power parameter'!B$13/'Power parameter'!E$15*(waves!K18-waves!B$1))*M18)</f>
        <v>0</v>
      </c>
      <c r="P18" s="1">
        <f t="shared" si="5"/>
        <v>0.23169553513194382</v>
      </c>
      <c r="S18" s="1">
        <f t="shared" si="6"/>
        <v>4.7782115048307969E-7</v>
      </c>
      <c r="T18" s="1">
        <f t="shared" si="7"/>
        <v>0.68462964187901876</v>
      </c>
    </row>
    <row r="19" spans="1:20">
      <c r="A19">
        <v>11</v>
      </c>
      <c r="B19" s="1">
        <f t="shared" si="9"/>
        <v>5.2560326553138769E-7</v>
      </c>
      <c r="C19">
        <f t="shared" si="0"/>
        <v>1</v>
      </c>
      <c r="D19">
        <f t="shared" si="1"/>
        <v>0</v>
      </c>
      <c r="E19" s="1">
        <f>('Power parameter'!B$7-'Power parameter'!H$10/2+('Power parameter'!B$6-'Power parameter'!B$12)/'Power parameter'!E$15*B19)*C19</f>
        <v>0.70627670070254822</v>
      </c>
      <c r="F19">
        <f>('Power parameter'!B$7+'Power parameter'!H$10/2-'Power parameter'!B$12/'Power parameter'!E$15*(B19-B$3))*D19</f>
        <v>0</v>
      </c>
      <c r="G19" s="1">
        <f t="shared" si="2"/>
        <v>0.70627670070254822</v>
      </c>
      <c r="J19">
        <v>11</v>
      </c>
      <c r="K19" s="1">
        <f t="shared" si="8"/>
        <v>5.6257032822409364E-7</v>
      </c>
      <c r="L19">
        <f t="shared" si="10"/>
        <v>1</v>
      </c>
      <c r="M19">
        <f t="shared" si="12"/>
        <v>0</v>
      </c>
      <c r="N19" s="1">
        <f>('Power parameter'!B$6-'Power parameter'!B$13)/'Power parameter'!E$15*K19*L19</f>
        <v>0.25486508864513824</v>
      </c>
      <c r="O19" s="1">
        <f>IF((K19-B$1-E$1)&gt;0,0,('Power parameter'!K$8-'Power parameter'!B$13/'Power parameter'!E$15*(waves!K19-waves!B$1))*M19)</f>
        <v>0</v>
      </c>
      <c r="P19" s="1">
        <f t="shared" si="5"/>
        <v>0.25486508864513824</v>
      </c>
      <c r="S19" s="1">
        <f t="shared" si="6"/>
        <v>5.2560326553138769E-7</v>
      </c>
      <c r="T19" s="1">
        <f t="shared" si="7"/>
        <v>0.70627670070254822</v>
      </c>
    </row>
    <row r="20" spans="1:20">
      <c r="A20">
        <v>12</v>
      </c>
      <c r="B20" s="1">
        <f t="shared" si="9"/>
        <v>5.7338538057969558E-7</v>
      </c>
      <c r="C20">
        <f t="shared" si="0"/>
        <v>1</v>
      </c>
      <c r="D20">
        <f t="shared" si="1"/>
        <v>0</v>
      </c>
      <c r="E20" s="1">
        <f>('Power parameter'!B$7-'Power parameter'!H$10/2+('Power parameter'!B$6-'Power parameter'!B$12)/'Power parameter'!E$15*B20)*C20</f>
        <v>0.72792375952607768</v>
      </c>
      <c r="F20">
        <f>('Power parameter'!B$7+'Power parameter'!H$10/2-'Power parameter'!B$12/'Power parameter'!E$15*(B20-B$3))*D20</f>
        <v>0</v>
      </c>
      <c r="G20" s="1">
        <f t="shared" si="2"/>
        <v>0.72792375952607768</v>
      </c>
      <c r="J20">
        <v>12</v>
      </c>
      <c r="K20" s="1">
        <f t="shared" si="8"/>
        <v>6.1371308533537484E-7</v>
      </c>
      <c r="L20">
        <f t="shared" si="10"/>
        <v>1</v>
      </c>
      <c r="M20">
        <f t="shared" si="12"/>
        <v>0</v>
      </c>
      <c r="N20" s="1">
        <f>('Power parameter'!B$6-'Power parameter'!B$13)/'Power parameter'!E$15*K20*L20</f>
        <v>0.27803464215833262</v>
      </c>
      <c r="O20" s="1">
        <f>IF((K20-B$1-E$1)&gt;0,0,('Power parameter'!K$8-'Power parameter'!B$13/'Power parameter'!E$15*(waves!K20-waves!B$1))*M20)</f>
        <v>0</v>
      </c>
      <c r="P20" s="1">
        <f t="shared" si="5"/>
        <v>0.27803464215833262</v>
      </c>
      <c r="S20" s="1">
        <f t="shared" si="6"/>
        <v>5.7338538057969558E-7</v>
      </c>
      <c r="T20" s="1">
        <f t="shared" si="7"/>
        <v>0.72792375952607768</v>
      </c>
    </row>
    <row r="21" spans="1:20">
      <c r="A21">
        <v>13</v>
      </c>
      <c r="B21" s="1">
        <f t="shared" si="9"/>
        <v>6.2116749562800358E-7</v>
      </c>
      <c r="C21">
        <f t="shared" si="0"/>
        <v>1</v>
      </c>
      <c r="D21">
        <f t="shared" si="1"/>
        <v>0</v>
      </c>
      <c r="E21" s="1">
        <f>('Power parameter'!B$7-'Power parameter'!H$10/2+('Power parameter'!B$6-'Power parameter'!B$12)/'Power parameter'!E$15*B21)*C21</f>
        <v>0.74957081834960704</v>
      </c>
      <c r="F21">
        <f>('Power parameter'!B$7+'Power parameter'!H$10/2-'Power parameter'!B$12/'Power parameter'!E$15*(B21-B$3))*D21</f>
        <v>0</v>
      </c>
      <c r="G21" s="1">
        <f t="shared" si="2"/>
        <v>0.74957081834960704</v>
      </c>
      <c r="J21">
        <v>13</v>
      </c>
      <c r="K21" s="1">
        <f t="shared" si="8"/>
        <v>6.6485584244665613E-7</v>
      </c>
      <c r="L21">
        <f t="shared" si="10"/>
        <v>1</v>
      </c>
      <c r="M21">
        <f t="shared" si="12"/>
        <v>0</v>
      </c>
      <c r="N21" s="1">
        <f>('Power parameter'!B$6-'Power parameter'!B$13)/'Power parameter'!E$15*K21*L21</f>
        <v>0.30120419567152701</v>
      </c>
      <c r="O21" s="1">
        <f>IF((K21-B$1-E$1)&gt;0,0,('Power parameter'!K$8-'Power parameter'!B$13/'Power parameter'!E$15*(waves!K21-waves!B$1))*M21)</f>
        <v>0</v>
      </c>
      <c r="P21" s="1">
        <f t="shared" si="5"/>
        <v>0.30120419567152701</v>
      </c>
      <c r="S21" s="1">
        <f t="shared" si="6"/>
        <v>6.2116749562800358E-7</v>
      </c>
      <c r="T21" s="1">
        <f t="shared" si="7"/>
        <v>0.74957081834960704</v>
      </c>
    </row>
    <row r="22" spans="1:20">
      <c r="A22">
        <v>14</v>
      </c>
      <c r="B22" s="1">
        <f t="shared" si="9"/>
        <v>6.6894961067631158E-7</v>
      </c>
      <c r="C22">
        <f t="shared" si="0"/>
        <v>1</v>
      </c>
      <c r="D22">
        <f t="shared" si="1"/>
        <v>0</v>
      </c>
      <c r="E22" s="1">
        <f>('Power parameter'!B$7-'Power parameter'!H$10/2+('Power parameter'!B$6-'Power parameter'!B$12)/'Power parameter'!E$15*B22)*C22</f>
        <v>0.7712178771731365</v>
      </c>
      <c r="F22">
        <f>('Power parameter'!B$7+'Power parameter'!H$10/2-'Power parameter'!B$12/'Power parameter'!E$15*(B22-B$3))*D22</f>
        <v>0</v>
      </c>
      <c r="G22" s="1">
        <f t="shared" si="2"/>
        <v>0.7712178771731365</v>
      </c>
      <c r="J22">
        <v>14</v>
      </c>
      <c r="K22" s="1">
        <f t="shared" si="8"/>
        <v>7.1599859955793733E-7</v>
      </c>
      <c r="L22">
        <f t="shared" si="10"/>
        <v>1</v>
      </c>
      <c r="M22">
        <f t="shared" si="12"/>
        <v>0</v>
      </c>
      <c r="N22" s="1">
        <f>('Power parameter'!B$6-'Power parameter'!B$13)/'Power parameter'!E$15*K22*L22</f>
        <v>0.32437374918472139</v>
      </c>
      <c r="O22" s="1">
        <f>IF((K22-B$1-E$1)&gt;0,0,('Power parameter'!K$8-'Power parameter'!B$13/'Power parameter'!E$15*(waves!K22-waves!B$1))*M22)</f>
        <v>0</v>
      </c>
      <c r="P22" s="1">
        <f t="shared" si="5"/>
        <v>0.32437374918472139</v>
      </c>
      <c r="S22" s="1">
        <f t="shared" si="6"/>
        <v>6.6894961067631158E-7</v>
      </c>
      <c r="T22" s="1">
        <f t="shared" si="7"/>
        <v>0.7712178771731365</v>
      </c>
    </row>
    <row r="23" spans="1:20">
      <c r="A23">
        <v>15</v>
      </c>
      <c r="B23" s="1">
        <f t="shared" si="9"/>
        <v>7.1673172572461948E-7</v>
      </c>
      <c r="C23">
        <f t="shared" si="0"/>
        <v>1</v>
      </c>
      <c r="D23">
        <f t="shared" si="1"/>
        <v>0</v>
      </c>
      <c r="E23" s="1">
        <f>('Power parameter'!B$7-'Power parameter'!H$10/2+('Power parameter'!B$6-'Power parameter'!B$12)/'Power parameter'!E$15*B23)*C23</f>
        <v>0.79286493599666585</v>
      </c>
      <c r="F23">
        <f>('Power parameter'!B$7+'Power parameter'!H$10/2-'Power parameter'!B$12/'Power parameter'!E$15*(B23-B$3))*D23</f>
        <v>0</v>
      </c>
      <c r="G23" s="1">
        <f t="shared" si="2"/>
        <v>0.79286493599666585</v>
      </c>
      <c r="J23">
        <v>15</v>
      </c>
      <c r="K23" s="1">
        <f t="shared" si="8"/>
        <v>7.6714135666921862E-7</v>
      </c>
      <c r="L23">
        <f t="shared" si="10"/>
        <v>1</v>
      </c>
      <c r="M23">
        <f t="shared" si="12"/>
        <v>0</v>
      </c>
      <c r="N23" s="1">
        <f>('Power parameter'!B$6-'Power parameter'!B$13)/'Power parameter'!E$15*K23*L23</f>
        <v>0.34754330269791578</v>
      </c>
      <c r="O23" s="1">
        <f>IF((K23-B$1-E$1)&gt;0,0,('Power parameter'!K$8-'Power parameter'!B$13/'Power parameter'!E$15*(waves!K23-waves!B$1))*M23)</f>
        <v>0</v>
      </c>
      <c r="P23" s="1">
        <f t="shared" si="5"/>
        <v>0.34754330269791578</v>
      </c>
      <c r="S23" s="1">
        <f t="shared" si="6"/>
        <v>7.1673172572461948E-7</v>
      </c>
      <c r="T23" s="1">
        <f t="shared" si="7"/>
        <v>0.79286493599666585</v>
      </c>
    </row>
    <row r="24" spans="1:20">
      <c r="A24">
        <v>16</v>
      </c>
      <c r="B24" s="1">
        <f t="shared" si="9"/>
        <v>7.6451384077292748E-7</v>
      </c>
      <c r="C24">
        <f t="shared" si="0"/>
        <v>1</v>
      </c>
      <c r="D24">
        <f t="shared" si="1"/>
        <v>0</v>
      </c>
      <c r="E24" s="1">
        <f>('Power parameter'!B$7-'Power parameter'!H$10/2+('Power parameter'!B$6-'Power parameter'!B$12)/'Power parameter'!E$15*B24)*C24</f>
        <v>0.81451199482019532</v>
      </c>
      <c r="F24">
        <f>('Power parameter'!B$7+'Power parameter'!H$10/2-'Power parameter'!B$12/'Power parameter'!E$15*(B24-B$3))*D24</f>
        <v>0</v>
      </c>
      <c r="G24" s="1">
        <f t="shared" si="2"/>
        <v>0.81451199482019532</v>
      </c>
      <c r="J24">
        <v>16</v>
      </c>
      <c r="K24" s="1">
        <f t="shared" si="8"/>
        <v>8.1828411378049982E-7</v>
      </c>
      <c r="L24">
        <f t="shared" si="10"/>
        <v>1</v>
      </c>
      <c r="M24">
        <f t="shared" si="12"/>
        <v>0</v>
      </c>
      <c r="N24" s="1">
        <f>('Power parameter'!B$6-'Power parameter'!B$13)/'Power parameter'!E$15*K24*L24</f>
        <v>0.37071285621111016</v>
      </c>
      <c r="O24" s="1">
        <f>IF((K24-B$1-E$1)&gt;0,0,('Power parameter'!K$8-'Power parameter'!B$13/'Power parameter'!E$15*(waves!K24-waves!B$1))*M24)</f>
        <v>0</v>
      </c>
      <c r="P24" s="1">
        <f t="shared" si="5"/>
        <v>0.37071285621111016</v>
      </c>
      <c r="S24" s="1">
        <f t="shared" si="6"/>
        <v>7.6451384077292748E-7</v>
      </c>
      <c r="T24" s="1">
        <f t="shared" si="7"/>
        <v>0.81451199482019532</v>
      </c>
    </row>
    <row r="25" spans="1:20">
      <c r="A25">
        <v>17</v>
      </c>
      <c r="B25" s="1">
        <f t="shared" si="9"/>
        <v>8.1229595582123548E-7</v>
      </c>
      <c r="C25">
        <f t="shared" si="0"/>
        <v>1</v>
      </c>
      <c r="D25">
        <f t="shared" si="1"/>
        <v>0</v>
      </c>
      <c r="E25" s="1">
        <f>('Power parameter'!B$7-'Power parameter'!H$10/2+('Power parameter'!B$6-'Power parameter'!B$12)/'Power parameter'!E$15*B25)*C25</f>
        <v>0.83615905364372467</v>
      </c>
      <c r="F25">
        <f>('Power parameter'!B$7+'Power parameter'!H$10/2-'Power parameter'!B$12/'Power parameter'!E$15*(B25-B$3))*D25</f>
        <v>0</v>
      </c>
      <c r="G25" s="1">
        <f t="shared" si="2"/>
        <v>0.83615905364372467</v>
      </c>
      <c r="J25">
        <v>17</v>
      </c>
      <c r="K25" s="1">
        <f t="shared" si="8"/>
        <v>8.6942687089178101E-7</v>
      </c>
      <c r="L25">
        <f t="shared" si="10"/>
        <v>1</v>
      </c>
      <c r="M25">
        <f t="shared" si="12"/>
        <v>0</v>
      </c>
      <c r="N25" s="1">
        <f>('Power parameter'!B$6-'Power parameter'!B$13)/'Power parameter'!E$15*K25*L25</f>
        <v>0.39388240972430455</v>
      </c>
      <c r="O25" s="1">
        <f>IF((K25-B$1-E$1)&gt;0,0,('Power parameter'!K$8-'Power parameter'!B$13/'Power parameter'!E$15*(waves!K25-waves!B$1))*M25)</f>
        <v>0</v>
      </c>
      <c r="P25" s="1">
        <f t="shared" si="5"/>
        <v>0.39388240972430455</v>
      </c>
      <c r="S25" s="1">
        <f t="shared" si="6"/>
        <v>8.1229595582123548E-7</v>
      </c>
      <c r="T25" s="1">
        <f t="shared" si="7"/>
        <v>0.83615905364372467</v>
      </c>
    </row>
    <row r="26" spans="1:20">
      <c r="A26">
        <v>18</v>
      </c>
      <c r="B26" s="1">
        <f t="shared" si="9"/>
        <v>8.6007807086954337E-7</v>
      </c>
      <c r="C26">
        <f t="shared" si="0"/>
        <v>1</v>
      </c>
      <c r="D26">
        <f t="shared" ref="D26:D89" si="13">IF(B26&gt;B$3,1,0)</f>
        <v>0</v>
      </c>
      <c r="E26" s="1">
        <f>('Power parameter'!B$7-'Power parameter'!H$10/2+('Power parameter'!B$6-'Power parameter'!B$12)/'Power parameter'!E$15*B26)*C26</f>
        <v>0.85780611246725402</v>
      </c>
      <c r="F26">
        <f>('Power parameter'!B$7+'Power parameter'!H$10/2-'Power parameter'!B$12/'Power parameter'!E$15*(B26-B$3))*D26</f>
        <v>0</v>
      </c>
      <c r="G26" s="1">
        <f t="shared" si="2"/>
        <v>0.85780611246725402</v>
      </c>
      <c r="J26">
        <v>18</v>
      </c>
      <c r="K26" s="1">
        <f t="shared" si="8"/>
        <v>9.2056962800306231E-7</v>
      </c>
      <c r="L26">
        <f t="shared" si="10"/>
        <v>1</v>
      </c>
      <c r="M26">
        <f t="shared" si="12"/>
        <v>0</v>
      </c>
      <c r="N26" s="1">
        <f>('Power parameter'!B$6-'Power parameter'!B$13)/'Power parameter'!E$15*K26*L26</f>
        <v>0.41705196323749893</v>
      </c>
      <c r="O26" s="1">
        <f>IF((K26-B$1-E$1)&gt;0,0,('Power parameter'!K$8-'Power parameter'!B$13/'Power parameter'!E$15*(waves!K26-waves!B$1))*M26)</f>
        <v>0</v>
      </c>
      <c r="P26" s="1">
        <f t="shared" si="5"/>
        <v>0.41705196323749893</v>
      </c>
      <c r="S26" s="1">
        <f t="shared" si="6"/>
        <v>8.6007807086954337E-7</v>
      </c>
      <c r="T26" s="1">
        <f t="shared" si="7"/>
        <v>0.85780611246725402</v>
      </c>
    </row>
    <row r="27" spans="1:20">
      <c r="A27">
        <v>19</v>
      </c>
      <c r="B27" s="1">
        <f t="shared" si="9"/>
        <v>9.0786018591785137E-7</v>
      </c>
      <c r="C27">
        <f t="shared" si="0"/>
        <v>0</v>
      </c>
      <c r="D27">
        <f t="shared" si="13"/>
        <v>1</v>
      </c>
      <c r="E27" s="1">
        <f>('Power parameter'!B$7-'Power parameter'!H$10/2+('Power parameter'!B$6-'Power parameter'!B$12)/'Power parameter'!E$15*B27)*C27</f>
        <v>0</v>
      </c>
      <c r="F27">
        <f>('Power parameter'!B$7+'Power parameter'!H$10/2-'Power parameter'!B$12/'Power parameter'!E$15*(B27-B$3))*D27</f>
        <v>0.87154603634308214</v>
      </c>
      <c r="G27" s="1">
        <f t="shared" si="2"/>
        <v>0.87154603634308214</v>
      </c>
      <c r="J27">
        <v>19</v>
      </c>
      <c r="K27" s="1">
        <f t="shared" si="8"/>
        <v>9.717123851143436E-7</v>
      </c>
      <c r="L27">
        <f t="shared" si="10"/>
        <v>1</v>
      </c>
      <c r="M27">
        <f t="shared" si="12"/>
        <v>0</v>
      </c>
      <c r="N27" s="1">
        <f>('Power parameter'!B$6-'Power parameter'!B$13)/'Power parameter'!E$15*K27*L27</f>
        <v>0.44022151675069338</v>
      </c>
      <c r="O27" s="1">
        <f>IF((K27-B$1-E$1)&gt;0,0,('Power parameter'!K$8-'Power parameter'!B$13/'Power parameter'!E$15*(waves!K27-waves!B$1))*M27)</f>
        <v>0</v>
      </c>
      <c r="P27" s="1">
        <f t="shared" si="5"/>
        <v>0.44022151675069338</v>
      </c>
      <c r="S27" s="1">
        <f t="shared" si="6"/>
        <v>9.0786018591785137E-7</v>
      </c>
      <c r="T27" s="1">
        <f t="shared" si="7"/>
        <v>0.87154603634308214</v>
      </c>
    </row>
    <row r="28" spans="1:20">
      <c r="A28">
        <v>20</v>
      </c>
      <c r="B28" s="1">
        <f t="shared" si="9"/>
        <v>9.5564230096615937E-7</v>
      </c>
      <c r="C28">
        <f t="shared" si="0"/>
        <v>0</v>
      </c>
      <c r="D28">
        <f t="shared" si="13"/>
        <v>1</v>
      </c>
      <c r="E28" s="1">
        <f>('Power parameter'!B$7-'Power parameter'!H$10/2+('Power parameter'!B$6-'Power parameter'!B$12)/'Power parameter'!E$15*B28)*C28</f>
        <v>0</v>
      </c>
      <c r="F28">
        <f>('Power parameter'!B$7+'Power parameter'!H$10/2-'Power parameter'!B$12/'Power parameter'!E$15*(B28-B$3))*D28</f>
        <v>0.87070739396740771</v>
      </c>
      <c r="G28" s="1">
        <f t="shared" si="2"/>
        <v>0.87070739396740771</v>
      </c>
      <c r="J28">
        <v>20</v>
      </c>
      <c r="K28" s="1">
        <f t="shared" si="8"/>
        <v>1.0228551422256247E-6</v>
      </c>
      <c r="L28">
        <f t="shared" si="10"/>
        <v>1</v>
      </c>
      <c r="M28">
        <f t="shared" si="12"/>
        <v>0</v>
      </c>
      <c r="N28" s="1">
        <f>('Power parameter'!B$6-'Power parameter'!B$13)/'Power parameter'!E$15*K28*L28</f>
        <v>0.46339107026388765</v>
      </c>
      <c r="O28" s="1">
        <f>IF((K28-B$1-E$1)&gt;0,0,('Power parameter'!K$8-'Power parameter'!B$13/'Power parameter'!E$15*(waves!K28-waves!B$1))*M28)</f>
        <v>0</v>
      </c>
      <c r="P28" s="1">
        <f t="shared" si="5"/>
        <v>0.46339107026388765</v>
      </c>
      <c r="S28" s="1">
        <f t="shared" si="6"/>
        <v>9.5564230096615937E-7</v>
      </c>
      <c r="T28" s="1">
        <f t="shared" si="7"/>
        <v>0.87070739396740771</v>
      </c>
    </row>
    <row r="29" spans="1:20">
      <c r="A29">
        <v>21</v>
      </c>
      <c r="B29" s="1">
        <f t="shared" si="9"/>
        <v>1.0034244160144674E-6</v>
      </c>
      <c r="C29">
        <f t="shared" si="0"/>
        <v>0</v>
      </c>
      <c r="D29">
        <f t="shared" si="13"/>
        <v>1</v>
      </c>
      <c r="E29" s="1">
        <f>('Power parameter'!B$7-'Power parameter'!H$10/2+('Power parameter'!B$6-'Power parameter'!B$12)/'Power parameter'!E$15*B29)*C29</f>
        <v>0</v>
      </c>
      <c r="F29">
        <f>('Power parameter'!B$7+'Power parameter'!H$10/2-'Power parameter'!B$12/'Power parameter'!E$15*(B29-B$3))*D29</f>
        <v>0.86986875159173338</v>
      </c>
      <c r="G29" s="1">
        <f t="shared" si="2"/>
        <v>0.86986875159173338</v>
      </c>
      <c r="J29">
        <v>21</v>
      </c>
      <c r="K29" s="1">
        <f t="shared" si="8"/>
        <v>1.073997899336906E-6</v>
      </c>
      <c r="L29">
        <f t="shared" si="10"/>
        <v>1</v>
      </c>
      <c r="M29">
        <f t="shared" si="12"/>
        <v>0</v>
      </c>
      <c r="N29" s="1">
        <f>('Power parameter'!B$6-'Power parameter'!B$13)/'Power parameter'!E$15*K29*L29</f>
        <v>0.48656062377708209</v>
      </c>
      <c r="O29" s="1">
        <f>IF((K29-B$1-E$1)&gt;0,0,('Power parameter'!K$8-'Power parameter'!B$13/'Power parameter'!E$15*(waves!K29-waves!B$1))*M29)</f>
        <v>0</v>
      </c>
      <c r="P29" s="1">
        <f t="shared" si="5"/>
        <v>0.48656062377708209</v>
      </c>
      <c r="S29" s="1">
        <f t="shared" si="6"/>
        <v>1.0034244160144674E-6</v>
      </c>
      <c r="T29" s="1">
        <f t="shared" si="7"/>
        <v>0.86986875159173338</v>
      </c>
    </row>
    <row r="30" spans="1:20">
      <c r="A30">
        <v>22</v>
      </c>
      <c r="B30" s="1">
        <f t="shared" si="9"/>
        <v>1.0512065310627754E-6</v>
      </c>
      <c r="C30">
        <f t="shared" si="0"/>
        <v>0</v>
      </c>
      <c r="D30">
        <f t="shared" si="13"/>
        <v>1</v>
      </c>
      <c r="E30" s="1">
        <f>('Power parameter'!B$7-'Power parameter'!H$10/2+('Power parameter'!B$6-'Power parameter'!B$12)/'Power parameter'!E$15*B30)*C30</f>
        <v>0</v>
      </c>
      <c r="F30">
        <f>('Power parameter'!B$7+'Power parameter'!H$10/2-'Power parameter'!B$12/'Power parameter'!E$15*(B30-B$3))*D30</f>
        <v>0.86903010921605905</v>
      </c>
      <c r="G30" s="1">
        <f t="shared" si="2"/>
        <v>0.86903010921605905</v>
      </c>
      <c r="J30">
        <v>22</v>
      </c>
      <c r="K30" s="1">
        <f t="shared" si="8"/>
        <v>1.1251406564481873E-6</v>
      </c>
      <c r="L30">
        <f t="shared" si="10"/>
        <v>1</v>
      </c>
      <c r="M30">
        <f t="shared" si="12"/>
        <v>0</v>
      </c>
      <c r="N30" s="1">
        <f>('Power parameter'!B$6-'Power parameter'!B$13)/'Power parameter'!E$15*K30*L30</f>
        <v>0.50973017729027648</v>
      </c>
      <c r="O30" s="1">
        <f>IF((K30-B$1-E$1)&gt;0,0,('Power parameter'!K$8-'Power parameter'!B$13/'Power parameter'!E$15*(waves!K30-waves!B$1))*M30)</f>
        <v>0</v>
      </c>
      <c r="P30" s="1">
        <f t="shared" si="5"/>
        <v>0.50973017729027648</v>
      </c>
      <c r="S30" s="1">
        <f t="shared" si="6"/>
        <v>1.0512065310627754E-6</v>
      </c>
      <c r="T30" s="1">
        <f t="shared" si="7"/>
        <v>0.86903010921605905</v>
      </c>
    </row>
    <row r="31" spans="1:20">
      <c r="A31">
        <v>23</v>
      </c>
      <c r="B31" s="1">
        <f t="shared" si="9"/>
        <v>1.0989886461110832E-6</v>
      </c>
      <c r="C31">
        <f t="shared" si="0"/>
        <v>0</v>
      </c>
      <c r="D31">
        <f t="shared" si="13"/>
        <v>1</v>
      </c>
      <c r="E31" s="1">
        <f>('Power parameter'!B$7-'Power parameter'!H$10/2+('Power parameter'!B$6-'Power parameter'!B$12)/'Power parameter'!E$15*B31)*C31</f>
        <v>0</v>
      </c>
      <c r="F31">
        <f>('Power parameter'!B$7+'Power parameter'!H$10/2-'Power parameter'!B$12/'Power parameter'!E$15*(B31-B$3))*D31</f>
        <v>0.86819146684038473</v>
      </c>
      <c r="G31" s="1">
        <f t="shared" si="2"/>
        <v>0.86819146684038473</v>
      </c>
      <c r="J31">
        <v>23</v>
      </c>
      <c r="K31" s="1">
        <f t="shared" si="8"/>
        <v>1.1762834135594686E-6</v>
      </c>
      <c r="L31">
        <f t="shared" si="10"/>
        <v>1</v>
      </c>
      <c r="M31">
        <f t="shared" si="12"/>
        <v>0</v>
      </c>
      <c r="N31" s="1">
        <f>('Power parameter'!B$6-'Power parameter'!B$13)/'Power parameter'!E$15*K31*L31</f>
        <v>0.53289973080347086</v>
      </c>
      <c r="O31" s="1">
        <f>IF((K31-B$1-E$1)&gt;0,0,('Power parameter'!K$8-'Power parameter'!B$13/'Power parameter'!E$15*(waves!K31-waves!B$1))*M31)</f>
        <v>0</v>
      </c>
      <c r="P31" s="1">
        <f t="shared" si="5"/>
        <v>0.53289973080347086</v>
      </c>
      <c r="S31" s="1">
        <f t="shared" si="6"/>
        <v>1.0989886461110832E-6</v>
      </c>
      <c r="T31" s="1">
        <f t="shared" si="7"/>
        <v>0.86819146684038473</v>
      </c>
    </row>
    <row r="32" spans="1:20">
      <c r="A32">
        <v>24</v>
      </c>
      <c r="B32" s="1">
        <f t="shared" si="9"/>
        <v>1.1467707611593912E-6</v>
      </c>
      <c r="C32">
        <f t="shared" si="0"/>
        <v>0</v>
      </c>
      <c r="D32">
        <f t="shared" si="13"/>
        <v>1</v>
      </c>
      <c r="E32" s="1">
        <f>('Power parameter'!B$7-'Power parameter'!H$10/2+('Power parameter'!B$6-'Power parameter'!B$12)/'Power parameter'!E$15*B32)*C32</f>
        <v>0</v>
      </c>
      <c r="F32">
        <f>('Power parameter'!B$7+'Power parameter'!H$10/2-'Power parameter'!B$12/'Power parameter'!E$15*(B32-B$3))*D32</f>
        <v>0.8673528244647104</v>
      </c>
      <c r="G32" s="1">
        <f t="shared" si="2"/>
        <v>0.8673528244647104</v>
      </c>
      <c r="J32">
        <v>24</v>
      </c>
      <c r="K32" s="1">
        <f t="shared" si="8"/>
        <v>1.2274261706707497E-6</v>
      </c>
      <c r="L32">
        <f t="shared" si="10"/>
        <v>1</v>
      </c>
      <c r="M32">
        <f t="shared" si="12"/>
        <v>0</v>
      </c>
      <c r="N32" s="1">
        <f>('Power parameter'!B$6-'Power parameter'!B$13)/'Power parameter'!E$15*K32*L32</f>
        <v>0.55606928431666525</v>
      </c>
      <c r="O32" s="1">
        <f>IF((K32-B$1-E$1)&gt;0,0,('Power parameter'!K$8-'Power parameter'!B$13/'Power parameter'!E$15*(waves!K32-waves!B$1))*M32)</f>
        <v>0</v>
      </c>
      <c r="P32" s="1">
        <f t="shared" si="5"/>
        <v>0.55606928431666525</v>
      </c>
      <c r="S32" s="1">
        <f t="shared" si="6"/>
        <v>1.1467707611593912E-6</v>
      </c>
      <c r="T32" s="1">
        <f t="shared" si="7"/>
        <v>0.8673528244647104</v>
      </c>
    </row>
    <row r="33" spans="1:20">
      <c r="A33">
        <v>25</v>
      </c>
      <c r="B33" s="1">
        <f t="shared" si="9"/>
        <v>1.1945528762076992E-6</v>
      </c>
      <c r="C33">
        <f t="shared" si="0"/>
        <v>0</v>
      </c>
      <c r="D33">
        <f t="shared" si="13"/>
        <v>1</v>
      </c>
      <c r="E33" s="1">
        <f>('Power parameter'!B$7-'Power parameter'!H$10/2+('Power parameter'!B$6-'Power parameter'!B$12)/'Power parameter'!E$15*B33)*C33</f>
        <v>0</v>
      </c>
      <c r="F33">
        <f>('Power parameter'!B$7+'Power parameter'!H$10/2-'Power parameter'!B$12/'Power parameter'!E$15*(B33-B$3))*D33</f>
        <v>0.86651418208903608</v>
      </c>
      <c r="G33" s="1">
        <f t="shared" si="2"/>
        <v>0.86651418208903608</v>
      </c>
      <c r="J33">
        <v>25</v>
      </c>
      <c r="K33" s="1">
        <f t="shared" si="8"/>
        <v>1.278568927782031E-6</v>
      </c>
      <c r="L33">
        <f t="shared" si="10"/>
        <v>1</v>
      </c>
      <c r="M33">
        <f t="shared" si="12"/>
        <v>0</v>
      </c>
      <c r="N33" s="1">
        <f>('Power parameter'!B$6-'Power parameter'!B$13)/'Power parameter'!E$15*K33*L33</f>
        <v>0.57923883782985963</v>
      </c>
      <c r="O33" s="1">
        <f>IF((K33-B$1-E$1)&gt;0,0,('Power parameter'!K$8-'Power parameter'!B$13/'Power parameter'!E$15*(waves!K33-waves!B$1))*M33)</f>
        <v>0</v>
      </c>
      <c r="P33" s="1">
        <f t="shared" si="5"/>
        <v>0.57923883782985963</v>
      </c>
      <c r="S33" s="1">
        <f t="shared" si="6"/>
        <v>1.1945528762076992E-6</v>
      </c>
      <c r="T33" s="1">
        <f t="shared" si="7"/>
        <v>0.86651418208903608</v>
      </c>
    </row>
    <row r="34" spans="1:20">
      <c r="A34">
        <v>26</v>
      </c>
      <c r="B34" s="1">
        <f t="shared" si="9"/>
        <v>1.2423349912560072E-6</v>
      </c>
      <c r="C34">
        <f t="shared" si="0"/>
        <v>0</v>
      </c>
      <c r="D34">
        <f t="shared" si="13"/>
        <v>1</v>
      </c>
      <c r="E34" s="1">
        <f>('Power parameter'!B$7-'Power parameter'!H$10/2+('Power parameter'!B$6-'Power parameter'!B$12)/'Power parameter'!E$15*B34)*C34</f>
        <v>0</v>
      </c>
      <c r="F34">
        <f>('Power parameter'!B$7+'Power parameter'!H$10/2-'Power parameter'!B$12/'Power parameter'!E$15*(B34-B$3))*D34</f>
        <v>0.86567553971336175</v>
      </c>
      <c r="G34" s="1">
        <f t="shared" si="2"/>
        <v>0.86567553971336175</v>
      </c>
      <c r="J34">
        <v>26</v>
      </c>
      <c r="K34" s="1">
        <f t="shared" si="8"/>
        <v>1.3297116848933123E-6</v>
      </c>
      <c r="L34">
        <f t="shared" si="10"/>
        <v>1</v>
      </c>
      <c r="M34">
        <f t="shared" si="12"/>
        <v>0</v>
      </c>
      <c r="N34" s="1">
        <f>('Power parameter'!B$6-'Power parameter'!B$13)/'Power parameter'!E$15*K34*L34</f>
        <v>0.60240839134305402</v>
      </c>
      <c r="O34" s="1">
        <f>IF((K34-B$1-E$1)&gt;0,0,('Power parameter'!K$8-'Power parameter'!B$13/'Power parameter'!E$15*(waves!K34-waves!B$1))*M34)</f>
        <v>0</v>
      </c>
      <c r="P34" s="1">
        <f t="shared" si="5"/>
        <v>0.60240839134305402</v>
      </c>
      <c r="S34" s="1">
        <f t="shared" si="6"/>
        <v>1.2423349912560072E-6</v>
      </c>
      <c r="T34" s="1">
        <f t="shared" si="7"/>
        <v>0.86567553971336175</v>
      </c>
    </row>
    <row r="35" spans="1:20">
      <c r="A35">
        <v>27</v>
      </c>
      <c r="B35" s="1">
        <f t="shared" si="9"/>
        <v>1.2901171063043152E-6</v>
      </c>
      <c r="C35">
        <f t="shared" si="0"/>
        <v>0</v>
      </c>
      <c r="D35">
        <f t="shared" si="13"/>
        <v>1</v>
      </c>
      <c r="E35" s="1">
        <f>('Power parameter'!B$7-'Power parameter'!H$10/2+('Power parameter'!B$6-'Power parameter'!B$12)/'Power parameter'!E$15*B35)*C35</f>
        <v>0</v>
      </c>
      <c r="F35">
        <f>('Power parameter'!B$7+'Power parameter'!H$10/2-'Power parameter'!B$12/'Power parameter'!E$15*(B35-B$3))*D35</f>
        <v>0.86483689733768743</v>
      </c>
      <c r="G35" s="1">
        <f t="shared" si="2"/>
        <v>0.86483689733768743</v>
      </c>
      <c r="J35">
        <v>27</v>
      </c>
      <c r="K35" s="1">
        <f t="shared" si="8"/>
        <v>1.3808544420045934E-6</v>
      </c>
      <c r="L35">
        <f t="shared" si="10"/>
        <v>1</v>
      </c>
      <c r="M35">
        <f t="shared" si="12"/>
        <v>0</v>
      </c>
      <c r="N35" s="1">
        <f>('Power parameter'!B$6-'Power parameter'!B$13)/'Power parameter'!E$15*K35*L35</f>
        <v>0.6255779448562484</v>
      </c>
      <c r="O35" s="1">
        <f>IF((K35-B$1-E$1)&gt;0,0,('Power parameter'!K$8-'Power parameter'!B$13/'Power parameter'!E$15*(waves!K35-waves!B$1))*M35)</f>
        <v>0</v>
      </c>
      <c r="P35" s="1">
        <f t="shared" si="5"/>
        <v>0.6255779448562484</v>
      </c>
      <c r="S35" s="1">
        <f t="shared" si="6"/>
        <v>1.2901171063043152E-6</v>
      </c>
      <c r="T35" s="1">
        <f t="shared" si="7"/>
        <v>0.86483689733768743</v>
      </c>
    </row>
    <row r="36" spans="1:20">
      <c r="A36">
        <v>28</v>
      </c>
      <c r="B36" s="1">
        <f t="shared" si="9"/>
        <v>1.3378992213526232E-6</v>
      </c>
      <c r="C36">
        <f t="shared" si="0"/>
        <v>0</v>
      </c>
      <c r="D36">
        <f t="shared" si="13"/>
        <v>1</v>
      </c>
      <c r="E36" s="1">
        <f>('Power parameter'!B$7-'Power parameter'!H$10/2+('Power parameter'!B$6-'Power parameter'!B$12)/'Power parameter'!E$15*B36)*C36</f>
        <v>0</v>
      </c>
      <c r="F36">
        <f>('Power parameter'!B$7+'Power parameter'!H$10/2-'Power parameter'!B$12/'Power parameter'!E$15*(B36-B$3))*D36</f>
        <v>0.86399825496201299</v>
      </c>
      <c r="G36" s="1">
        <f t="shared" si="2"/>
        <v>0.86399825496201299</v>
      </c>
      <c r="J36">
        <v>28</v>
      </c>
      <c r="K36" s="1">
        <f t="shared" si="8"/>
        <v>1.4319971991158747E-6</v>
      </c>
      <c r="L36">
        <f t="shared" si="10"/>
        <v>1</v>
      </c>
      <c r="M36">
        <f t="shared" si="12"/>
        <v>0</v>
      </c>
      <c r="N36" s="1">
        <f>('Power parameter'!B$6-'Power parameter'!B$13)/'Power parameter'!E$15*K36*L36</f>
        <v>0.64874749836944279</v>
      </c>
      <c r="O36" s="1">
        <f>IF((K36-B$1-E$1)&gt;0,0,('Power parameter'!K$8-'Power parameter'!B$13/'Power parameter'!E$15*(waves!K36-waves!B$1))*M36)</f>
        <v>0</v>
      </c>
      <c r="P36" s="1">
        <f t="shared" si="5"/>
        <v>0.64874749836944279</v>
      </c>
      <c r="S36" s="1">
        <f t="shared" si="6"/>
        <v>1.3378992213526232E-6</v>
      </c>
      <c r="T36" s="1">
        <f t="shared" si="7"/>
        <v>0.86399825496201299</v>
      </c>
    </row>
    <row r="37" spans="1:20">
      <c r="A37">
        <v>29</v>
      </c>
      <c r="B37" s="1">
        <f t="shared" si="9"/>
        <v>1.385681336400931E-6</v>
      </c>
      <c r="C37">
        <f t="shared" si="0"/>
        <v>0</v>
      </c>
      <c r="D37">
        <f t="shared" si="13"/>
        <v>1</v>
      </c>
      <c r="E37" s="1">
        <f>('Power parameter'!B$7-'Power parameter'!H$10/2+('Power parameter'!B$6-'Power parameter'!B$12)/'Power parameter'!E$15*B37)*C37</f>
        <v>0</v>
      </c>
      <c r="F37">
        <f>('Power parameter'!B$7+'Power parameter'!H$10/2-'Power parameter'!B$12/'Power parameter'!E$15*(B37-B$3))*D37</f>
        <v>0.86315961258633866</v>
      </c>
      <c r="G37" s="1">
        <f t="shared" si="2"/>
        <v>0.86315961258633866</v>
      </c>
      <c r="J37">
        <v>29</v>
      </c>
      <c r="K37" s="1">
        <f t="shared" si="8"/>
        <v>1.4831399562271559E-6</v>
      </c>
      <c r="L37">
        <f t="shared" si="10"/>
        <v>1</v>
      </c>
      <c r="M37">
        <f t="shared" si="12"/>
        <v>0</v>
      </c>
      <c r="N37" s="1">
        <f>('Power parameter'!B$6-'Power parameter'!B$13)/'Power parameter'!E$15*K37*L37</f>
        <v>0.67191705188263717</v>
      </c>
      <c r="O37" s="1">
        <f>IF((K37-B$1-E$1)&gt;0,0,('Power parameter'!K$8-'Power parameter'!B$13/'Power parameter'!E$15*(waves!K37-waves!B$1))*M37)</f>
        <v>0</v>
      </c>
      <c r="P37" s="1">
        <f t="shared" si="5"/>
        <v>0.67191705188263717</v>
      </c>
      <c r="S37" s="1">
        <f t="shared" si="6"/>
        <v>1.385681336400931E-6</v>
      </c>
      <c r="T37" s="1">
        <f t="shared" si="7"/>
        <v>0.86315961258633866</v>
      </c>
    </row>
    <row r="38" spans="1:20">
      <c r="A38">
        <v>30</v>
      </c>
      <c r="B38" s="1">
        <f t="shared" si="9"/>
        <v>1.433463451449239E-6</v>
      </c>
      <c r="C38">
        <f t="shared" si="0"/>
        <v>0</v>
      </c>
      <c r="D38">
        <f t="shared" si="13"/>
        <v>1</v>
      </c>
      <c r="E38" s="1">
        <f>('Power parameter'!B$7-'Power parameter'!H$10/2+('Power parameter'!B$6-'Power parameter'!B$12)/'Power parameter'!E$15*B38)*C38</f>
        <v>0</v>
      </c>
      <c r="F38">
        <f>('Power parameter'!B$7+'Power parameter'!H$10/2-'Power parameter'!B$12/'Power parameter'!E$15*(B38-B$3))*D38</f>
        <v>0.86232097021066434</v>
      </c>
      <c r="G38" s="1">
        <f t="shared" si="2"/>
        <v>0.86232097021066434</v>
      </c>
      <c r="J38">
        <v>30</v>
      </c>
      <c r="K38" s="1">
        <f t="shared" si="8"/>
        <v>1.5342827133384372E-6</v>
      </c>
      <c r="L38">
        <f t="shared" si="10"/>
        <v>1</v>
      </c>
      <c r="M38">
        <f t="shared" si="12"/>
        <v>0</v>
      </c>
      <c r="N38" s="1">
        <f>('Power parameter'!B$6-'Power parameter'!B$13)/'Power parameter'!E$15*K38*L38</f>
        <v>0.69508660539583156</v>
      </c>
      <c r="O38" s="1">
        <f>IF((K38-B$1-E$1)&gt;0,0,('Power parameter'!K$8-'Power parameter'!B$13/'Power parameter'!E$15*(waves!K38-waves!B$1))*M38)</f>
        <v>0</v>
      </c>
      <c r="P38" s="1">
        <f t="shared" si="5"/>
        <v>0.69508660539583156</v>
      </c>
      <c r="S38" s="1">
        <f t="shared" si="6"/>
        <v>1.433463451449239E-6</v>
      </c>
      <c r="T38" s="1">
        <f t="shared" si="7"/>
        <v>0.86232097021066434</v>
      </c>
    </row>
    <row r="39" spans="1:20">
      <c r="A39">
        <v>31</v>
      </c>
      <c r="B39" s="1">
        <f t="shared" si="9"/>
        <v>1.481245566497547E-6</v>
      </c>
      <c r="C39">
        <f t="shared" si="0"/>
        <v>0</v>
      </c>
      <c r="D39">
        <f t="shared" si="13"/>
        <v>1</v>
      </c>
      <c r="E39" s="1">
        <f>('Power parameter'!B$7-'Power parameter'!H$10/2+('Power parameter'!B$6-'Power parameter'!B$12)/'Power parameter'!E$15*B39)*C39</f>
        <v>0</v>
      </c>
      <c r="F39">
        <f>('Power parameter'!B$7+'Power parameter'!H$10/2-'Power parameter'!B$12/'Power parameter'!E$15*(B39-B$3))*D39</f>
        <v>0.86148232783499001</v>
      </c>
      <c r="G39" s="1">
        <f t="shared" si="2"/>
        <v>0.86148232783499001</v>
      </c>
      <c r="J39">
        <v>31</v>
      </c>
      <c r="K39" s="1">
        <f t="shared" si="8"/>
        <v>1.5854254704497183E-6</v>
      </c>
      <c r="L39">
        <f t="shared" si="10"/>
        <v>1</v>
      </c>
      <c r="M39">
        <f t="shared" si="12"/>
        <v>0</v>
      </c>
      <c r="N39" s="1">
        <f>('Power parameter'!B$6-'Power parameter'!B$13)/'Power parameter'!E$15*K39*L39</f>
        <v>0.71825615890902594</v>
      </c>
      <c r="O39" s="1">
        <f>IF((K39-B$1-E$1)&gt;0,0,('Power parameter'!K$8-'Power parameter'!B$13/'Power parameter'!E$15*(waves!K39-waves!B$1))*M39)</f>
        <v>0</v>
      </c>
      <c r="P39" s="1">
        <f t="shared" si="5"/>
        <v>0.71825615890902594</v>
      </c>
      <c r="S39" s="1">
        <f t="shared" si="6"/>
        <v>1.481245566497547E-6</v>
      </c>
      <c r="T39" s="1">
        <f t="shared" si="7"/>
        <v>0.86148232783499001</v>
      </c>
    </row>
    <row r="40" spans="1:20">
      <c r="A40">
        <v>32</v>
      </c>
      <c r="B40" s="1">
        <f t="shared" si="9"/>
        <v>1.529027681545855E-6</v>
      </c>
      <c r="C40">
        <f t="shared" si="0"/>
        <v>0</v>
      </c>
      <c r="D40">
        <f t="shared" si="13"/>
        <v>1</v>
      </c>
      <c r="E40" s="1">
        <f>('Power parameter'!B$7-'Power parameter'!H$10/2+('Power parameter'!B$6-'Power parameter'!B$12)/'Power parameter'!E$15*B40)*C40</f>
        <v>0</v>
      </c>
      <c r="F40">
        <f>('Power parameter'!B$7+'Power parameter'!H$10/2-'Power parameter'!B$12/'Power parameter'!E$15*(B40-B$3))*D40</f>
        <v>0.86064368545931569</v>
      </c>
      <c r="G40" s="1">
        <f t="shared" si="2"/>
        <v>0.86064368545931569</v>
      </c>
      <c r="J40">
        <v>32</v>
      </c>
      <c r="K40" s="1">
        <f t="shared" si="8"/>
        <v>1.6365682275609996E-6</v>
      </c>
      <c r="L40">
        <f t="shared" si="10"/>
        <v>1</v>
      </c>
      <c r="M40">
        <f t="shared" si="12"/>
        <v>0</v>
      </c>
      <c r="N40" s="1">
        <f>('Power parameter'!B$6-'Power parameter'!B$13)/'Power parameter'!E$15*K40*L40</f>
        <v>0.74142571242222033</v>
      </c>
      <c r="O40" s="1">
        <f>IF((K40-B$1-E$1)&gt;0,0,('Power parameter'!K$8-'Power parameter'!B$13/'Power parameter'!E$15*(waves!K40-waves!B$1))*M40)</f>
        <v>0</v>
      </c>
      <c r="P40" s="1">
        <f t="shared" si="5"/>
        <v>0.74142571242222033</v>
      </c>
      <c r="S40" s="1">
        <f t="shared" si="6"/>
        <v>1.529027681545855E-6</v>
      </c>
      <c r="T40" s="1">
        <f t="shared" si="7"/>
        <v>0.86064368545931569</v>
      </c>
    </row>
    <row r="41" spans="1:20">
      <c r="A41">
        <v>33</v>
      </c>
      <c r="B41" s="1">
        <f t="shared" si="9"/>
        <v>1.576809796594163E-6</v>
      </c>
      <c r="C41">
        <f t="shared" si="0"/>
        <v>0</v>
      </c>
      <c r="D41">
        <f t="shared" si="13"/>
        <v>1</v>
      </c>
      <c r="E41" s="1">
        <f>('Power parameter'!B$7-'Power parameter'!H$10/2+('Power parameter'!B$6-'Power parameter'!B$12)/'Power parameter'!E$15*B41)*C41</f>
        <v>0</v>
      </c>
      <c r="F41">
        <f>('Power parameter'!B$7+'Power parameter'!H$10/2-'Power parameter'!B$12/'Power parameter'!E$15*(B41-B$3))*D41</f>
        <v>0.85980504308364136</v>
      </c>
      <c r="G41" s="1">
        <f t="shared" si="2"/>
        <v>0.85980504308364136</v>
      </c>
      <c r="J41">
        <v>33</v>
      </c>
      <c r="K41" s="1">
        <f t="shared" si="8"/>
        <v>1.6877109846722809E-6</v>
      </c>
      <c r="L41">
        <f t="shared" si="10"/>
        <v>0</v>
      </c>
      <c r="M41">
        <f t="shared" si="12"/>
        <v>1</v>
      </c>
      <c r="N41" s="1">
        <f>('Power parameter'!B$6-'Power parameter'!B$13)/'Power parameter'!E$15*K41*L41</f>
        <v>0</v>
      </c>
      <c r="O41" s="1">
        <f>IF((K41-B$1-E$1)&gt;0,0,('Power parameter'!K$8-'Power parameter'!B$13/'Power parameter'!E$15*(waves!K41-waves!B$1))*M41)</f>
        <v>0.76111764090687228</v>
      </c>
      <c r="P41" s="1">
        <f t="shared" si="5"/>
        <v>0.76111764090687228</v>
      </c>
      <c r="S41" s="1">
        <f t="shared" si="6"/>
        <v>1.576809796594163E-6</v>
      </c>
      <c r="T41" s="1">
        <f t="shared" si="7"/>
        <v>0.85980504308364136</v>
      </c>
    </row>
    <row r="42" spans="1:20">
      <c r="A42">
        <v>34</v>
      </c>
      <c r="B42" s="1">
        <f t="shared" si="9"/>
        <v>1.624591911642471E-6</v>
      </c>
      <c r="C42">
        <f t="shared" si="0"/>
        <v>0</v>
      </c>
      <c r="D42">
        <f t="shared" si="13"/>
        <v>1</v>
      </c>
      <c r="E42" s="1">
        <f>('Power parameter'!B$7-'Power parameter'!H$10/2+('Power parameter'!B$6-'Power parameter'!B$12)/'Power parameter'!E$15*B42)*C42</f>
        <v>0</v>
      </c>
      <c r="F42">
        <f>('Power parameter'!B$7+'Power parameter'!H$10/2-'Power parameter'!B$12/'Power parameter'!E$15*(B42-B$3))*D42</f>
        <v>0.85896640070796704</v>
      </c>
      <c r="G42" s="1">
        <f t="shared" si="2"/>
        <v>0.85896640070796704</v>
      </c>
      <c r="J42">
        <v>34</v>
      </c>
      <c r="K42" s="1">
        <f t="shared" si="8"/>
        <v>1.738853741783562E-6</v>
      </c>
      <c r="L42">
        <f t="shared" si="10"/>
        <v>0</v>
      </c>
      <c r="M42">
        <f t="shared" si="12"/>
        <v>1</v>
      </c>
      <c r="N42" s="1">
        <f>('Power parameter'!B$6-'Power parameter'!B$13)/'Power parameter'!E$15*K42*L42</f>
        <v>0</v>
      </c>
      <c r="O42" s="1">
        <f>IF((K42-B$1-E$1)&gt;0,0,('Power parameter'!K$8-'Power parameter'!B$13/'Power parameter'!E$15*(waves!K42-waves!B$1))*M42)</f>
        <v>0.76022001460299315</v>
      </c>
      <c r="P42" s="1">
        <f t="shared" si="5"/>
        <v>0.76022001460299315</v>
      </c>
      <c r="S42" s="1">
        <f t="shared" si="6"/>
        <v>1.624591911642471E-6</v>
      </c>
      <c r="T42" s="1">
        <f t="shared" si="7"/>
        <v>0.85896640070796704</v>
      </c>
    </row>
    <row r="43" spans="1:20">
      <c r="A43">
        <v>35</v>
      </c>
      <c r="B43" s="1">
        <f t="shared" si="9"/>
        <v>1.672374026690779E-6</v>
      </c>
      <c r="C43">
        <f t="shared" si="0"/>
        <v>0</v>
      </c>
      <c r="D43">
        <f t="shared" si="13"/>
        <v>1</v>
      </c>
      <c r="E43" s="1">
        <f>('Power parameter'!B$7-'Power parameter'!H$10/2+('Power parameter'!B$6-'Power parameter'!B$12)/'Power parameter'!E$15*B43)*C43</f>
        <v>0</v>
      </c>
      <c r="F43">
        <f>('Power parameter'!B$7+'Power parameter'!H$10/2-'Power parameter'!B$12/'Power parameter'!E$15*(B43-B$3))*D43</f>
        <v>0.85812775833229271</v>
      </c>
      <c r="G43" s="1">
        <f t="shared" si="2"/>
        <v>0.85812775833229271</v>
      </c>
      <c r="J43">
        <v>35</v>
      </c>
      <c r="K43" s="1">
        <f t="shared" si="8"/>
        <v>1.7899964988948433E-6</v>
      </c>
      <c r="L43">
        <f t="shared" si="10"/>
        <v>0</v>
      </c>
      <c r="M43">
        <f t="shared" si="12"/>
        <v>1</v>
      </c>
      <c r="N43" s="1">
        <f>('Power parameter'!B$6-'Power parameter'!B$13)/'Power parameter'!E$15*K43*L43</f>
        <v>0</v>
      </c>
      <c r="O43" s="1">
        <f>IF((K43-B$1-E$1)&gt;0,0,('Power parameter'!K$8-'Power parameter'!B$13/'Power parameter'!E$15*(waves!K43-waves!B$1))*M43)</f>
        <v>0.75932238829911403</v>
      </c>
      <c r="P43" s="1">
        <f t="shared" si="5"/>
        <v>0.75932238829911403</v>
      </c>
      <c r="S43" s="1">
        <f t="shared" si="6"/>
        <v>1.672374026690779E-6</v>
      </c>
      <c r="T43" s="1">
        <f t="shared" si="7"/>
        <v>0.85812775833229271</v>
      </c>
    </row>
    <row r="44" spans="1:20">
      <c r="A44">
        <v>36</v>
      </c>
      <c r="B44" s="1">
        <f t="shared" si="9"/>
        <v>1.7201561417390867E-6</v>
      </c>
      <c r="C44">
        <f t="shared" si="0"/>
        <v>0</v>
      </c>
      <c r="D44">
        <f t="shared" si="13"/>
        <v>1</v>
      </c>
      <c r="E44" s="1">
        <f>('Power parameter'!B$7-'Power parameter'!H$10/2+('Power parameter'!B$6-'Power parameter'!B$12)/'Power parameter'!E$15*B44)*C44</f>
        <v>0</v>
      </c>
      <c r="F44">
        <f>('Power parameter'!B$7+'Power parameter'!H$10/2-'Power parameter'!B$12/'Power parameter'!E$15*(B44-B$3))*D44</f>
        <v>0.85728911595661828</v>
      </c>
      <c r="G44" s="1">
        <f t="shared" si="2"/>
        <v>0.85728911595661828</v>
      </c>
      <c r="J44">
        <v>36</v>
      </c>
      <c r="K44" s="1">
        <f t="shared" si="8"/>
        <v>1.8411392560061246E-6</v>
      </c>
      <c r="L44">
        <f t="shared" si="10"/>
        <v>0</v>
      </c>
      <c r="M44">
        <f t="shared" si="12"/>
        <v>1</v>
      </c>
      <c r="N44" s="1">
        <f>('Power parameter'!B$6-'Power parameter'!B$13)/'Power parameter'!E$15*K44*L44</f>
        <v>0</v>
      </c>
      <c r="O44" s="1">
        <f>IF((K44-B$1-E$1)&gt;0,0,('Power parameter'!K$8-'Power parameter'!B$13/'Power parameter'!E$15*(waves!K44-waves!B$1))*M44)</f>
        <v>0.7584247619952349</v>
      </c>
      <c r="P44" s="1">
        <f t="shared" si="5"/>
        <v>0.7584247619952349</v>
      </c>
      <c r="S44" s="1">
        <f t="shared" si="6"/>
        <v>1.7201561417390867E-6</v>
      </c>
      <c r="T44" s="1">
        <f t="shared" si="7"/>
        <v>0.85728911595661828</v>
      </c>
    </row>
    <row r="45" spans="1:20">
      <c r="A45">
        <v>37</v>
      </c>
      <c r="B45" s="1">
        <f t="shared" si="9"/>
        <v>1.7679382567873947E-6</v>
      </c>
      <c r="C45">
        <f t="shared" si="0"/>
        <v>0</v>
      </c>
      <c r="D45">
        <f t="shared" si="13"/>
        <v>1</v>
      </c>
      <c r="E45" s="1">
        <f>('Power parameter'!B$7-'Power parameter'!H$10/2+('Power parameter'!B$6-'Power parameter'!B$12)/'Power parameter'!E$15*B45)*C45</f>
        <v>0</v>
      </c>
      <c r="F45">
        <f>('Power parameter'!B$7+'Power parameter'!H$10/2-'Power parameter'!B$12/'Power parameter'!E$15*(B45-B$3))*D45</f>
        <v>0.85645047358094395</v>
      </c>
      <c r="G45" s="1">
        <f t="shared" si="2"/>
        <v>0.85645047358094395</v>
      </c>
      <c r="J45">
        <v>37</v>
      </c>
      <c r="K45" s="1">
        <f t="shared" si="8"/>
        <v>1.8922820131174059E-6</v>
      </c>
      <c r="L45">
        <f t="shared" si="10"/>
        <v>0</v>
      </c>
      <c r="M45">
        <f t="shared" si="12"/>
        <v>1</v>
      </c>
      <c r="N45" s="1">
        <f>('Power parameter'!B$6-'Power parameter'!B$13)/'Power parameter'!E$15*K45*L45</f>
        <v>0</v>
      </c>
      <c r="O45" s="1">
        <f>IF((K45-B$1-E$1)&gt;0,0,('Power parameter'!K$8-'Power parameter'!B$13/'Power parameter'!E$15*(waves!K45-waves!B$1))*M45)</f>
        <v>0.75752713569135577</v>
      </c>
      <c r="P45" s="1">
        <f t="shared" si="5"/>
        <v>0.75752713569135577</v>
      </c>
      <c r="S45" s="1">
        <f t="shared" si="6"/>
        <v>1.7679382567873947E-6</v>
      </c>
      <c r="T45" s="1">
        <f t="shared" si="7"/>
        <v>0.85645047358094395</v>
      </c>
    </row>
    <row r="46" spans="1:20">
      <c r="A46">
        <v>38</v>
      </c>
      <c r="B46" s="1">
        <f t="shared" si="9"/>
        <v>1.8157203718357027E-6</v>
      </c>
      <c r="C46">
        <f t="shared" si="0"/>
        <v>0</v>
      </c>
      <c r="D46">
        <f t="shared" si="13"/>
        <v>1</v>
      </c>
      <c r="E46" s="1">
        <f>('Power parameter'!B$7-'Power parameter'!H$10/2+('Power parameter'!B$6-'Power parameter'!B$12)/'Power parameter'!E$15*B46)*C46</f>
        <v>0</v>
      </c>
      <c r="F46">
        <f>('Power parameter'!B$7+'Power parameter'!H$10/2-'Power parameter'!B$12/'Power parameter'!E$15*(B46-B$3))*D46</f>
        <v>0.85561183120526962</v>
      </c>
      <c r="G46" s="1">
        <f t="shared" si="2"/>
        <v>0.85561183120526962</v>
      </c>
      <c r="J46">
        <v>38</v>
      </c>
      <c r="K46" s="1">
        <f t="shared" si="8"/>
        <v>1.9434247702286872E-6</v>
      </c>
      <c r="L46">
        <f t="shared" si="10"/>
        <v>0</v>
      </c>
      <c r="M46">
        <f t="shared" si="12"/>
        <v>1</v>
      </c>
      <c r="N46" s="1">
        <f>('Power parameter'!B$6-'Power parameter'!B$13)/'Power parameter'!E$15*K46*L46</f>
        <v>0</v>
      </c>
      <c r="O46" s="1">
        <f>IF((K46-B$1-E$1)&gt;0,0,('Power parameter'!K$8-'Power parameter'!B$13/'Power parameter'!E$15*(waves!K46-waves!B$1))*M46)</f>
        <v>0.75662950938747664</v>
      </c>
      <c r="P46" s="1">
        <f t="shared" si="5"/>
        <v>0.75662950938747664</v>
      </c>
      <c r="S46" s="1">
        <f t="shared" si="6"/>
        <v>1.8157203718357027E-6</v>
      </c>
      <c r="T46" s="1">
        <f t="shared" si="7"/>
        <v>0.85561183120526962</v>
      </c>
    </row>
    <row r="47" spans="1:20">
      <c r="A47">
        <v>39</v>
      </c>
      <c r="B47" s="1">
        <f t="shared" si="9"/>
        <v>1.8635024868840107E-6</v>
      </c>
      <c r="C47">
        <f t="shared" si="0"/>
        <v>0</v>
      </c>
      <c r="D47">
        <f t="shared" si="13"/>
        <v>1</v>
      </c>
      <c r="E47" s="1">
        <f>('Power parameter'!B$7-'Power parameter'!H$10/2+('Power parameter'!B$6-'Power parameter'!B$12)/'Power parameter'!E$15*B47)*C47</f>
        <v>0</v>
      </c>
      <c r="F47">
        <f>('Power parameter'!B$7+'Power parameter'!H$10/2-'Power parameter'!B$12/'Power parameter'!E$15*(B47-B$3))*D47</f>
        <v>0.8547731888295953</v>
      </c>
      <c r="G47" s="1">
        <f t="shared" si="2"/>
        <v>0.8547731888295953</v>
      </c>
      <c r="J47">
        <v>39</v>
      </c>
      <c r="K47" s="1">
        <f t="shared" si="8"/>
        <v>1.9945675273399685E-6</v>
      </c>
      <c r="L47">
        <f t="shared" si="10"/>
        <v>0</v>
      </c>
      <c r="M47">
        <f t="shared" si="12"/>
        <v>1</v>
      </c>
      <c r="N47" s="1">
        <f>('Power parameter'!B$6-'Power parameter'!B$13)/'Power parameter'!E$15*K47*L47</f>
        <v>0</v>
      </c>
      <c r="O47" s="1">
        <f>IF((K47-B$1-E$1)&gt;0,0,('Power parameter'!K$8-'Power parameter'!B$13/'Power parameter'!E$15*(waves!K47-waves!B$1))*M47)</f>
        <v>0.7557318830835974</v>
      </c>
      <c r="P47" s="1">
        <f t="shared" si="5"/>
        <v>0.7557318830835974</v>
      </c>
      <c r="S47" s="1">
        <f t="shared" si="6"/>
        <v>1.8635024868840107E-6</v>
      </c>
      <c r="T47" s="1">
        <f t="shared" si="7"/>
        <v>0.8547731888295953</v>
      </c>
    </row>
    <row r="48" spans="1:20">
      <c r="A48">
        <v>40</v>
      </c>
      <c r="B48" s="1">
        <f t="shared" si="9"/>
        <v>1.9112846019323187E-6</v>
      </c>
      <c r="C48">
        <f t="shared" si="0"/>
        <v>0</v>
      </c>
      <c r="D48">
        <f t="shared" si="13"/>
        <v>1</v>
      </c>
      <c r="E48" s="1">
        <f>('Power parameter'!B$7-'Power parameter'!H$10/2+('Power parameter'!B$6-'Power parameter'!B$12)/'Power parameter'!E$15*B48)*C48</f>
        <v>0</v>
      </c>
      <c r="F48">
        <f>('Power parameter'!B$7+'Power parameter'!H$10/2-'Power parameter'!B$12/'Power parameter'!E$15*(B48-B$3))*D48</f>
        <v>0.85393454645392097</v>
      </c>
      <c r="G48" s="1">
        <f t="shared" si="2"/>
        <v>0.85393454645392097</v>
      </c>
      <c r="J48">
        <v>40</v>
      </c>
      <c r="K48" s="1">
        <f t="shared" si="8"/>
        <v>2.0457102844512494E-6</v>
      </c>
      <c r="L48">
        <f t="shared" si="10"/>
        <v>0</v>
      </c>
      <c r="M48">
        <f t="shared" si="12"/>
        <v>1</v>
      </c>
      <c r="N48" s="1">
        <f>('Power parameter'!B$6-'Power parameter'!B$13)/'Power parameter'!E$15*K48*L48</f>
        <v>0</v>
      </c>
      <c r="O48" s="1">
        <f>IF((K48-B$1-E$1)&gt;0,0,('Power parameter'!K$8-'Power parameter'!B$13/'Power parameter'!E$15*(waves!K48-waves!B$1))*M48)</f>
        <v>0.75483425677971827</v>
      </c>
      <c r="P48" s="1">
        <f t="shared" si="5"/>
        <v>0.75483425677971827</v>
      </c>
      <c r="S48" s="1">
        <f t="shared" si="6"/>
        <v>1.9112846019323187E-6</v>
      </c>
      <c r="T48" s="1">
        <f t="shared" si="7"/>
        <v>0.85393454645392097</v>
      </c>
    </row>
    <row r="49" spans="1:20">
      <c r="A49">
        <v>41</v>
      </c>
      <c r="B49" s="1">
        <f t="shared" si="9"/>
        <v>1.9590667169806265E-6</v>
      </c>
      <c r="C49">
        <f t="shared" si="0"/>
        <v>0</v>
      </c>
      <c r="D49">
        <f t="shared" si="13"/>
        <v>1</v>
      </c>
      <c r="E49" s="1">
        <f>('Power parameter'!B$7-'Power parameter'!H$10/2+('Power parameter'!B$6-'Power parameter'!B$12)/'Power parameter'!E$15*B49)*C49</f>
        <v>0</v>
      </c>
      <c r="F49">
        <f>('Power parameter'!B$7+'Power parameter'!H$10/2-'Power parameter'!B$12/'Power parameter'!E$15*(B49-B$3))*D49</f>
        <v>0.85309590407824665</v>
      </c>
      <c r="G49" s="1">
        <f t="shared" si="2"/>
        <v>0.85309590407824665</v>
      </c>
      <c r="J49">
        <v>41</v>
      </c>
      <c r="K49" s="1">
        <f t="shared" si="8"/>
        <v>2.0968530415625307E-6</v>
      </c>
      <c r="L49">
        <f t="shared" si="10"/>
        <v>0</v>
      </c>
      <c r="M49">
        <f t="shared" si="12"/>
        <v>1</v>
      </c>
      <c r="N49" s="1">
        <f>('Power parameter'!B$6-'Power parameter'!B$13)/'Power parameter'!E$15*K49*L49</f>
        <v>0</v>
      </c>
      <c r="O49" s="1">
        <f>IF((K49-B$1-E$1)&gt;0,0,('Power parameter'!K$8-'Power parameter'!B$13/'Power parameter'!E$15*(waves!K49-waves!B$1))*M49)</f>
        <v>0.75393663047583914</v>
      </c>
      <c r="P49" s="1">
        <f t="shared" si="5"/>
        <v>0.75393663047583914</v>
      </c>
      <c r="S49" s="1">
        <f t="shared" si="6"/>
        <v>1.9590667169806265E-6</v>
      </c>
      <c r="T49" s="1">
        <f t="shared" si="7"/>
        <v>0.85309590407824665</v>
      </c>
    </row>
    <row r="50" spans="1:20">
      <c r="A50">
        <v>42</v>
      </c>
      <c r="B50" s="1">
        <f t="shared" si="9"/>
        <v>2.0068488320289348E-6</v>
      </c>
      <c r="C50">
        <f t="shared" si="0"/>
        <v>0</v>
      </c>
      <c r="D50">
        <f t="shared" si="13"/>
        <v>1</v>
      </c>
      <c r="E50" s="1">
        <f>('Power parameter'!B$7-'Power parameter'!H$10/2+('Power parameter'!B$6-'Power parameter'!B$12)/'Power parameter'!E$15*B50)*C50</f>
        <v>0</v>
      </c>
      <c r="F50">
        <f>('Power parameter'!B$7+'Power parameter'!H$10/2-'Power parameter'!B$12/'Power parameter'!E$15*(B50-B$3))*D50</f>
        <v>0.85225726170257232</v>
      </c>
      <c r="G50" s="1">
        <f t="shared" si="2"/>
        <v>0.85225726170257232</v>
      </c>
      <c r="J50">
        <v>42</v>
      </c>
      <c r="K50" s="1">
        <f t="shared" si="8"/>
        <v>2.147995798673812E-6</v>
      </c>
      <c r="L50">
        <f t="shared" si="10"/>
        <v>0</v>
      </c>
      <c r="M50">
        <f t="shared" si="12"/>
        <v>1</v>
      </c>
      <c r="N50" s="1">
        <f>('Power parameter'!B$6-'Power parameter'!B$13)/'Power parameter'!E$15*K50*L50</f>
        <v>0</v>
      </c>
      <c r="O50" s="1">
        <f>IF((K50-B$1-E$1)&gt;0,0,('Power parameter'!K$8-'Power parameter'!B$13/'Power parameter'!E$15*(waves!K50-waves!B$1))*M50)</f>
        <v>0.75303900417196001</v>
      </c>
      <c r="P50" s="1">
        <f t="shared" si="5"/>
        <v>0.75303900417196001</v>
      </c>
      <c r="S50" s="1">
        <f t="shared" si="6"/>
        <v>2.0068488320289348E-6</v>
      </c>
      <c r="T50" s="1">
        <f t="shared" si="7"/>
        <v>0.85225726170257232</v>
      </c>
    </row>
    <row r="51" spans="1:20">
      <c r="A51">
        <v>43</v>
      </c>
      <c r="B51" s="1">
        <f t="shared" si="9"/>
        <v>2.0546309470772425E-6</v>
      </c>
      <c r="C51">
        <f t="shared" si="0"/>
        <v>0</v>
      </c>
      <c r="D51">
        <f t="shared" si="13"/>
        <v>1</v>
      </c>
      <c r="E51" s="1">
        <f>('Power parameter'!B$7-'Power parameter'!H$10/2+('Power parameter'!B$6-'Power parameter'!B$12)/'Power parameter'!E$15*B51)*C51</f>
        <v>0</v>
      </c>
      <c r="F51">
        <f>('Power parameter'!B$7+'Power parameter'!H$10/2-'Power parameter'!B$12/'Power parameter'!E$15*(B51-B$3))*D51</f>
        <v>0.851418619326898</v>
      </c>
      <c r="G51" s="1">
        <f t="shared" si="2"/>
        <v>0.851418619326898</v>
      </c>
      <c r="J51">
        <v>43</v>
      </c>
      <c r="K51" s="1">
        <f t="shared" si="8"/>
        <v>2.1991385557850933E-6</v>
      </c>
      <c r="L51">
        <f t="shared" si="10"/>
        <v>0</v>
      </c>
      <c r="M51">
        <f t="shared" si="12"/>
        <v>1</v>
      </c>
      <c r="N51" s="1">
        <f>('Power parameter'!B$6-'Power parameter'!B$13)/'Power parameter'!E$15*K51*L51</f>
        <v>0</v>
      </c>
      <c r="O51" s="1">
        <f>IF((K51-B$1-E$1)&gt;0,0,('Power parameter'!K$8-'Power parameter'!B$13/'Power parameter'!E$15*(waves!K51-waves!B$1))*M51)</f>
        <v>0.75214137786808088</v>
      </c>
      <c r="P51" s="1">
        <f t="shared" si="5"/>
        <v>0.75214137786808088</v>
      </c>
      <c r="S51" s="1">
        <f t="shared" si="6"/>
        <v>2.0546309470772425E-6</v>
      </c>
      <c r="T51" s="1">
        <f t="shared" si="7"/>
        <v>0.851418619326898</v>
      </c>
    </row>
    <row r="52" spans="1:20">
      <c r="A52">
        <v>44</v>
      </c>
      <c r="B52" s="1">
        <f t="shared" si="9"/>
        <v>2.1024130621255508E-6</v>
      </c>
      <c r="C52">
        <f t="shared" si="0"/>
        <v>0</v>
      </c>
      <c r="D52">
        <f t="shared" si="13"/>
        <v>1</v>
      </c>
      <c r="E52" s="1">
        <f>('Power parameter'!B$7-'Power parameter'!H$10/2+('Power parameter'!B$6-'Power parameter'!B$12)/'Power parameter'!E$15*B52)*C52</f>
        <v>0</v>
      </c>
      <c r="F52">
        <f>('Power parameter'!B$7+'Power parameter'!H$10/2-'Power parameter'!B$12/'Power parameter'!E$15*(B52-B$3))*D52</f>
        <v>0.85057997695122356</v>
      </c>
      <c r="G52" s="1">
        <f t="shared" si="2"/>
        <v>0.85057997695122356</v>
      </c>
      <c r="J52">
        <v>44</v>
      </c>
      <c r="K52" s="1">
        <f t="shared" si="8"/>
        <v>2.2502813128963746E-6</v>
      </c>
      <c r="L52">
        <f t="shared" si="10"/>
        <v>0</v>
      </c>
      <c r="M52">
        <f t="shared" si="12"/>
        <v>1</v>
      </c>
      <c r="N52" s="1">
        <f>('Power parameter'!B$6-'Power parameter'!B$13)/'Power parameter'!E$15*K52*L52</f>
        <v>0</v>
      </c>
      <c r="O52" s="1">
        <f>IF((K52-B$1-E$1)&gt;0,0,('Power parameter'!K$8-'Power parameter'!B$13/'Power parameter'!E$15*(waves!K52-waves!B$1))*M52)</f>
        <v>0.75124375156420176</v>
      </c>
      <c r="P52" s="1">
        <f t="shared" si="5"/>
        <v>0.75124375156420176</v>
      </c>
      <c r="S52" s="1">
        <f t="shared" si="6"/>
        <v>2.1024130621255508E-6</v>
      </c>
      <c r="T52" s="1">
        <f t="shared" si="7"/>
        <v>0.85057997695122356</v>
      </c>
    </row>
    <row r="53" spans="1:20">
      <c r="A53">
        <v>45</v>
      </c>
      <c r="B53" s="1">
        <f t="shared" si="9"/>
        <v>2.1501951771738585E-6</v>
      </c>
      <c r="C53">
        <f t="shared" si="0"/>
        <v>0</v>
      </c>
      <c r="D53">
        <f t="shared" si="13"/>
        <v>1</v>
      </c>
      <c r="E53" s="1">
        <f>('Power parameter'!B$7-'Power parameter'!H$10/2+('Power parameter'!B$6-'Power parameter'!B$12)/'Power parameter'!E$15*B53)*C53</f>
        <v>0</v>
      </c>
      <c r="F53">
        <f>('Power parameter'!B$7+'Power parameter'!H$10/2-'Power parameter'!B$12/'Power parameter'!E$15*(B53-B$3))*D53</f>
        <v>0.84974133457554923</v>
      </c>
      <c r="G53" s="1">
        <f t="shared" si="2"/>
        <v>0.84974133457554923</v>
      </c>
      <c r="J53">
        <v>45</v>
      </c>
      <c r="K53" s="1">
        <f t="shared" si="8"/>
        <v>2.3014240700076559E-6</v>
      </c>
      <c r="L53">
        <f t="shared" si="10"/>
        <v>0</v>
      </c>
      <c r="M53">
        <f t="shared" si="12"/>
        <v>1</v>
      </c>
      <c r="N53" s="1">
        <f>('Power parameter'!B$6-'Power parameter'!B$13)/'Power parameter'!E$15*K53*L53</f>
        <v>0</v>
      </c>
      <c r="O53" s="1">
        <f>IF((K53-B$1-E$1)&gt;0,0,('Power parameter'!K$8-'Power parameter'!B$13/'Power parameter'!E$15*(waves!K53-waves!B$1))*M53)</f>
        <v>0.75034612526032263</v>
      </c>
      <c r="P53" s="1">
        <f t="shared" si="5"/>
        <v>0.75034612526032263</v>
      </c>
      <c r="S53" s="1">
        <f t="shared" si="6"/>
        <v>2.1501951771738585E-6</v>
      </c>
      <c r="T53" s="1">
        <f t="shared" si="7"/>
        <v>0.84974133457554923</v>
      </c>
    </row>
    <row r="54" spans="1:20">
      <c r="A54">
        <v>46</v>
      </c>
      <c r="B54" s="1">
        <f t="shared" si="9"/>
        <v>2.1979772922221663E-6</v>
      </c>
      <c r="C54">
        <f t="shared" si="0"/>
        <v>0</v>
      </c>
      <c r="D54">
        <f t="shared" si="13"/>
        <v>1</v>
      </c>
      <c r="E54" s="1">
        <f>('Power parameter'!B$7-'Power parameter'!H$10/2+('Power parameter'!B$6-'Power parameter'!B$12)/'Power parameter'!E$15*B54)*C54</f>
        <v>0</v>
      </c>
      <c r="F54">
        <f>('Power parameter'!B$7+'Power parameter'!H$10/2-'Power parameter'!B$12/'Power parameter'!E$15*(B54-B$3))*D54</f>
        <v>0.84890269219987491</v>
      </c>
      <c r="G54" s="1">
        <f t="shared" si="2"/>
        <v>0.84890269219987491</v>
      </c>
      <c r="J54">
        <v>46</v>
      </c>
      <c r="K54" s="1">
        <f t="shared" si="8"/>
        <v>2.3525668271189372E-6</v>
      </c>
      <c r="L54">
        <f t="shared" si="10"/>
        <v>0</v>
      </c>
      <c r="M54">
        <f t="shared" si="12"/>
        <v>1</v>
      </c>
      <c r="N54" s="1">
        <f>('Power parameter'!B$6-'Power parameter'!B$13)/'Power parameter'!E$15*K54*L54</f>
        <v>0</v>
      </c>
      <c r="O54" s="1">
        <f>IF((K54-B$1-E$1)&gt;0,0,('Power parameter'!K$8-'Power parameter'!B$13/'Power parameter'!E$15*(waves!K54-waves!B$1))*M54)</f>
        <v>0.7494484989564435</v>
      </c>
      <c r="P54" s="1">
        <f t="shared" si="5"/>
        <v>0.7494484989564435</v>
      </c>
      <c r="S54" s="1">
        <f t="shared" si="6"/>
        <v>2.1979772922221663E-6</v>
      </c>
      <c r="T54" s="1">
        <f t="shared" si="7"/>
        <v>0.84890269219987491</v>
      </c>
    </row>
    <row r="55" spans="1:20">
      <c r="A55">
        <v>47</v>
      </c>
      <c r="B55" s="1">
        <f t="shared" si="9"/>
        <v>2.2457594072704745E-6</v>
      </c>
      <c r="C55">
        <f t="shared" si="0"/>
        <v>0</v>
      </c>
      <c r="D55">
        <f t="shared" si="13"/>
        <v>1</v>
      </c>
      <c r="E55" s="1">
        <f>('Power parameter'!B$7-'Power parameter'!H$10/2+('Power parameter'!B$6-'Power parameter'!B$12)/'Power parameter'!E$15*B55)*C55</f>
        <v>0</v>
      </c>
      <c r="F55">
        <f>('Power parameter'!B$7+'Power parameter'!H$10/2-'Power parameter'!B$12/'Power parameter'!E$15*(B55-B$3))*D55</f>
        <v>0.84806404982420058</v>
      </c>
      <c r="G55" s="1">
        <f t="shared" si="2"/>
        <v>0.84806404982420058</v>
      </c>
      <c r="J55">
        <v>47</v>
      </c>
      <c r="K55" s="1">
        <f t="shared" si="8"/>
        <v>2.403709584230218E-6</v>
      </c>
      <c r="L55">
        <f t="shared" si="10"/>
        <v>0</v>
      </c>
      <c r="M55">
        <f t="shared" si="12"/>
        <v>1</v>
      </c>
      <c r="N55" s="1">
        <f>('Power parameter'!B$6-'Power parameter'!B$13)/'Power parameter'!E$15*K55*L55</f>
        <v>0</v>
      </c>
      <c r="O55" s="1">
        <f>IF((K55-B$1-E$1)&gt;0,0,('Power parameter'!K$8-'Power parameter'!B$13/'Power parameter'!E$15*(waves!K55-waves!B$1))*M55)</f>
        <v>0.74855087265256426</v>
      </c>
      <c r="P55" s="1">
        <f t="shared" si="5"/>
        <v>0.74855087265256426</v>
      </c>
      <c r="S55" s="1">
        <f t="shared" si="6"/>
        <v>2.2457594072704745E-6</v>
      </c>
      <c r="T55" s="1">
        <f t="shared" si="7"/>
        <v>0.84806404982420058</v>
      </c>
    </row>
    <row r="56" spans="1:20">
      <c r="A56">
        <v>48</v>
      </c>
      <c r="B56" s="1">
        <f t="shared" si="9"/>
        <v>2.2935415223187823E-6</v>
      </c>
      <c r="C56">
        <f t="shared" si="0"/>
        <v>0</v>
      </c>
      <c r="D56">
        <f t="shared" si="13"/>
        <v>1</v>
      </c>
      <c r="E56" s="1">
        <f>('Power parameter'!B$7-'Power parameter'!H$10/2+('Power parameter'!B$6-'Power parameter'!B$12)/'Power parameter'!E$15*B56)*C56</f>
        <v>0</v>
      </c>
      <c r="F56">
        <f>('Power parameter'!B$7+'Power parameter'!H$10/2-'Power parameter'!B$12/'Power parameter'!E$15*(B56-B$3))*D56</f>
        <v>0.84722540744852626</v>
      </c>
      <c r="G56" s="1">
        <f t="shared" si="2"/>
        <v>0.84722540744852626</v>
      </c>
      <c r="J56">
        <v>48</v>
      </c>
      <c r="K56" s="1">
        <f t="shared" si="8"/>
        <v>2.4548523413414993E-6</v>
      </c>
      <c r="L56">
        <f t="shared" si="10"/>
        <v>0</v>
      </c>
      <c r="M56">
        <f t="shared" si="12"/>
        <v>1</v>
      </c>
      <c r="N56" s="1">
        <f>('Power parameter'!B$6-'Power parameter'!B$13)/'Power parameter'!E$15*K56*L56</f>
        <v>0</v>
      </c>
      <c r="O56" s="1">
        <f>IF((K56-B$1-E$1)&gt;0,0,('Power parameter'!K$8-'Power parameter'!B$13/'Power parameter'!E$15*(waves!K56-waves!B$1))*M56)</f>
        <v>0.74765324634868513</v>
      </c>
      <c r="P56" s="1">
        <f t="shared" si="5"/>
        <v>0.74765324634868513</v>
      </c>
      <c r="S56" s="1">
        <f t="shared" si="6"/>
        <v>2.2935415223187823E-6</v>
      </c>
      <c r="T56" s="1">
        <f t="shared" si="7"/>
        <v>0.84722540744852626</v>
      </c>
    </row>
    <row r="57" spans="1:20">
      <c r="A57">
        <v>49</v>
      </c>
      <c r="B57" s="1">
        <f t="shared" si="9"/>
        <v>2.3413236373670905E-6</v>
      </c>
      <c r="C57">
        <f t="shared" si="0"/>
        <v>0</v>
      </c>
      <c r="D57">
        <f t="shared" si="13"/>
        <v>1</v>
      </c>
      <c r="E57" s="1">
        <f>('Power parameter'!B$7-'Power parameter'!H$10/2+('Power parameter'!B$6-'Power parameter'!B$12)/'Power parameter'!E$15*B57)*C57</f>
        <v>0</v>
      </c>
      <c r="F57">
        <f>('Power parameter'!B$7+'Power parameter'!H$10/2-'Power parameter'!B$12/'Power parameter'!E$15*(B57-B$3))*D57</f>
        <v>0.84638676507285193</v>
      </c>
      <c r="G57" s="1">
        <f t="shared" si="2"/>
        <v>0.84638676507285193</v>
      </c>
      <c r="J57">
        <v>49</v>
      </c>
      <c r="K57" s="1">
        <f t="shared" si="8"/>
        <v>2.5059950984527806E-6</v>
      </c>
      <c r="L57">
        <f t="shared" si="10"/>
        <v>0</v>
      </c>
      <c r="M57">
        <f t="shared" si="12"/>
        <v>1</v>
      </c>
      <c r="N57" s="1">
        <f>('Power parameter'!B$6-'Power parameter'!B$13)/'Power parameter'!E$15*K57*L57</f>
        <v>0</v>
      </c>
      <c r="O57" s="1">
        <f>IF((K57-B$1-E$1)&gt;0,0,('Power parameter'!K$8-'Power parameter'!B$13/'Power parameter'!E$15*(waves!K57-waves!B$1))*M57)</f>
        <v>0.746755620044806</v>
      </c>
      <c r="P57" s="1">
        <f t="shared" si="5"/>
        <v>0.746755620044806</v>
      </c>
      <c r="S57" s="1">
        <f t="shared" si="6"/>
        <v>2.3413236373670905E-6</v>
      </c>
      <c r="T57" s="1">
        <f t="shared" si="7"/>
        <v>0.84638676507285193</v>
      </c>
    </row>
    <row r="58" spans="1:20">
      <c r="A58">
        <v>50</v>
      </c>
      <c r="B58" s="1">
        <f t="shared" si="9"/>
        <v>2.3891057524153983E-6</v>
      </c>
      <c r="C58">
        <f t="shared" si="0"/>
        <v>0</v>
      </c>
      <c r="D58">
        <f t="shared" si="13"/>
        <v>1</v>
      </c>
      <c r="E58" s="1">
        <f>('Power parameter'!B$7-'Power parameter'!H$10/2+('Power parameter'!B$6-'Power parameter'!B$12)/'Power parameter'!E$15*B58)*C58</f>
        <v>0</v>
      </c>
      <c r="F58">
        <f>('Power parameter'!B$7+'Power parameter'!H$10/2-'Power parameter'!B$12/'Power parameter'!E$15*(B58-B$3))*D58</f>
        <v>0.84554812269717761</v>
      </c>
      <c r="G58" s="1">
        <f t="shared" si="2"/>
        <v>0.84554812269717761</v>
      </c>
      <c r="J58">
        <v>50</v>
      </c>
      <c r="K58" s="1">
        <f t="shared" si="8"/>
        <v>2.5571378555640619E-6</v>
      </c>
      <c r="L58">
        <f t="shared" si="10"/>
        <v>0</v>
      </c>
      <c r="M58">
        <f t="shared" si="12"/>
        <v>1</v>
      </c>
      <c r="N58" s="1">
        <f>('Power parameter'!B$6-'Power parameter'!B$13)/'Power parameter'!E$15*K58*L58</f>
        <v>0</v>
      </c>
      <c r="O58" s="1">
        <f>IF((K58-B$1-E$1)&gt;0,0,('Power parameter'!K$8-'Power parameter'!B$13/'Power parameter'!E$15*(waves!K58-waves!B$1))*M58)</f>
        <v>0.74585799374092687</v>
      </c>
      <c r="P58" s="1">
        <f t="shared" si="5"/>
        <v>0.74585799374092687</v>
      </c>
      <c r="S58" s="1">
        <f t="shared" si="6"/>
        <v>2.3891057524153983E-6</v>
      </c>
      <c r="T58" s="1">
        <f t="shared" si="7"/>
        <v>0.84554812269717761</v>
      </c>
    </row>
    <row r="59" spans="1:20">
      <c r="A59">
        <v>51</v>
      </c>
      <c r="B59" s="1">
        <f t="shared" si="9"/>
        <v>2.4368878674637065E-6</v>
      </c>
      <c r="C59">
        <f t="shared" si="0"/>
        <v>0</v>
      </c>
      <c r="D59">
        <f t="shared" si="13"/>
        <v>1</v>
      </c>
      <c r="E59" s="1">
        <f>('Power parameter'!B$7-'Power parameter'!H$10/2+('Power parameter'!B$6-'Power parameter'!B$12)/'Power parameter'!E$15*B59)*C59</f>
        <v>0</v>
      </c>
      <c r="F59">
        <f>('Power parameter'!B$7+'Power parameter'!H$10/2-'Power parameter'!B$12/'Power parameter'!E$15*(B59-B$3))*D59</f>
        <v>0.84470948032150328</v>
      </c>
      <c r="G59" s="1">
        <f t="shared" si="2"/>
        <v>0.84470948032150328</v>
      </c>
      <c r="J59">
        <v>51</v>
      </c>
      <c r="K59" s="1">
        <f t="shared" si="8"/>
        <v>2.6082806126753432E-6</v>
      </c>
      <c r="L59">
        <f t="shared" si="10"/>
        <v>0</v>
      </c>
      <c r="M59">
        <f t="shared" si="12"/>
        <v>1</v>
      </c>
      <c r="N59" s="1">
        <f>('Power parameter'!B$6-'Power parameter'!B$13)/'Power parameter'!E$15*K59*L59</f>
        <v>0</v>
      </c>
      <c r="O59" s="1">
        <f>IF((K59-B$1-E$1)&gt;0,0,('Power parameter'!K$8-'Power parameter'!B$13/'Power parameter'!E$15*(waves!K59-waves!B$1))*M59)</f>
        <v>0.74496036743704774</v>
      </c>
      <c r="P59" s="1">
        <f t="shared" si="5"/>
        <v>0.74496036743704774</v>
      </c>
      <c r="S59" s="1">
        <f t="shared" si="6"/>
        <v>2.4368878674637065E-6</v>
      </c>
      <c r="T59" s="1">
        <f t="shared" si="7"/>
        <v>0.84470948032150328</v>
      </c>
    </row>
    <row r="60" spans="1:20">
      <c r="A60">
        <v>52</v>
      </c>
      <c r="B60" s="1">
        <f t="shared" si="9"/>
        <v>2.4846699825120143E-6</v>
      </c>
      <c r="C60">
        <f t="shared" si="0"/>
        <v>0</v>
      </c>
      <c r="D60">
        <f t="shared" si="13"/>
        <v>1</v>
      </c>
      <c r="E60" s="1">
        <f>('Power parameter'!B$7-'Power parameter'!H$10/2+('Power parameter'!B$6-'Power parameter'!B$12)/'Power parameter'!E$15*B60)*C60</f>
        <v>0</v>
      </c>
      <c r="F60">
        <f>('Power parameter'!B$7+'Power parameter'!H$10/2-'Power parameter'!B$12/'Power parameter'!E$15*(B60-B$3))*D60</f>
        <v>0.84387083794582884</v>
      </c>
      <c r="G60" s="1">
        <f t="shared" si="2"/>
        <v>0.84387083794582884</v>
      </c>
      <c r="J60">
        <v>52</v>
      </c>
      <c r="K60" s="1">
        <f t="shared" si="8"/>
        <v>2.6594233697866245E-6</v>
      </c>
      <c r="L60">
        <f t="shared" si="10"/>
        <v>0</v>
      </c>
      <c r="M60">
        <f t="shared" si="12"/>
        <v>1</v>
      </c>
      <c r="N60" s="1">
        <f>('Power parameter'!B$6-'Power parameter'!B$13)/'Power parameter'!E$15*K60*L60</f>
        <v>0</v>
      </c>
      <c r="O60" s="1">
        <f>IF((K60-B$1-E$1)&gt;0,0,('Power parameter'!K$8-'Power parameter'!B$13/'Power parameter'!E$15*(waves!K60-waves!B$1))*M60)</f>
        <v>0.74406274113316861</v>
      </c>
      <c r="P60" s="1">
        <f t="shared" si="5"/>
        <v>0.74406274113316861</v>
      </c>
      <c r="S60" s="1">
        <f t="shared" si="6"/>
        <v>2.4846699825120143E-6</v>
      </c>
      <c r="T60" s="1">
        <f t="shared" si="7"/>
        <v>0.84387083794582884</v>
      </c>
    </row>
    <row r="61" spans="1:20">
      <c r="A61">
        <v>53</v>
      </c>
      <c r="B61" s="1">
        <f t="shared" si="9"/>
        <v>2.5324520975603221E-6</v>
      </c>
      <c r="C61">
        <f t="shared" si="0"/>
        <v>0</v>
      </c>
      <c r="D61">
        <f t="shared" si="13"/>
        <v>1</v>
      </c>
      <c r="E61" s="1">
        <f>('Power parameter'!B$7-'Power parameter'!H$10/2+('Power parameter'!B$6-'Power parameter'!B$12)/'Power parameter'!E$15*B61)*C61</f>
        <v>0</v>
      </c>
      <c r="F61">
        <f>('Power parameter'!B$7+'Power parameter'!H$10/2-'Power parameter'!B$12/'Power parameter'!E$15*(B61-B$3))*D61</f>
        <v>0.84303219557015452</v>
      </c>
      <c r="G61" s="1">
        <f t="shared" si="2"/>
        <v>0.84303219557015452</v>
      </c>
      <c r="J61">
        <v>53</v>
      </c>
      <c r="K61" s="1">
        <f t="shared" si="8"/>
        <v>2.7105661268979058E-6</v>
      </c>
      <c r="L61">
        <f t="shared" si="10"/>
        <v>0</v>
      </c>
      <c r="M61">
        <f t="shared" si="12"/>
        <v>1</v>
      </c>
      <c r="N61" s="1">
        <f>('Power parameter'!B$6-'Power parameter'!B$13)/'Power parameter'!E$15*K61*L61</f>
        <v>0</v>
      </c>
      <c r="O61" s="1">
        <f>IF((K61-B$1-E$1)&gt;0,0,('Power parameter'!K$8-'Power parameter'!B$13/'Power parameter'!E$15*(waves!K61-waves!B$1))*M61)</f>
        <v>0.74316511482928949</v>
      </c>
      <c r="P61" s="1">
        <f t="shared" si="5"/>
        <v>0.74316511482928949</v>
      </c>
      <c r="S61" s="1">
        <f t="shared" si="6"/>
        <v>2.5324520975603221E-6</v>
      </c>
      <c r="T61" s="1">
        <f t="shared" si="7"/>
        <v>0.84303219557015452</v>
      </c>
    </row>
    <row r="62" spans="1:20">
      <c r="A62">
        <v>54</v>
      </c>
      <c r="B62" s="1">
        <f t="shared" si="9"/>
        <v>2.5802342126086303E-6</v>
      </c>
      <c r="C62">
        <f t="shared" si="0"/>
        <v>0</v>
      </c>
      <c r="D62">
        <f t="shared" si="13"/>
        <v>1</v>
      </c>
      <c r="E62" s="1">
        <f>('Power parameter'!B$7-'Power parameter'!H$10/2+('Power parameter'!B$6-'Power parameter'!B$12)/'Power parameter'!E$15*B62)*C62</f>
        <v>0</v>
      </c>
      <c r="F62">
        <f>('Power parameter'!B$7+'Power parameter'!H$10/2-'Power parameter'!B$12/'Power parameter'!E$15*(B62-B$3))*D62</f>
        <v>0.84219355319448019</v>
      </c>
      <c r="G62" s="1">
        <f t="shared" si="2"/>
        <v>0.84219355319448019</v>
      </c>
      <c r="J62">
        <v>54</v>
      </c>
      <c r="K62" s="1">
        <f t="shared" si="8"/>
        <v>2.7617088840091867E-6</v>
      </c>
      <c r="L62">
        <f t="shared" si="10"/>
        <v>0</v>
      </c>
      <c r="M62">
        <f t="shared" si="12"/>
        <v>1</v>
      </c>
      <c r="N62" s="1">
        <f>('Power parameter'!B$6-'Power parameter'!B$13)/'Power parameter'!E$15*K62*L62</f>
        <v>0</v>
      </c>
      <c r="O62" s="1">
        <f>IF((K62-B$1-E$1)&gt;0,0,('Power parameter'!K$8-'Power parameter'!B$13/'Power parameter'!E$15*(waves!K62-waves!B$1))*M62)</f>
        <v>0.74226748852541036</v>
      </c>
      <c r="P62" s="1">
        <f t="shared" si="5"/>
        <v>0.74226748852541036</v>
      </c>
      <c r="S62" s="1">
        <f t="shared" si="6"/>
        <v>2.5802342126086303E-6</v>
      </c>
      <c r="T62" s="1">
        <f t="shared" si="7"/>
        <v>0.84219355319448019</v>
      </c>
    </row>
    <row r="63" spans="1:20">
      <c r="A63">
        <v>55</v>
      </c>
      <c r="B63" s="1">
        <f t="shared" si="9"/>
        <v>2.6280163276569381E-6</v>
      </c>
      <c r="C63">
        <f t="shared" si="0"/>
        <v>0</v>
      </c>
      <c r="D63">
        <f t="shared" si="13"/>
        <v>1</v>
      </c>
      <c r="E63" s="1">
        <f>('Power parameter'!B$7-'Power parameter'!H$10/2+('Power parameter'!B$6-'Power parameter'!B$12)/'Power parameter'!E$15*B63)*C63</f>
        <v>0</v>
      </c>
      <c r="F63">
        <f>('Power parameter'!B$7+'Power parameter'!H$10/2-'Power parameter'!B$12/'Power parameter'!E$15*(B63-B$3))*D63</f>
        <v>0.84135491081880587</v>
      </c>
      <c r="G63" s="1">
        <f t="shared" si="2"/>
        <v>0.84135491081880587</v>
      </c>
      <c r="J63">
        <v>55</v>
      </c>
      <c r="K63" s="1">
        <f t="shared" si="8"/>
        <v>2.812851641120468E-6</v>
      </c>
      <c r="L63">
        <f t="shared" si="10"/>
        <v>0</v>
      </c>
      <c r="M63">
        <f t="shared" si="12"/>
        <v>1</v>
      </c>
      <c r="N63" s="1">
        <f>('Power parameter'!B$6-'Power parameter'!B$13)/'Power parameter'!E$15*K63*L63</f>
        <v>0</v>
      </c>
      <c r="O63" s="1">
        <f>IF((K63-B$1-E$1)&gt;0,0,('Power parameter'!K$8-'Power parameter'!B$13/'Power parameter'!E$15*(waves!K63-waves!B$1))*M63)</f>
        <v>0.74136986222153123</v>
      </c>
      <c r="P63" s="1">
        <f t="shared" si="5"/>
        <v>0.74136986222153123</v>
      </c>
      <c r="S63" s="1">
        <f t="shared" si="6"/>
        <v>2.6280163276569381E-6</v>
      </c>
      <c r="T63" s="1">
        <f t="shared" si="7"/>
        <v>0.84135491081880587</v>
      </c>
    </row>
    <row r="64" spans="1:20">
      <c r="A64">
        <v>56</v>
      </c>
      <c r="B64" s="1">
        <f t="shared" si="9"/>
        <v>2.6757984427052463E-6</v>
      </c>
      <c r="C64">
        <f t="shared" si="0"/>
        <v>0</v>
      </c>
      <c r="D64">
        <f t="shared" si="13"/>
        <v>1</v>
      </c>
      <c r="E64" s="1">
        <f>('Power parameter'!B$7-'Power parameter'!H$10/2+('Power parameter'!B$6-'Power parameter'!B$12)/'Power parameter'!E$15*B64)*C64</f>
        <v>0</v>
      </c>
      <c r="F64">
        <f>('Power parameter'!B$7+'Power parameter'!H$10/2-'Power parameter'!B$12/'Power parameter'!E$15*(B64-B$3))*D64</f>
        <v>0.84051626844313154</v>
      </c>
      <c r="G64" s="1">
        <f t="shared" si="2"/>
        <v>0.84051626844313154</v>
      </c>
      <c r="J64">
        <v>56</v>
      </c>
      <c r="K64" s="1">
        <f t="shared" si="8"/>
        <v>2.8639943982317493E-6</v>
      </c>
      <c r="L64">
        <f t="shared" si="10"/>
        <v>0</v>
      </c>
      <c r="M64">
        <f t="shared" si="12"/>
        <v>1</v>
      </c>
      <c r="N64" s="1">
        <f>('Power parameter'!B$6-'Power parameter'!B$13)/'Power parameter'!E$15*K64*L64</f>
        <v>0</v>
      </c>
      <c r="O64" s="1">
        <f>IF((K64-B$1-E$1)&gt;0,0,('Power parameter'!K$8-'Power parameter'!B$13/'Power parameter'!E$15*(waves!K64-waves!B$1))*M64)</f>
        <v>0.74047223591765199</v>
      </c>
      <c r="P64" s="1">
        <f t="shared" si="5"/>
        <v>0.74047223591765199</v>
      </c>
      <c r="S64" s="1">
        <f t="shared" si="6"/>
        <v>2.6757984427052463E-6</v>
      </c>
      <c r="T64" s="1">
        <f t="shared" si="7"/>
        <v>0.84051626844313154</v>
      </c>
    </row>
    <row r="65" spans="1:20">
      <c r="A65">
        <v>57</v>
      </c>
      <c r="B65" s="1">
        <f t="shared" si="9"/>
        <v>2.7235805577535541E-6</v>
      </c>
      <c r="C65">
        <f t="shared" si="0"/>
        <v>0</v>
      </c>
      <c r="D65">
        <f t="shared" si="13"/>
        <v>1</v>
      </c>
      <c r="E65" s="1">
        <f>('Power parameter'!B$7-'Power parameter'!H$10/2+('Power parameter'!B$6-'Power parameter'!B$12)/'Power parameter'!E$15*B65)*C65</f>
        <v>0</v>
      </c>
      <c r="F65">
        <f>('Power parameter'!B$7+'Power parameter'!H$10/2-'Power parameter'!B$12/'Power parameter'!E$15*(B65-B$3))*D65</f>
        <v>0.83967762606745722</v>
      </c>
      <c r="G65" s="1">
        <f t="shared" si="2"/>
        <v>0.83967762606745722</v>
      </c>
      <c r="J65">
        <v>57</v>
      </c>
      <c r="K65" s="1">
        <f t="shared" si="8"/>
        <v>2.9151371553430306E-6</v>
      </c>
      <c r="L65">
        <f t="shared" si="10"/>
        <v>0</v>
      </c>
      <c r="M65">
        <f t="shared" si="12"/>
        <v>1</v>
      </c>
      <c r="N65" s="1">
        <f>('Power parameter'!B$6-'Power parameter'!B$13)/'Power parameter'!E$15*K65*L65</f>
        <v>0</v>
      </c>
      <c r="O65" s="1">
        <f>IF((K65-B$1-E$1)&gt;0,0,('Power parameter'!K$8-'Power parameter'!B$13/'Power parameter'!E$15*(waves!K65-waves!B$1))*M65)</f>
        <v>0.73957460961377286</v>
      </c>
      <c r="P65" s="1">
        <f t="shared" si="5"/>
        <v>0.73957460961377286</v>
      </c>
      <c r="S65" s="1">
        <f t="shared" si="6"/>
        <v>2.7235805577535541E-6</v>
      </c>
      <c r="T65" s="1">
        <f t="shared" si="7"/>
        <v>0.83967762606745722</v>
      </c>
    </row>
    <row r="66" spans="1:20">
      <c r="A66">
        <v>58</v>
      </c>
      <c r="B66" s="1">
        <f t="shared" si="9"/>
        <v>2.7713626728018619E-6</v>
      </c>
      <c r="C66">
        <f t="shared" si="0"/>
        <v>0</v>
      </c>
      <c r="D66">
        <f t="shared" si="13"/>
        <v>1</v>
      </c>
      <c r="E66" s="1">
        <f>('Power parameter'!B$7-'Power parameter'!H$10/2+('Power parameter'!B$6-'Power parameter'!B$12)/'Power parameter'!E$15*B66)*C66</f>
        <v>0</v>
      </c>
      <c r="F66">
        <f>('Power parameter'!B$7+'Power parameter'!H$10/2-'Power parameter'!B$12/'Power parameter'!E$15*(B66-B$3))*D66</f>
        <v>0.83883898369178289</v>
      </c>
      <c r="G66" s="1">
        <f t="shared" si="2"/>
        <v>0.83883898369178289</v>
      </c>
      <c r="J66">
        <v>58</v>
      </c>
      <c r="K66" s="1">
        <f t="shared" si="8"/>
        <v>2.9662799124543119E-6</v>
      </c>
      <c r="L66">
        <f t="shared" si="10"/>
        <v>0</v>
      </c>
      <c r="M66">
        <f t="shared" si="12"/>
        <v>1</v>
      </c>
      <c r="N66" s="1">
        <f>('Power parameter'!B$6-'Power parameter'!B$13)/'Power parameter'!E$15*K66*L66</f>
        <v>0</v>
      </c>
      <c r="O66" s="1">
        <f>IF((K66-B$1-E$1)&gt;0,0,('Power parameter'!K$8-'Power parameter'!B$13/'Power parameter'!E$15*(waves!K66-waves!B$1))*M66)</f>
        <v>0.73867698330989373</v>
      </c>
      <c r="P66" s="1">
        <f t="shared" si="5"/>
        <v>0.73867698330989373</v>
      </c>
      <c r="S66" s="1">
        <f t="shared" si="6"/>
        <v>2.7713626728018619E-6</v>
      </c>
      <c r="T66" s="1">
        <f t="shared" si="7"/>
        <v>0.83883898369178289</v>
      </c>
    </row>
    <row r="67" spans="1:20">
      <c r="A67">
        <v>59</v>
      </c>
      <c r="B67" s="1">
        <f t="shared" si="9"/>
        <v>2.8191447878501701E-6</v>
      </c>
      <c r="C67">
        <f t="shared" si="0"/>
        <v>0</v>
      </c>
      <c r="D67">
        <f t="shared" si="13"/>
        <v>1</v>
      </c>
      <c r="E67" s="1">
        <f>('Power parameter'!B$7-'Power parameter'!H$10/2+('Power parameter'!B$6-'Power parameter'!B$12)/'Power parameter'!E$15*B67)*C67</f>
        <v>0</v>
      </c>
      <c r="F67">
        <f>('Power parameter'!B$7+'Power parameter'!H$10/2-'Power parameter'!B$12/'Power parameter'!E$15*(B67-B$3))*D67</f>
        <v>0.83800034131610857</v>
      </c>
      <c r="G67" s="1">
        <f t="shared" si="2"/>
        <v>0.83800034131610857</v>
      </c>
      <c r="J67">
        <v>59</v>
      </c>
      <c r="K67" s="1">
        <f t="shared" si="8"/>
        <v>3.0174226695655932E-6</v>
      </c>
      <c r="L67">
        <f t="shared" si="10"/>
        <v>0</v>
      </c>
      <c r="M67">
        <f t="shared" si="12"/>
        <v>1</v>
      </c>
      <c r="N67" s="1">
        <f>('Power parameter'!B$6-'Power parameter'!B$13)/'Power parameter'!E$15*K67*L67</f>
        <v>0</v>
      </c>
      <c r="O67" s="1">
        <f>IF((K67-B$1-E$1)&gt;0,0,('Power parameter'!K$8-'Power parameter'!B$13/'Power parameter'!E$15*(waves!K67-waves!B$1))*M67)</f>
        <v>0.7377793570060146</v>
      </c>
      <c r="P67" s="1">
        <f t="shared" si="5"/>
        <v>0.7377793570060146</v>
      </c>
      <c r="S67" s="1">
        <f t="shared" si="6"/>
        <v>2.8191447878501701E-6</v>
      </c>
      <c r="T67" s="1">
        <f t="shared" si="7"/>
        <v>0.83800034131610857</v>
      </c>
    </row>
    <row r="68" spans="1:20">
      <c r="A68">
        <v>60</v>
      </c>
      <c r="B68" s="1">
        <f t="shared" si="9"/>
        <v>2.8669269028984779E-6</v>
      </c>
      <c r="C68">
        <f t="shared" si="0"/>
        <v>0</v>
      </c>
      <c r="D68">
        <f t="shared" si="13"/>
        <v>1</v>
      </c>
      <c r="E68" s="1">
        <f>('Power parameter'!B$7-'Power parameter'!H$10/2+('Power parameter'!B$6-'Power parameter'!B$12)/'Power parameter'!E$15*B68)*C68</f>
        <v>0</v>
      </c>
      <c r="F68">
        <f>('Power parameter'!B$7+'Power parameter'!H$10/2-'Power parameter'!B$12/'Power parameter'!E$15*(B68-B$3))*D68</f>
        <v>0.83716169894043413</v>
      </c>
      <c r="G68" s="1">
        <f t="shared" si="2"/>
        <v>0.83716169894043413</v>
      </c>
      <c r="J68">
        <v>60</v>
      </c>
      <c r="K68" s="1">
        <f t="shared" si="8"/>
        <v>3.0685654266768745E-6</v>
      </c>
      <c r="L68">
        <f t="shared" si="10"/>
        <v>0</v>
      </c>
      <c r="M68">
        <f t="shared" si="12"/>
        <v>1</v>
      </c>
      <c r="N68" s="1">
        <f>('Power parameter'!B$6-'Power parameter'!B$13)/'Power parameter'!E$15*K68*L68</f>
        <v>0</v>
      </c>
      <c r="O68" s="1">
        <f>IF((K68-B$1-E$1)&gt;0,0,('Power parameter'!K$8-'Power parameter'!B$13/'Power parameter'!E$15*(waves!K68-waves!B$1))*M68)</f>
        <v>0.73688173070213547</v>
      </c>
      <c r="P68" s="1">
        <f t="shared" si="5"/>
        <v>0.73688173070213547</v>
      </c>
      <c r="S68" s="1">
        <f t="shared" si="6"/>
        <v>2.8669269028984779E-6</v>
      </c>
      <c r="T68" s="1">
        <f t="shared" si="7"/>
        <v>0.83716169894043413</v>
      </c>
    </row>
    <row r="69" spans="1:20">
      <c r="A69">
        <v>61</v>
      </c>
      <c r="B69" s="1">
        <f t="shared" si="9"/>
        <v>2.9147090179467861E-6</v>
      </c>
      <c r="C69">
        <f t="shared" si="0"/>
        <v>0</v>
      </c>
      <c r="D69">
        <f t="shared" si="13"/>
        <v>1</v>
      </c>
      <c r="E69" s="1">
        <f>('Power parameter'!B$7-'Power parameter'!H$10/2+('Power parameter'!B$6-'Power parameter'!B$12)/'Power parameter'!E$15*B69)*C69</f>
        <v>0</v>
      </c>
      <c r="F69">
        <f>('Power parameter'!B$7+'Power parameter'!H$10/2-'Power parameter'!B$12/'Power parameter'!E$15*(B69-B$3))*D69</f>
        <v>0.8363230565647598</v>
      </c>
      <c r="G69" s="1">
        <f t="shared" si="2"/>
        <v>0.8363230565647598</v>
      </c>
      <c r="J69">
        <v>61</v>
      </c>
      <c r="K69" s="1">
        <f t="shared" si="8"/>
        <v>3.1197081837881554E-6</v>
      </c>
      <c r="L69">
        <f t="shared" si="10"/>
        <v>0</v>
      </c>
      <c r="M69">
        <f t="shared" si="12"/>
        <v>1</v>
      </c>
      <c r="N69" s="1">
        <f>('Power parameter'!B$6-'Power parameter'!B$13)/'Power parameter'!E$15*K69*L69</f>
        <v>0</v>
      </c>
      <c r="O69" s="1">
        <f>IF((K69-B$1-E$1)&gt;0,0,('Power parameter'!K$8-'Power parameter'!B$13/'Power parameter'!E$15*(waves!K69-waves!B$1))*M69)</f>
        <v>0.73598410439825634</v>
      </c>
      <c r="P69" s="1">
        <f t="shared" si="5"/>
        <v>0.73598410439825634</v>
      </c>
      <c r="S69" s="1">
        <f t="shared" si="6"/>
        <v>2.9147090179467861E-6</v>
      </c>
      <c r="T69" s="1">
        <f t="shared" si="7"/>
        <v>0.8363230565647598</v>
      </c>
    </row>
    <row r="70" spans="1:20">
      <c r="A70">
        <v>62</v>
      </c>
      <c r="B70" s="1">
        <f t="shared" si="9"/>
        <v>2.9624911329950939E-6</v>
      </c>
      <c r="C70">
        <f t="shared" si="0"/>
        <v>0</v>
      </c>
      <c r="D70">
        <f t="shared" si="13"/>
        <v>1</v>
      </c>
      <c r="E70" s="1">
        <f>('Power parameter'!B$7-'Power parameter'!H$10/2+('Power parameter'!B$6-'Power parameter'!B$12)/'Power parameter'!E$15*B70)*C70</f>
        <v>0</v>
      </c>
      <c r="F70">
        <f>('Power parameter'!B$7+'Power parameter'!H$10/2-'Power parameter'!B$12/'Power parameter'!E$15*(B70-B$3))*D70</f>
        <v>0.83548441418908548</v>
      </c>
      <c r="G70" s="1">
        <f t="shared" si="2"/>
        <v>0.83548441418908548</v>
      </c>
      <c r="J70">
        <v>62</v>
      </c>
      <c r="K70" s="1">
        <f t="shared" si="8"/>
        <v>3.1708509408994367E-6</v>
      </c>
      <c r="L70">
        <f t="shared" si="10"/>
        <v>0</v>
      </c>
      <c r="M70">
        <f t="shared" si="12"/>
        <v>1</v>
      </c>
      <c r="N70" s="1">
        <f>('Power parameter'!B$6-'Power parameter'!B$13)/'Power parameter'!E$15*K70*L70</f>
        <v>0</v>
      </c>
      <c r="O70" s="1">
        <f>IF((K70-B$1-E$1)&gt;0,0,('Power parameter'!K$8-'Power parameter'!B$13/'Power parameter'!E$15*(waves!K70-waves!B$1))*M70)</f>
        <v>0.73508647809437722</v>
      </c>
      <c r="P70" s="1">
        <f t="shared" si="5"/>
        <v>0.73508647809437722</v>
      </c>
      <c r="S70" s="1">
        <f t="shared" si="6"/>
        <v>2.9624911329950939E-6</v>
      </c>
      <c r="T70" s="1">
        <f t="shared" si="7"/>
        <v>0.83548441418908548</v>
      </c>
    </row>
    <row r="71" spans="1:20">
      <c r="A71">
        <v>63</v>
      </c>
      <c r="B71" s="1">
        <f t="shared" si="9"/>
        <v>3.0102732480434021E-6</v>
      </c>
      <c r="C71">
        <f t="shared" si="0"/>
        <v>0</v>
      </c>
      <c r="D71">
        <f t="shared" si="13"/>
        <v>1</v>
      </c>
      <c r="E71" s="1">
        <f>('Power parameter'!B$7-'Power parameter'!H$10/2+('Power parameter'!B$6-'Power parameter'!B$12)/'Power parameter'!E$15*B71)*C71</f>
        <v>0</v>
      </c>
      <c r="F71">
        <f>('Power parameter'!B$7+'Power parameter'!H$10/2-'Power parameter'!B$12/'Power parameter'!E$15*(B71-B$3))*D71</f>
        <v>0.83464577181341115</v>
      </c>
      <c r="G71" s="1">
        <f t="shared" si="2"/>
        <v>0.83464577181341115</v>
      </c>
      <c r="J71">
        <v>63</v>
      </c>
      <c r="K71" s="1">
        <f t="shared" si="8"/>
        <v>3.221993698010718E-6</v>
      </c>
      <c r="L71">
        <f t="shared" si="10"/>
        <v>0</v>
      </c>
      <c r="M71">
        <f t="shared" si="12"/>
        <v>1</v>
      </c>
      <c r="N71" s="1">
        <f>('Power parameter'!B$6-'Power parameter'!B$13)/'Power parameter'!E$15*K71*L71</f>
        <v>0</v>
      </c>
      <c r="O71" s="1">
        <f>IF((K71-B$1-E$1)&gt;0,0,('Power parameter'!K$8-'Power parameter'!B$13/'Power parameter'!E$15*(waves!K71-waves!B$1))*M71)</f>
        <v>0.73418885179049809</v>
      </c>
      <c r="P71" s="1">
        <f t="shared" si="5"/>
        <v>0.73418885179049809</v>
      </c>
      <c r="S71" s="1">
        <f t="shared" si="6"/>
        <v>3.0102732480434021E-6</v>
      </c>
      <c r="T71" s="1">
        <f t="shared" si="7"/>
        <v>0.83464577181341115</v>
      </c>
    </row>
    <row r="72" spans="1:20">
      <c r="A72">
        <v>64</v>
      </c>
      <c r="B72" s="1">
        <f t="shared" si="9"/>
        <v>3.0580553630917099E-6</v>
      </c>
      <c r="C72">
        <f t="shared" si="0"/>
        <v>0</v>
      </c>
      <c r="D72">
        <f t="shared" si="13"/>
        <v>1</v>
      </c>
      <c r="E72" s="1">
        <f>('Power parameter'!B$7-'Power parameter'!H$10/2+('Power parameter'!B$6-'Power parameter'!B$12)/'Power parameter'!E$15*B72)*C72</f>
        <v>0</v>
      </c>
      <c r="F72">
        <f>('Power parameter'!B$7+'Power parameter'!H$10/2-'Power parameter'!B$12/'Power parameter'!E$15*(B72-B$3))*D72</f>
        <v>0.83380712943773683</v>
      </c>
      <c r="G72" s="1">
        <f t="shared" si="2"/>
        <v>0.83380712943773683</v>
      </c>
      <c r="J72">
        <v>64</v>
      </c>
      <c r="K72" s="1">
        <f t="shared" si="8"/>
        <v>3.2731364551219993E-6</v>
      </c>
      <c r="L72">
        <f t="shared" si="10"/>
        <v>0</v>
      </c>
      <c r="M72">
        <f t="shared" si="12"/>
        <v>1</v>
      </c>
      <c r="N72" s="1">
        <f>('Power parameter'!B$6-'Power parameter'!B$13)/'Power parameter'!E$15*K72*L72</f>
        <v>0</v>
      </c>
      <c r="O72" s="1">
        <f>IF((K72-B$1-E$1)&gt;0,0,('Power parameter'!K$8-'Power parameter'!B$13/'Power parameter'!E$15*(waves!K72-waves!B$1))*M72)</f>
        <v>0.73329122548661885</v>
      </c>
      <c r="P72" s="1">
        <f t="shared" si="5"/>
        <v>0.73329122548661885</v>
      </c>
      <c r="S72" s="1">
        <f t="shared" si="6"/>
        <v>3.0580553630917099E-6</v>
      </c>
      <c r="T72" s="1">
        <f t="shared" si="7"/>
        <v>0.83380712943773683</v>
      </c>
    </row>
    <row r="73" spans="1:20">
      <c r="A73">
        <v>65</v>
      </c>
      <c r="B73" s="1">
        <f t="shared" si="9"/>
        <v>3.1058374781400177E-6</v>
      </c>
      <c r="C73">
        <f t="shared" ref="C73:C136" si="14">IF(B73&lt;B$3,1,0)</f>
        <v>0</v>
      </c>
      <c r="D73">
        <f t="shared" si="13"/>
        <v>1</v>
      </c>
      <c r="E73" s="1">
        <f>('Power parameter'!B$7-'Power parameter'!H$10/2+('Power parameter'!B$6-'Power parameter'!B$12)/'Power parameter'!E$15*B73)*C73</f>
        <v>0</v>
      </c>
      <c r="F73">
        <f>('Power parameter'!B$7+'Power parameter'!H$10/2-'Power parameter'!B$12/'Power parameter'!E$15*(B73-B$3))*D73</f>
        <v>0.8329684870620625</v>
      </c>
      <c r="G73" s="1">
        <f t="shared" ref="G73:G136" si="15">E73+F73</f>
        <v>0.8329684870620625</v>
      </c>
      <c r="J73">
        <v>65</v>
      </c>
      <c r="K73" s="1">
        <f t="shared" si="8"/>
        <v>3.3242792122332806E-6</v>
      </c>
      <c r="L73">
        <f t="shared" si="10"/>
        <v>0</v>
      </c>
      <c r="M73">
        <f t="shared" si="12"/>
        <v>1</v>
      </c>
      <c r="N73" s="1">
        <f>('Power parameter'!B$6-'Power parameter'!B$13)/'Power parameter'!E$15*K73*L73</f>
        <v>0</v>
      </c>
      <c r="O73" s="1">
        <f>IF((K73-B$1-E$1)&gt;0,0,('Power parameter'!K$8-'Power parameter'!B$13/'Power parameter'!E$15*(waves!K73-waves!B$1))*M73)</f>
        <v>0.73239359918273972</v>
      </c>
      <c r="P73" s="1">
        <f t="shared" ref="P73:P136" si="16">N73+O73</f>
        <v>0.73239359918273972</v>
      </c>
      <c r="S73" s="1">
        <f t="shared" ref="S73:S136" si="17">B73*H$1+K73*H$2</f>
        <v>3.1058374781400177E-6</v>
      </c>
      <c r="T73" s="1">
        <f t="shared" ref="T73:T136" si="18">G73*H$1+P73*H$2</f>
        <v>0.8329684870620625</v>
      </c>
    </row>
    <row r="74" spans="1:20">
      <c r="A74">
        <v>66</v>
      </c>
      <c r="B74" s="1">
        <f t="shared" si="9"/>
        <v>3.1536195931883259E-6</v>
      </c>
      <c r="C74">
        <f t="shared" si="14"/>
        <v>0</v>
      </c>
      <c r="D74">
        <f t="shared" si="13"/>
        <v>1</v>
      </c>
      <c r="E74" s="1">
        <f>('Power parameter'!B$7-'Power parameter'!H$10/2+('Power parameter'!B$6-'Power parameter'!B$12)/'Power parameter'!E$15*B74)*C74</f>
        <v>0</v>
      </c>
      <c r="F74">
        <f>('Power parameter'!B$7+'Power parameter'!H$10/2-'Power parameter'!B$12/'Power parameter'!E$15*(B74-B$3))*D74</f>
        <v>0.83212984468638818</v>
      </c>
      <c r="G74" s="1">
        <f t="shared" si="15"/>
        <v>0.83212984468638818</v>
      </c>
      <c r="J74">
        <v>66</v>
      </c>
      <c r="K74" s="1">
        <f t="shared" ref="K74:K137" si="19">E$4*2/1000*J74</f>
        <v>3.3754219693445619E-6</v>
      </c>
      <c r="L74">
        <f t="shared" si="10"/>
        <v>0</v>
      </c>
      <c r="M74">
        <f t="shared" si="12"/>
        <v>1</v>
      </c>
      <c r="N74" s="1">
        <f>('Power parameter'!B$6-'Power parameter'!B$13)/'Power parameter'!E$15*K74*L74</f>
        <v>0</v>
      </c>
      <c r="O74" s="1">
        <f>IF((K74-B$1-E$1)&gt;0,0,('Power parameter'!K$8-'Power parameter'!B$13/'Power parameter'!E$15*(waves!K74-waves!B$1))*M74)</f>
        <v>0.73149597287886059</v>
      </c>
      <c r="P74" s="1">
        <f t="shared" si="16"/>
        <v>0.73149597287886059</v>
      </c>
      <c r="S74" s="1">
        <f t="shared" si="17"/>
        <v>3.1536195931883259E-6</v>
      </c>
      <c r="T74" s="1">
        <f t="shared" si="18"/>
        <v>0.83212984468638818</v>
      </c>
    </row>
    <row r="75" spans="1:20">
      <c r="A75">
        <v>67</v>
      </c>
      <c r="B75" s="1">
        <f t="shared" ref="B75:B138" si="20">2*B$4/1000*A75</f>
        <v>3.2014017082366337E-6</v>
      </c>
      <c r="C75">
        <f t="shared" si="14"/>
        <v>0</v>
      </c>
      <c r="D75">
        <f t="shared" si="13"/>
        <v>1</v>
      </c>
      <c r="E75" s="1">
        <f>('Power parameter'!B$7-'Power parameter'!H$10/2+('Power parameter'!B$6-'Power parameter'!B$12)/'Power parameter'!E$15*B75)*C75</f>
        <v>0</v>
      </c>
      <c r="F75">
        <f>('Power parameter'!B$7+'Power parameter'!H$10/2-'Power parameter'!B$12/'Power parameter'!E$15*(B75-B$3))*D75</f>
        <v>0.83129120231071385</v>
      </c>
      <c r="G75" s="1">
        <f t="shared" si="15"/>
        <v>0.83129120231071385</v>
      </c>
      <c r="J75">
        <v>67</v>
      </c>
      <c r="K75" s="1">
        <f t="shared" si="19"/>
        <v>3.4265647264558432E-6</v>
      </c>
      <c r="L75">
        <f t="shared" si="10"/>
        <v>0</v>
      </c>
      <c r="M75">
        <f t="shared" si="12"/>
        <v>1</v>
      </c>
      <c r="N75" s="1">
        <f>('Power parameter'!B$6-'Power parameter'!B$13)/'Power parameter'!E$15*K75*L75</f>
        <v>0</v>
      </c>
      <c r="O75" s="1">
        <f>IF((K75-B$1-E$1)&gt;0,0,('Power parameter'!K$8-'Power parameter'!B$13/'Power parameter'!E$15*(waves!K75-waves!B$1))*M75)</f>
        <v>0.73059834657498146</v>
      </c>
      <c r="P75" s="1">
        <f t="shared" si="16"/>
        <v>0.73059834657498146</v>
      </c>
      <c r="S75" s="1">
        <f t="shared" si="17"/>
        <v>3.2014017082366337E-6</v>
      </c>
      <c r="T75" s="1">
        <f t="shared" si="18"/>
        <v>0.83129120231071385</v>
      </c>
    </row>
    <row r="76" spans="1:20">
      <c r="A76">
        <v>68</v>
      </c>
      <c r="B76" s="1">
        <f t="shared" si="20"/>
        <v>3.2491838232849419E-6</v>
      </c>
      <c r="C76">
        <f t="shared" si="14"/>
        <v>0</v>
      </c>
      <c r="D76">
        <f t="shared" si="13"/>
        <v>1</v>
      </c>
      <c r="E76" s="1">
        <f>('Power parameter'!B$7-'Power parameter'!H$10/2+('Power parameter'!B$6-'Power parameter'!B$12)/'Power parameter'!E$15*B76)*C76</f>
        <v>0</v>
      </c>
      <c r="F76">
        <f>('Power parameter'!B$7+'Power parameter'!H$10/2-'Power parameter'!B$12/'Power parameter'!E$15*(B76-B$3))*D76</f>
        <v>0.83045255993503941</v>
      </c>
      <c r="G76" s="1">
        <f t="shared" si="15"/>
        <v>0.83045255993503941</v>
      </c>
      <c r="J76">
        <v>68</v>
      </c>
      <c r="K76" s="1">
        <f t="shared" si="19"/>
        <v>3.477707483567124E-6</v>
      </c>
      <c r="L76">
        <f t="shared" si="10"/>
        <v>0</v>
      </c>
      <c r="M76">
        <f t="shared" si="12"/>
        <v>1</v>
      </c>
      <c r="N76" s="1">
        <f>('Power parameter'!B$6-'Power parameter'!B$13)/'Power parameter'!E$15*K76*L76</f>
        <v>0</v>
      </c>
      <c r="O76" s="1">
        <f>IF((K76-B$1-E$1)&gt;0,0,('Power parameter'!K$8-'Power parameter'!B$13/'Power parameter'!E$15*(waves!K76-waves!B$1))*M76)</f>
        <v>0.72970072027110233</v>
      </c>
      <c r="P76" s="1">
        <f t="shared" si="16"/>
        <v>0.72970072027110233</v>
      </c>
      <c r="S76" s="1">
        <f t="shared" si="17"/>
        <v>3.2491838232849419E-6</v>
      </c>
      <c r="T76" s="1">
        <f t="shared" si="18"/>
        <v>0.83045255993503941</v>
      </c>
    </row>
    <row r="77" spans="1:20">
      <c r="A77">
        <v>69</v>
      </c>
      <c r="B77" s="1">
        <f t="shared" si="20"/>
        <v>3.2969659383332497E-6</v>
      </c>
      <c r="C77">
        <f t="shared" si="14"/>
        <v>0</v>
      </c>
      <c r="D77">
        <f t="shared" si="13"/>
        <v>1</v>
      </c>
      <c r="E77" s="1">
        <f>('Power parameter'!B$7-'Power parameter'!H$10/2+('Power parameter'!B$6-'Power parameter'!B$12)/'Power parameter'!E$15*B77)*C77</f>
        <v>0</v>
      </c>
      <c r="F77">
        <f>('Power parameter'!B$7+'Power parameter'!H$10/2-'Power parameter'!B$12/'Power parameter'!E$15*(B77-B$3))*D77</f>
        <v>0.82961391755936509</v>
      </c>
      <c r="G77" s="1">
        <f t="shared" si="15"/>
        <v>0.82961391755936509</v>
      </c>
      <c r="J77">
        <v>69</v>
      </c>
      <c r="K77" s="1">
        <f t="shared" si="19"/>
        <v>3.5288502406784053E-6</v>
      </c>
      <c r="L77">
        <f t="shared" si="10"/>
        <v>0</v>
      </c>
      <c r="M77">
        <f t="shared" si="12"/>
        <v>1</v>
      </c>
      <c r="N77" s="1">
        <f>('Power parameter'!B$6-'Power parameter'!B$13)/'Power parameter'!E$15*K77*L77</f>
        <v>0</v>
      </c>
      <c r="O77" s="1">
        <f>IF((K77-B$1-E$1)&gt;0,0,('Power parameter'!K$8-'Power parameter'!B$13/'Power parameter'!E$15*(waves!K77-waves!B$1))*M77)</f>
        <v>0.7288030939672232</v>
      </c>
      <c r="P77" s="1">
        <f t="shared" si="16"/>
        <v>0.7288030939672232</v>
      </c>
      <c r="S77" s="1">
        <f t="shared" si="17"/>
        <v>3.2969659383332497E-6</v>
      </c>
      <c r="T77" s="1">
        <f t="shared" si="18"/>
        <v>0.82961391755936509</v>
      </c>
    </row>
    <row r="78" spans="1:20">
      <c r="A78">
        <v>70</v>
      </c>
      <c r="B78" s="1">
        <f t="shared" si="20"/>
        <v>3.3447480533815579E-6</v>
      </c>
      <c r="C78">
        <f t="shared" si="14"/>
        <v>0</v>
      </c>
      <c r="D78">
        <f t="shared" si="13"/>
        <v>1</v>
      </c>
      <c r="E78" s="1">
        <f>('Power parameter'!B$7-'Power parameter'!H$10/2+('Power parameter'!B$6-'Power parameter'!B$12)/'Power parameter'!E$15*B78)*C78</f>
        <v>0</v>
      </c>
      <c r="F78">
        <f>('Power parameter'!B$7+'Power parameter'!H$10/2-'Power parameter'!B$12/'Power parameter'!E$15*(B78-B$3))*D78</f>
        <v>0.82877527518369076</v>
      </c>
      <c r="G78" s="1">
        <f t="shared" si="15"/>
        <v>0.82877527518369076</v>
      </c>
      <c r="J78">
        <v>70</v>
      </c>
      <c r="K78" s="1">
        <f t="shared" si="19"/>
        <v>3.5799929977896866E-6</v>
      </c>
      <c r="L78">
        <f t="shared" si="10"/>
        <v>0</v>
      </c>
      <c r="M78">
        <f t="shared" si="12"/>
        <v>1</v>
      </c>
      <c r="N78" s="1">
        <f>('Power parameter'!B$6-'Power parameter'!B$13)/'Power parameter'!E$15*K78*L78</f>
        <v>0</v>
      </c>
      <c r="O78" s="1">
        <f>IF((K78-B$1-E$1)&gt;0,0,('Power parameter'!K$8-'Power parameter'!B$13/'Power parameter'!E$15*(waves!K78-waves!B$1))*M78)</f>
        <v>0.72790546766334407</v>
      </c>
      <c r="P78" s="1">
        <f t="shared" si="16"/>
        <v>0.72790546766334407</v>
      </c>
      <c r="S78" s="1">
        <f t="shared" si="17"/>
        <v>3.3447480533815579E-6</v>
      </c>
      <c r="T78" s="1">
        <f t="shared" si="18"/>
        <v>0.82877527518369076</v>
      </c>
    </row>
    <row r="79" spans="1:20">
      <c r="A79">
        <v>71</v>
      </c>
      <c r="B79" s="1">
        <f t="shared" si="20"/>
        <v>3.3925301684298657E-6</v>
      </c>
      <c r="C79">
        <f t="shared" si="14"/>
        <v>0</v>
      </c>
      <c r="D79">
        <f t="shared" si="13"/>
        <v>1</v>
      </c>
      <c r="E79" s="1">
        <f>('Power parameter'!B$7-'Power parameter'!H$10/2+('Power parameter'!B$6-'Power parameter'!B$12)/'Power parameter'!E$15*B79)*C79</f>
        <v>0</v>
      </c>
      <c r="F79">
        <f>('Power parameter'!B$7+'Power parameter'!H$10/2-'Power parameter'!B$12/'Power parameter'!E$15*(B79-B$3))*D79</f>
        <v>0.82793663280801644</v>
      </c>
      <c r="G79" s="1">
        <f t="shared" si="15"/>
        <v>0.82793663280801644</v>
      </c>
      <c r="J79">
        <v>71</v>
      </c>
      <c r="K79" s="1">
        <f t="shared" si="19"/>
        <v>3.6311357549009679E-6</v>
      </c>
      <c r="L79">
        <f t="shared" si="10"/>
        <v>0</v>
      </c>
      <c r="M79">
        <f t="shared" si="12"/>
        <v>1</v>
      </c>
      <c r="N79" s="1">
        <f>('Power parameter'!B$6-'Power parameter'!B$13)/'Power parameter'!E$15*K79*L79</f>
        <v>0</v>
      </c>
      <c r="O79" s="1">
        <f>IF((K79-B$1-E$1)&gt;0,0,('Power parameter'!K$8-'Power parameter'!B$13/'Power parameter'!E$15*(waves!K79-waves!B$1))*M79)</f>
        <v>0.72700784135946495</v>
      </c>
      <c r="P79" s="1">
        <f t="shared" si="16"/>
        <v>0.72700784135946495</v>
      </c>
      <c r="S79" s="1">
        <f t="shared" si="17"/>
        <v>3.3925301684298657E-6</v>
      </c>
      <c r="T79" s="1">
        <f t="shared" si="18"/>
        <v>0.82793663280801644</v>
      </c>
    </row>
    <row r="80" spans="1:20">
      <c r="A80">
        <v>72</v>
      </c>
      <c r="B80" s="1">
        <f t="shared" si="20"/>
        <v>3.4403122834781735E-6</v>
      </c>
      <c r="C80">
        <f t="shared" si="14"/>
        <v>0</v>
      </c>
      <c r="D80">
        <f t="shared" si="13"/>
        <v>1</v>
      </c>
      <c r="E80" s="1">
        <f>('Power parameter'!B$7-'Power parameter'!H$10/2+('Power parameter'!B$6-'Power parameter'!B$12)/'Power parameter'!E$15*B80)*C80</f>
        <v>0</v>
      </c>
      <c r="F80">
        <f>('Power parameter'!B$7+'Power parameter'!H$10/2-'Power parameter'!B$12/'Power parameter'!E$15*(B80-B$3))*D80</f>
        <v>0.82709799043234211</v>
      </c>
      <c r="G80" s="1">
        <f t="shared" si="15"/>
        <v>0.82709799043234211</v>
      </c>
      <c r="J80">
        <v>72</v>
      </c>
      <c r="K80" s="1">
        <f t="shared" si="19"/>
        <v>3.6822785120122492E-6</v>
      </c>
      <c r="L80">
        <f t="shared" ref="L80:L143" si="21">IF(K80&lt;B$1,1,0)</f>
        <v>0</v>
      </c>
      <c r="M80">
        <f t="shared" si="12"/>
        <v>1</v>
      </c>
      <c r="N80" s="1">
        <f>('Power parameter'!B$6-'Power parameter'!B$13)/'Power parameter'!E$15*K80*L80</f>
        <v>0</v>
      </c>
      <c r="O80" s="1">
        <f>IF((K80-B$1-E$1)&gt;0,0,('Power parameter'!K$8-'Power parameter'!B$13/'Power parameter'!E$15*(waves!K80-waves!B$1))*M80)</f>
        <v>0.72611021505558582</v>
      </c>
      <c r="P80" s="1">
        <f t="shared" si="16"/>
        <v>0.72611021505558582</v>
      </c>
      <c r="S80" s="1">
        <f t="shared" si="17"/>
        <v>3.4403122834781735E-6</v>
      </c>
      <c r="T80" s="1">
        <f t="shared" si="18"/>
        <v>0.82709799043234211</v>
      </c>
    </row>
    <row r="81" spans="1:20">
      <c r="A81">
        <v>73</v>
      </c>
      <c r="B81" s="1">
        <f t="shared" si="20"/>
        <v>3.4880943985264817E-6</v>
      </c>
      <c r="C81">
        <f t="shared" si="14"/>
        <v>0</v>
      </c>
      <c r="D81">
        <f t="shared" si="13"/>
        <v>1</v>
      </c>
      <c r="E81" s="1">
        <f>('Power parameter'!B$7-'Power parameter'!H$10/2+('Power parameter'!B$6-'Power parameter'!B$12)/'Power parameter'!E$15*B81)*C81</f>
        <v>0</v>
      </c>
      <c r="F81">
        <f>('Power parameter'!B$7+'Power parameter'!H$10/2-'Power parameter'!B$12/'Power parameter'!E$15*(B81-B$3))*D81</f>
        <v>0.82625934805666779</v>
      </c>
      <c r="G81" s="1">
        <f t="shared" si="15"/>
        <v>0.82625934805666779</v>
      </c>
      <c r="J81">
        <v>73</v>
      </c>
      <c r="K81" s="1">
        <f t="shared" si="19"/>
        <v>3.7334212691235305E-6</v>
      </c>
      <c r="L81">
        <f t="shared" si="21"/>
        <v>0</v>
      </c>
      <c r="M81">
        <f t="shared" si="12"/>
        <v>1</v>
      </c>
      <c r="N81" s="1">
        <f>('Power parameter'!B$6-'Power parameter'!B$13)/'Power parameter'!E$15*K81*L81</f>
        <v>0</v>
      </c>
      <c r="O81" s="1">
        <f>IF((K81-B$1-E$1)&gt;0,0,('Power parameter'!K$8-'Power parameter'!B$13/'Power parameter'!E$15*(waves!K81-waves!B$1))*M81)</f>
        <v>0.72521258875170658</v>
      </c>
      <c r="P81" s="1">
        <f t="shared" si="16"/>
        <v>0.72521258875170658</v>
      </c>
      <c r="S81" s="1">
        <f t="shared" si="17"/>
        <v>3.4880943985264817E-6</v>
      </c>
      <c r="T81" s="1">
        <f t="shared" si="18"/>
        <v>0.82625934805666779</v>
      </c>
    </row>
    <row r="82" spans="1:20">
      <c r="A82">
        <v>74</v>
      </c>
      <c r="B82" s="1">
        <f t="shared" si="20"/>
        <v>3.5358765135747895E-6</v>
      </c>
      <c r="C82">
        <f t="shared" si="14"/>
        <v>0</v>
      </c>
      <c r="D82">
        <f t="shared" si="13"/>
        <v>1</v>
      </c>
      <c r="E82" s="1">
        <f>('Power parameter'!B$7-'Power parameter'!H$10/2+('Power parameter'!B$6-'Power parameter'!B$12)/'Power parameter'!E$15*B82)*C82</f>
        <v>0</v>
      </c>
      <c r="F82">
        <f>('Power parameter'!B$7+'Power parameter'!H$10/2-'Power parameter'!B$12/'Power parameter'!E$15*(B82-B$3))*D82</f>
        <v>0.82542070568099346</v>
      </c>
      <c r="G82" s="1">
        <f t="shared" si="15"/>
        <v>0.82542070568099346</v>
      </c>
      <c r="J82">
        <v>74</v>
      </c>
      <c r="K82" s="1">
        <f t="shared" si="19"/>
        <v>3.7845640262348118E-6</v>
      </c>
      <c r="L82">
        <f t="shared" si="21"/>
        <v>0</v>
      </c>
      <c r="M82">
        <f t="shared" ref="M82:M97" si="22">IF(K82&gt;=B$1,1,0)</f>
        <v>1</v>
      </c>
      <c r="N82" s="1">
        <f>('Power parameter'!B$6-'Power parameter'!B$13)/'Power parameter'!E$15*K82*L82</f>
        <v>0</v>
      </c>
      <c r="O82" s="1">
        <f>IF((K82-B$1-E$1)&gt;0,0,('Power parameter'!K$8-'Power parameter'!B$13/'Power parameter'!E$15*(waves!K82-waves!B$1))*M82)</f>
        <v>0.72431496244782745</v>
      </c>
      <c r="P82" s="1">
        <f t="shared" si="16"/>
        <v>0.72431496244782745</v>
      </c>
      <c r="S82" s="1">
        <f t="shared" si="17"/>
        <v>3.5358765135747895E-6</v>
      </c>
      <c r="T82" s="1">
        <f t="shared" si="18"/>
        <v>0.82542070568099346</v>
      </c>
    </row>
    <row r="83" spans="1:20">
      <c r="A83">
        <v>75</v>
      </c>
      <c r="B83" s="1">
        <f t="shared" si="20"/>
        <v>3.5836586286230977E-6</v>
      </c>
      <c r="C83">
        <f t="shared" si="14"/>
        <v>0</v>
      </c>
      <c r="D83">
        <f t="shared" si="13"/>
        <v>1</v>
      </c>
      <c r="E83" s="1">
        <f>('Power parameter'!B$7-'Power parameter'!H$10/2+('Power parameter'!B$6-'Power parameter'!B$12)/'Power parameter'!E$15*B83)*C83</f>
        <v>0</v>
      </c>
      <c r="F83">
        <f>('Power parameter'!B$7+'Power parameter'!H$10/2-'Power parameter'!B$12/'Power parameter'!E$15*(B83-B$3))*D83</f>
        <v>0.82458206330531914</v>
      </c>
      <c r="G83" s="1">
        <f t="shared" si="15"/>
        <v>0.82458206330531914</v>
      </c>
      <c r="J83">
        <v>75</v>
      </c>
      <c r="K83" s="1">
        <f t="shared" si="19"/>
        <v>3.8357067833460927E-6</v>
      </c>
      <c r="L83">
        <f t="shared" si="21"/>
        <v>0</v>
      </c>
      <c r="M83">
        <f t="shared" si="22"/>
        <v>1</v>
      </c>
      <c r="N83" s="1">
        <f>('Power parameter'!B$6-'Power parameter'!B$13)/'Power parameter'!E$15*K83*L83</f>
        <v>0</v>
      </c>
      <c r="O83" s="1">
        <f>IF((K83-B$1-E$1)&gt;0,0,('Power parameter'!K$8-'Power parameter'!B$13/'Power parameter'!E$15*(waves!K83-waves!B$1))*M83)</f>
        <v>0.72341733614394832</v>
      </c>
      <c r="P83" s="1">
        <f t="shared" si="16"/>
        <v>0.72341733614394832</v>
      </c>
      <c r="S83" s="1">
        <f t="shared" si="17"/>
        <v>3.5836586286230977E-6</v>
      </c>
      <c r="T83" s="1">
        <f t="shared" si="18"/>
        <v>0.82458206330531914</v>
      </c>
    </row>
    <row r="84" spans="1:20">
      <c r="A84">
        <v>76</v>
      </c>
      <c r="B84" s="1">
        <f t="shared" si="20"/>
        <v>3.6314407436714055E-6</v>
      </c>
      <c r="C84">
        <f t="shared" si="14"/>
        <v>0</v>
      </c>
      <c r="D84">
        <f t="shared" si="13"/>
        <v>1</v>
      </c>
      <c r="E84" s="1">
        <f>('Power parameter'!B$7-'Power parameter'!H$10/2+('Power parameter'!B$6-'Power parameter'!B$12)/'Power parameter'!E$15*B84)*C84</f>
        <v>0</v>
      </c>
      <c r="F84">
        <f>('Power parameter'!B$7+'Power parameter'!H$10/2-'Power parameter'!B$12/'Power parameter'!E$15*(B84-B$3))*D84</f>
        <v>0.8237434209296447</v>
      </c>
      <c r="G84" s="1">
        <f t="shared" si="15"/>
        <v>0.8237434209296447</v>
      </c>
      <c r="J84">
        <v>76</v>
      </c>
      <c r="K84" s="1">
        <f t="shared" si="19"/>
        <v>3.8868495404573744E-6</v>
      </c>
      <c r="L84">
        <f t="shared" si="21"/>
        <v>0</v>
      </c>
      <c r="M84">
        <f t="shared" si="22"/>
        <v>1</v>
      </c>
      <c r="N84" s="1">
        <f>('Power parameter'!B$6-'Power parameter'!B$13)/'Power parameter'!E$15*K84*L84</f>
        <v>0</v>
      </c>
      <c r="O84" s="1">
        <f>IF((K84-B$1-E$1)&gt;0,0,('Power parameter'!K$8-'Power parameter'!B$13/'Power parameter'!E$15*(waves!K84-waves!B$1))*M84)</f>
        <v>0.72251970984006919</v>
      </c>
      <c r="P84" s="1">
        <f t="shared" si="16"/>
        <v>0.72251970984006919</v>
      </c>
      <c r="S84" s="1">
        <f t="shared" si="17"/>
        <v>3.6314407436714055E-6</v>
      </c>
      <c r="T84" s="1">
        <f t="shared" si="18"/>
        <v>0.8237434209296447</v>
      </c>
    </row>
    <row r="85" spans="1:20">
      <c r="A85">
        <v>77</v>
      </c>
      <c r="B85" s="1">
        <f t="shared" si="20"/>
        <v>3.6792228587197133E-6</v>
      </c>
      <c r="C85">
        <f t="shared" si="14"/>
        <v>0</v>
      </c>
      <c r="D85">
        <f t="shared" si="13"/>
        <v>1</v>
      </c>
      <c r="E85" s="1">
        <f>('Power parameter'!B$7-'Power parameter'!H$10/2+('Power parameter'!B$6-'Power parameter'!B$12)/'Power parameter'!E$15*B85)*C85</f>
        <v>0</v>
      </c>
      <c r="F85">
        <f>('Power parameter'!B$7+'Power parameter'!H$10/2-'Power parameter'!B$12/'Power parameter'!E$15*(B85-B$3))*D85</f>
        <v>0.82290477855397037</v>
      </c>
      <c r="G85" s="1">
        <f t="shared" si="15"/>
        <v>0.82290477855397037</v>
      </c>
      <c r="J85">
        <v>77</v>
      </c>
      <c r="K85" s="1">
        <f t="shared" si="19"/>
        <v>3.9379922975686553E-6</v>
      </c>
      <c r="L85">
        <f t="shared" si="21"/>
        <v>0</v>
      </c>
      <c r="M85">
        <f t="shared" si="22"/>
        <v>1</v>
      </c>
      <c r="N85" s="1">
        <f>('Power parameter'!B$6-'Power parameter'!B$13)/'Power parameter'!E$15*K85*L85</f>
        <v>0</v>
      </c>
      <c r="O85" s="1">
        <f>IF((K85-B$1-E$1)&gt;0,0,('Power parameter'!K$8-'Power parameter'!B$13/'Power parameter'!E$15*(waves!K85-waves!B$1))*M85)</f>
        <v>0.72162208353619006</v>
      </c>
      <c r="P85" s="1">
        <f t="shared" si="16"/>
        <v>0.72162208353619006</v>
      </c>
      <c r="S85" s="1">
        <f t="shared" si="17"/>
        <v>3.6792228587197133E-6</v>
      </c>
      <c r="T85" s="1">
        <f t="shared" si="18"/>
        <v>0.82290477855397037</v>
      </c>
    </row>
    <row r="86" spans="1:20">
      <c r="A86">
        <v>78</v>
      </c>
      <c r="B86" s="1">
        <f t="shared" si="20"/>
        <v>3.7270049737680215E-6</v>
      </c>
      <c r="C86">
        <f t="shared" si="14"/>
        <v>0</v>
      </c>
      <c r="D86">
        <f t="shared" si="13"/>
        <v>1</v>
      </c>
      <c r="E86" s="1">
        <f>('Power parameter'!B$7-'Power parameter'!H$10/2+('Power parameter'!B$6-'Power parameter'!B$12)/'Power parameter'!E$15*B86)*C86</f>
        <v>0</v>
      </c>
      <c r="F86">
        <f>('Power parameter'!B$7+'Power parameter'!H$10/2-'Power parameter'!B$12/'Power parameter'!E$15*(B86-B$3))*D86</f>
        <v>0.82206613617829605</v>
      </c>
      <c r="G86" s="1">
        <f t="shared" si="15"/>
        <v>0.82206613617829605</v>
      </c>
      <c r="J86">
        <v>78</v>
      </c>
      <c r="K86" s="1">
        <f t="shared" si="19"/>
        <v>3.989135054679937E-6</v>
      </c>
      <c r="L86">
        <f t="shared" si="21"/>
        <v>0</v>
      </c>
      <c r="M86">
        <f t="shared" si="22"/>
        <v>1</v>
      </c>
      <c r="N86" s="1">
        <f>('Power parameter'!B$6-'Power parameter'!B$13)/'Power parameter'!E$15*K86*L86</f>
        <v>0</v>
      </c>
      <c r="O86" s="1">
        <f>IF((K86-B$1-E$1)&gt;0,0,('Power parameter'!K$8-'Power parameter'!B$13/'Power parameter'!E$15*(waves!K86-waves!B$1))*M86)</f>
        <v>0.72072445723231093</v>
      </c>
      <c r="P86" s="1">
        <f t="shared" si="16"/>
        <v>0.72072445723231093</v>
      </c>
      <c r="S86" s="1">
        <f t="shared" si="17"/>
        <v>3.7270049737680215E-6</v>
      </c>
      <c r="T86" s="1">
        <f t="shared" si="18"/>
        <v>0.82206613617829605</v>
      </c>
    </row>
    <row r="87" spans="1:20">
      <c r="A87">
        <v>79</v>
      </c>
      <c r="B87" s="1">
        <f t="shared" si="20"/>
        <v>3.7747870888163293E-6</v>
      </c>
      <c r="C87">
        <f t="shared" si="14"/>
        <v>0</v>
      </c>
      <c r="D87">
        <f t="shared" si="13"/>
        <v>1</v>
      </c>
      <c r="E87" s="1">
        <f>('Power parameter'!B$7-'Power parameter'!H$10/2+('Power parameter'!B$6-'Power parameter'!B$12)/'Power parameter'!E$15*B87)*C87</f>
        <v>0</v>
      </c>
      <c r="F87">
        <f>('Power parameter'!B$7+'Power parameter'!H$10/2-'Power parameter'!B$12/'Power parameter'!E$15*(B87-B$3))*D87</f>
        <v>0.82122749380262172</v>
      </c>
      <c r="G87" s="1">
        <f t="shared" si="15"/>
        <v>0.82122749380262172</v>
      </c>
      <c r="J87">
        <v>79</v>
      </c>
      <c r="K87" s="1">
        <f t="shared" si="19"/>
        <v>4.0402778117912179E-6</v>
      </c>
      <c r="L87">
        <f t="shared" si="21"/>
        <v>0</v>
      </c>
      <c r="M87">
        <f t="shared" si="22"/>
        <v>1</v>
      </c>
      <c r="N87" s="1">
        <f>('Power parameter'!B$6-'Power parameter'!B$13)/'Power parameter'!E$15*K87*L87</f>
        <v>0</v>
      </c>
      <c r="O87" s="1">
        <f>IF((K87-B$1-E$1)&gt;0,0,('Power parameter'!K$8-'Power parameter'!B$13/'Power parameter'!E$15*(waves!K87-waves!B$1))*M87)</f>
        <v>0.7198268309284318</v>
      </c>
      <c r="P87" s="1">
        <f t="shared" si="16"/>
        <v>0.7198268309284318</v>
      </c>
      <c r="S87" s="1">
        <f t="shared" si="17"/>
        <v>3.7747870888163293E-6</v>
      </c>
      <c r="T87" s="1">
        <f t="shared" si="18"/>
        <v>0.82122749380262172</v>
      </c>
    </row>
    <row r="88" spans="1:20">
      <c r="A88">
        <v>80</v>
      </c>
      <c r="B88" s="1">
        <f t="shared" si="20"/>
        <v>3.8225692038646375E-6</v>
      </c>
      <c r="C88">
        <f t="shared" si="14"/>
        <v>0</v>
      </c>
      <c r="D88">
        <f t="shared" si="13"/>
        <v>1</v>
      </c>
      <c r="E88" s="1">
        <f>('Power parameter'!B$7-'Power parameter'!H$10/2+('Power parameter'!B$6-'Power parameter'!B$12)/'Power parameter'!E$15*B88)*C88</f>
        <v>0</v>
      </c>
      <c r="F88">
        <f>('Power parameter'!B$7+'Power parameter'!H$10/2-'Power parameter'!B$12/'Power parameter'!E$15*(B88-B$3))*D88</f>
        <v>0.8203888514269474</v>
      </c>
      <c r="G88" s="1">
        <f t="shared" si="15"/>
        <v>0.8203888514269474</v>
      </c>
      <c r="J88">
        <v>80</v>
      </c>
      <c r="K88" s="1">
        <f t="shared" si="19"/>
        <v>4.0914205689024988E-6</v>
      </c>
      <c r="L88">
        <f t="shared" si="21"/>
        <v>0</v>
      </c>
      <c r="M88">
        <f t="shared" si="22"/>
        <v>1</v>
      </c>
      <c r="N88" s="1">
        <f>('Power parameter'!B$6-'Power parameter'!B$13)/'Power parameter'!E$15*K88*L88</f>
        <v>0</v>
      </c>
      <c r="O88" s="1">
        <f>IF((K88-B$1-E$1)&gt;0,0,('Power parameter'!K$8-'Power parameter'!B$13/'Power parameter'!E$15*(waves!K88-waves!B$1))*M88)</f>
        <v>0.71892920462455268</v>
      </c>
      <c r="P88" s="1">
        <f t="shared" si="16"/>
        <v>0.71892920462455268</v>
      </c>
      <c r="S88" s="1">
        <f t="shared" si="17"/>
        <v>3.8225692038646375E-6</v>
      </c>
      <c r="T88" s="1">
        <f t="shared" si="18"/>
        <v>0.8203888514269474</v>
      </c>
    </row>
    <row r="89" spans="1:20">
      <c r="A89">
        <v>81</v>
      </c>
      <c r="B89" s="1">
        <f t="shared" si="20"/>
        <v>3.8703513189129457E-6</v>
      </c>
      <c r="C89">
        <f t="shared" si="14"/>
        <v>0</v>
      </c>
      <c r="D89">
        <f t="shared" si="13"/>
        <v>1</v>
      </c>
      <c r="E89" s="1">
        <f>('Power parameter'!B$7-'Power parameter'!H$10/2+('Power parameter'!B$6-'Power parameter'!B$12)/'Power parameter'!E$15*B89)*C89</f>
        <v>0</v>
      </c>
      <c r="F89">
        <f>('Power parameter'!B$7+'Power parameter'!H$10/2-'Power parameter'!B$12/'Power parameter'!E$15*(B89-B$3))*D89</f>
        <v>0.81955020905127307</v>
      </c>
      <c r="G89" s="1">
        <f t="shared" si="15"/>
        <v>0.81955020905127307</v>
      </c>
      <c r="J89">
        <v>81</v>
      </c>
      <c r="K89" s="1">
        <f t="shared" si="19"/>
        <v>4.1425633260137805E-6</v>
      </c>
      <c r="L89">
        <f t="shared" si="21"/>
        <v>0</v>
      </c>
      <c r="M89">
        <f t="shared" si="22"/>
        <v>1</v>
      </c>
      <c r="N89" s="1">
        <f>('Power parameter'!B$6-'Power parameter'!B$13)/'Power parameter'!E$15*K89*L89</f>
        <v>0</v>
      </c>
      <c r="O89" s="1">
        <f>IF((K89-B$1-E$1)&gt;0,0,('Power parameter'!K$8-'Power parameter'!B$13/'Power parameter'!E$15*(waves!K89-waves!B$1))*M89)</f>
        <v>0.71803157832067344</v>
      </c>
      <c r="P89" s="1">
        <f t="shared" si="16"/>
        <v>0.71803157832067344</v>
      </c>
      <c r="S89" s="1">
        <f t="shared" si="17"/>
        <v>3.8703513189129457E-6</v>
      </c>
      <c r="T89" s="1">
        <f t="shared" si="18"/>
        <v>0.81955020905127307</v>
      </c>
    </row>
    <row r="90" spans="1:20">
      <c r="A90">
        <v>82</v>
      </c>
      <c r="B90" s="1">
        <f t="shared" si="20"/>
        <v>3.9181334339612531E-6</v>
      </c>
      <c r="C90">
        <f t="shared" si="14"/>
        <v>0</v>
      </c>
      <c r="D90">
        <f t="shared" ref="D90:D153" si="23">IF(B90&gt;B$3,1,0)</f>
        <v>1</v>
      </c>
      <c r="E90" s="1">
        <f>('Power parameter'!B$7-'Power parameter'!H$10/2+('Power parameter'!B$6-'Power parameter'!B$12)/'Power parameter'!E$15*B90)*C90</f>
        <v>0</v>
      </c>
      <c r="F90">
        <f>('Power parameter'!B$7+'Power parameter'!H$10/2-'Power parameter'!B$12/'Power parameter'!E$15*(B90-B$3))*D90</f>
        <v>0.81871156667559875</v>
      </c>
      <c r="G90" s="1">
        <f t="shared" si="15"/>
        <v>0.81871156667559875</v>
      </c>
      <c r="J90">
        <v>82</v>
      </c>
      <c r="K90" s="1">
        <f t="shared" si="19"/>
        <v>4.1937060831250614E-6</v>
      </c>
      <c r="L90">
        <f t="shared" si="21"/>
        <v>0</v>
      </c>
      <c r="M90">
        <f t="shared" si="22"/>
        <v>1</v>
      </c>
      <c r="N90" s="1">
        <f>('Power parameter'!B$6-'Power parameter'!B$13)/'Power parameter'!E$15*K90*L90</f>
        <v>0</v>
      </c>
      <c r="O90" s="1">
        <f>IF((K90-B$1-E$1)&gt;0,0,('Power parameter'!K$8-'Power parameter'!B$13/'Power parameter'!E$15*(waves!K90-waves!B$1))*M90)</f>
        <v>0.71713395201679431</v>
      </c>
      <c r="P90" s="1">
        <f t="shared" si="16"/>
        <v>0.71713395201679431</v>
      </c>
      <c r="S90" s="1">
        <f t="shared" si="17"/>
        <v>3.9181334339612531E-6</v>
      </c>
      <c r="T90" s="1">
        <f t="shared" si="18"/>
        <v>0.81871156667559875</v>
      </c>
    </row>
    <row r="91" spans="1:20">
      <c r="A91">
        <v>83</v>
      </c>
      <c r="B91" s="1">
        <f t="shared" si="20"/>
        <v>3.9659155490095613E-6</v>
      </c>
      <c r="C91">
        <f t="shared" si="14"/>
        <v>0</v>
      </c>
      <c r="D91">
        <f t="shared" si="23"/>
        <v>1</v>
      </c>
      <c r="E91" s="1">
        <f>('Power parameter'!B$7-'Power parameter'!H$10/2+('Power parameter'!B$6-'Power parameter'!B$12)/'Power parameter'!E$15*B91)*C91</f>
        <v>0</v>
      </c>
      <c r="F91">
        <f>('Power parameter'!B$7+'Power parameter'!H$10/2-'Power parameter'!B$12/'Power parameter'!E$15*(B91-B$3))*D91</f>
        <v>0.81787292429992442</v>
      </c>
      <c r="G91" s="1">
        <f t="shared" si="15"/>
        <v>0.81787292429992442</v>
      </c>
      <c r="J91">
        <v>83</v>
      </c>
      <c r="K91" s="1">
        <f t="shared" si="19"/>
        <v>4.2448488402363431E-6</v>
      </c>
      <c r="L91">
        <f t="shared" si="21"/>
        <v>0</v>
      </c>
      <c r="M91">
        <f t="shared" si="22"/>
        <v>1</v>
      </c>
      <c r="N91" s="1">
        <f>('Power parameter'!B$6-'Power parameter'!B$13)/'Power parameter'!E$15*K91*L91</f>
        <v>0</v>
      </c>
      <c r="O91" s="1">
        <f>IF((K91-B$1-E$1)&gt;0,0,('Power parameter'!K$8-'Power parameter'!B$13/'Power parameter'!E$15*(waves!K91-waves!B$1))*M91)</f>
        <v>0.71623632571291518</v>
      </c>
      <c r="P91" s="1">
        <f t="shared" si="16"/>
        <v>0.71623632571291518</v>
      </c>
      <c r="S91" s="1">
        <f t="shared" si="17"/>
        <v>3.9659155490095613E-6</v>
      </c>
      <c r="T91" s="1">
        <f t="shared" si="18"/>
        <v>0.81787292429992442</v>
      </c>
    </row>
    <row r="92" spans="1:20">
      <c r="A92">
        <v>84</v>
      </c>
      <c r="B92" s="1">
        <f t="shared" si="20"/>
        <v>4.0136976640578695E-6</v>
      </c>
      <c r="C92">
        <f t="shared" si="14"/>
        <v>0</v>
      </c>
      <c r="D92">
        <f t="shared" si="23"/>
        <v>1</v>
      </c>
      <c r="E92" s="1">
        <f>('Power parameter'!B$7-'Power parameter'!H$10/2+('Power parameter'!B$6-'Power parameter'!B$12)/'Power parameter'!E$15*B92)*C92</f>
        <v>0</v>
      </c>
      <c r="F92">
        <f>('Power parameter'!B$7+'Power parameter'!H$10/2-'Power parameter'!B$12/'Power parameter'!E$15*(B92-B$3))*D92</f>
        <v>0.81703428192424998</v>
      </c>
      <c r="G92" s="1">
        <f t="shared" si="15"/>
        <v>0.81703428192424998</v>
      </c>
      <c r="J92">
        <v>84</v>
      </c>
      <c r="K92" s="1">
        <f t="shared" si="19"/>
        <v>4.295991597347624E-6</v>
      </c>
      <c r="L92">
        <f t="shared" si="21"/>
        <v>0</v>
      </c>
      <c r="M92">
        <f t="shared" si="22"/>
        <v>1</v>
      </c>
      <c r="N92" s="1">
        <f>('Power parameter'!B$6-'Power parameter'!B$13)/'Power parameter'!E$15*K92*L92</f>
        <v>0</v>
      </c>
      <c r="O92" s="1">
        <f>IF((K92-B$1-E$1)&gt;0,0,('Power parameter'!K$8-'Power parameter'!B$13/'Power parameter'!E$15*(waves!K92-waves!B$1))*M92)</f>
        <v>0.71533869940903605</v>
      </c>
      <c r="P92" s="1">
        <f t="shared" si="16"/>
        <v>0.71533869940903605</v>
      </c>
      <c r="S92" s="1">
        <f t="shared" si="17"/>
        <v>4.0136976640578695E-6</v>
      </c>
      <c r="T92" s="1">
        <f t="shared" si="18"/>
        <v>0.81703428192424998</v>
      </c>
    </row>
    <row r="93" spans="1:20">
      <c r="A93">
        <v>85</v>
      </c>
      <c r="B93" s="1">
        <f t="shared" si="20"/>
        <v>4.0614797791061769E-6</v>
      </c>
      <c r="C93">
        <f t="shared" si="14"/>
        <v>0</v>
      </c>
      <c r="D93">
        <f t="shared" si="23"/>
        <v>1</v>
      </c>
      <c r="E93" s="1">
        <f>('Power parameter'!B$7-'Power parameter'!H$10/2+('Power parameter'!B$6-'Power parameter'!B$12)/'Power parameter'!E$15*B93)*C93</f>
        <v>0</v>
      </c>
      <c r="F93">
        <f>('Power parameter'!B$7+'Power parameter'!H$10/2-'Power parameter'!B$12/'Power parameter'!E$15*(B93-B$3))*D93</f>
        <v>0.81619563954857566</v>
      </c>
      <c r="G93" s="1">
        <f t="shared" si="15"/>
        <v>0.81619563954857566</v>
      </c>
      <c r="J93">
        <v>85</v>
      </c>
      <c r="K93" s="1">
        <f t="shared" si="19"/>
        <v>4.3471343544589057E-6</v>
      </c>
      <c r="L93">
        <f t="shared" si="21"/>
        <v>0</v>
      </c>
      <c r="M93">
        <f t="shared" si="22"/>
        <v>1</v>
      </c>
      <c r="N93" s="1">
        <f>('Power parameter'!B$6-'Power parameter'!B$13)/'Power parameter'!E$15*K93*L93</f>
        <v>0</v>
      </c>
      <c r="O93" s="1">
        <f>IF((K93-B$1-E$1)&gt;0,0,('Power parameter'!K$8-'Power parameter'!B$13/'Power parameter'!E$15*(waves!K93-waves!B$1))*M93)</f>
        <v>0.71444107310515692</v>
      </c>
      <c r="P93" s="1">
        <f t="shared" si="16"/>
        <v>0.71444107310515692</v>
      </c>
      <c r="S93" s="1">
        <f t="shared" si="17"/>
        <v>4.0614797791061769E-6</v>
      </c>
      <c r="T93" s="1">
        <f t="shared" si="18"/>
        <v>0.81619563954857566</v>
      </c>
    </row>
    <row r="94" spans="1:20">
      <c r="A94">
        <v>86</v>
      </c>
      <c r="B94" s="1">
        <f t="shared" si="20"/>
        <v>4.1092618941544851E-6</v>
      </c>
      <c r="C94">
        <f t="shared" si="14"/>
        <v>0</v>
      </c>
      <c r="D94">
        <f t="shared" si="23"/>
        <v>1</v>
      </c>
      <c r="E94" s="1">
        <f>('Power parameter'!B$7-'Power parameter'!H$10/2+('Power parameter'!B$6-'Power parameter'!B$12)/'Power parameter'!E$15*B94)*C94</f>
        <v>0</v>
      </c>
      <c r="F94">
        <f>('Power parameter'!B$7+'Power parameter'!H$10/2-'Power parameter'!B$12/'Power parameter'!E$15*(B94-B$3))*D94</f>
        <v>0.81535699717290133</v>
      </c>
      <c r="G94" s="1">
        <f t="shared" si="15"/>
        <v>0.81535699717290133</v>
      </c>
      <c r="J94">
        <v>86</v>
      </c>
      <c r="K94" s="1">
        <f t="shared" si="19"/>
        <v>4.3982771115701866E-6</v>
      </c>
      <c r="L94">
        <f t="shared" si="21"/>
        <v>0</v>
      </c>
      <c r="M94">
        <f t="shared" si="22"/>
        <v>1</v>
      </c>
      <c r="N94" s="1">
        <f>('Power parameter'!B$6-'Power parameter'!B$13)/'Power parameter'!E$15*K94*L94</f>
        <v>0</v>
      </c>
      <c r="O94" s="1">
        <f>IF((K94-B$1-E$1)&gt;0,0,('Power parameter'!K$8-'Power parameter'!B$13/'Power parameter'!E$15*(waves!K94-waves!B$1))*M94)</f>
        <v>0.71354344680127779</v>
      </c>
      <c r="P94" s="1">
        <f t="shared" si="16"/>
        <v>0.71354344680127779</v>
      </c>
      <c r="S94" s="1">
        <f t="shared" si="17"/>
        <v>4.1092618941544851E-6</v>
      </c>
      <c r="T94" s="1">
        <f t="shared" si="18"/>
        <v>0.81535699717290133</v>
      </c>
    </row>
    <row r="95" spans="1:20">
      <c r="A95">
        <v>87</v>
      </c>
      <c r="B95" s="1">
        <f t="shared" si="20"/>
        <v>4.1570440092027933E-6</v>
      </c>
      <c r="C95">
        <f t="shared" si="14"/>
        <v>0</v>
      </c>
      <c r="D95">
        <f t="shared" si="23"/>
        <v>1</v>
      </c>
      <c r="E95" s="1">
        <f>('Power parameter'!B$7-'Power parameter'!H$10/2+('Power parameter'!B$6-'Power parameter'!B$12)/'Power parameter'!E$15*B95)*C95</f>
        <v>0</v>
      </c>
      <c r="F95">
        <f>('Power parameter'!B$7+'Power parameter'!H$10/2-'Power parameter'!B$12/'Power parameter'!E$15*(B95-B$3))*D95</f>
        <v>0.81451835479722701</v>
      </c>
      <c r="G95" s="1">
        <f t="shared" si="15"/>
        <v>0.81451835479722701</v>
      </c>
      <c r="J95">
        <v>87</v>
      </c>
      <c r="K95" s="1">
        <f t="shared" si="19"/>
        <v>4.4494198686814674E-6</v>
      </c>
      <c r="L95">
        <f t="shared" si="21"/>
        <v>0</v>
      </c>
      <c r="M95">
        <f t="shared" si="22"/>
        <v>1</v>
      </c>
      <c r="N95" s="1">
        <f>('Power parameter'!B$6-'Power parameter'!B$13)/'Power parameter'!E$15*K95*L95</f>
        <v>0</v>
      </c>
      <c r="O95" s="1">
        <f>IF((K95-B$1-E$1)&gt;0,0,('Power parameter'!K$8-'Power parameter'!B$13/'Power parameter'!E$15*(waves!K95-waves!B$1))*M95)</f>
        <v>0.71264582049739866</v>
      </c>
      <c r="P95" s="1">
        <f t="shared" si="16"/>
        <v>0.71264582049739866</v>
      </c>
      <c r="S95" s="1">
        <f t="shared" si="17"/>
        <v>4.1570440092027933E-6</v>
      </c>
      <c r="T95" s="1">
        <f t="shared" si="18"/>
        <v>0.81451835479722701</v>
      </c>
    </row>
    <row r="96" spans="1:20">
      <c r="A96">
        <v>88</v>
      </c>
      <c r="B96" s="1">
        <f t="shared" si="20"/>
        <v>4.2048261242511015E-6</v>
      </c>
      <c r="C96">
        <f t="shared" si="14"/>
        <v>0</v>
      </c>
      <c r="D96">
        <f t="shared" si="23"/>
        <v>1</v>
      </c>
      <c r="E96" s="1">
        <f>('Power parameter'!B$7-'Power parameter'!H$10/2+('Power parameter'!B$6-'Power parameter'!B$12)/'Power parameter'!E$15*B96)*C96</f>
        <v>0</v>
      </c>
      <c r="F96">
        <f>('Power parameter'!B$7+'Power parameter'!H$10/2-'Power parameter'!B$12/'Power parameter'!E$15*(B96-B$3))*D96</f>
        <v>0.81367971242155268</v>
      </c>
      <c r="G96" s="1">
        <f t="shared" si="15"/>
        <v>0.81367971242155268</v>
      </c>
      <c r="J96">
        <v>88</v>
      </c>
      <c r="K96" s="1">
        <f t="shared" si="19"/>
        <v>4.5005626257927491E-6</v>
      </c>
      <c r="L96">
        <f t="shared" si="21"/>
        <v>0</v>
      </c>
      <c r="M96">
        <f t="shared" si="22"/>
        <v>1</v>
      </c>
      <c r="N96" s="1">
        <f>('Power parameter'!B$6-'Power parameter'!B$13)/'Power parameter'!E$15*K96*L96</f>
        <v>0</v>
      </c>
      <c r="O96" s="1">
        <f>IF((K96-B$1-E$1)&gt;0,0,('Power parameter'!K$8-'Power parameter'!B$13/'Power parameter'!E$15*(waves!K96-waves!B$1))*M96)</f>
        <v>0.71174819419351953</v>
      </c>
      <c r="P96" s="1">
        <f t="shared" si="16"/>
        <v>0.71174819419351953</v>
      </c>
      <c r="S96" s="1">
        <f t="shared" si="17"/>
        <v>4.2048261242511015E-6</v>
      </c>
      <c r="T96" s="1">
        <f t="shared" si="18"/>
        <v>0.81367971242155268</v>
      </c>
    </row>
    <row r="97" spans="1:20">
      <c r="A97">
        <v>89</v>
      </c>
      <c r="B97" s="1">
        <f t="shared" si="20"/>
        <v>4.2526082392994089E-6</v>
      </c>
      <c r="C97">
        <f t="shared" si="14"/>
        <v>0</v>
      </c>
      <c r="D97">
        <f t="shared" si="23"/>
        <v>1</v>
      </c>
      <c r="E97" s="1">
        <f>('Power parameter'!B$7-'Power parameter'!H$10/2+('Power parameter'!B$6-'Power parameter'!B$12)/'Power parameter'!E$15*B97)*C97</f>
        <v>0</v>
      </c>
      <c r="F97">
        <f>('Power parameter'!B$7+'Power parameter'!H$10/2-'Power parameter'!B$12/'Power parameter'!E$15*(B97-B$3))*D97</f>
        <v>0.81284107004587836</v>
      </c>
      <c r="G97" s="1">
        <f t="shared" si="15"/>
        <v>0.81284107004587836</v>
      </c>
      <c r="J97">
        <v>89</v>
      </c>
      <c r="K97" s="1">
        <f t="shared" si="19"/>
        <v>4.55170538290403E-6</v>
      </c>
      <c r="L97">
        <f t="shared" si="21"/>
        <v>0</v>
      </c>
      <c r="M97">
        <f t="shared" si="22"/>
        <v>1</v>
      </c>
      <c r="N97" s="1">
        <f>('Power parameter'!B$6-'Power parameter'!B$13)/'Power parameter'!E$15*K97*L97</f>
        <v>0</v>
      </c>
      <c r="O97" s="1">
        <f>IF((K97-B$1-E$1)&gt;0,0,('Power parameter'!K$8-'Power parameter'!B$13/'Power parameter'!E$15*(waves!K97-waves!B$1))*M97)</f>
        <v>0.71085056788964041</v>
      </c>
      <c r="P97" s="1">
        <f t="shared" si="16"/>
        <v>0.71085056788964041</v>
      </c>
      <c r="S97" s="1">
        <f t="shared" si="17"/>
        <v>4.2526082392994089E-6</v>
      </c>
      <c r="T97" s="1">
        <f t="shared" si="18"/>
        <v>0.81284107004587836</v>
      </c>
    </row>
    <row r="98" spans="1:20">
      <c r="A98">
        <v>90</v>
      </c>
      <c r="B98" s="1">
        <f t="shared" si="20"/>
        <v>4.3003903543477171E-6</v>
      </c>
      <c r="C98">
        <f t="shared" si="14"/>
        <v>0</v>
      </c>
      <c r="D98">
        <f t="shared" si="23"/>
        <v>1</v>
      </c>
      <c r="E98" s="1">
        <f>('Power parameter'!B$7-'Power parameter'!H$10/2+('Power parameter'!B$6-'Power parameter'!B$12)/'Power parameter'!E$15*B98)*C98</f>
        <v>0</v>
      </c>
      <c r="F98">
        <f>('Power parameter'!B$7+'Power parameter'!H$10/2-'Power parameter'!B$12/'Power parameter'!E$15*(B98-B$3))*D98</f>
        <v>0.81200242767020403</v>
      </c>
      <c r="G98" s="1">
        <f t="shared" si="15"/>
        <v>0.81200242767020403</v>
      </c>
      <c r="J98">
        <v>90</v>
      </c>
      <c r="K98" s="1">
        <f t="shared" si="19"/>
        <v>4.6028481400153117E-6</v>
      </c>
      <c r="L98">
        <f t="shared" si="21"/>
        <v>0</v>
      </c>
      <c r="M98">
        <f t="shared" ref="M98:M161" si="24">IF(K98&gt;=B$1,1,0)</f>
        <v>1</v>
      </c>
      <c r="N98" s="1">
        <f>('Power parameter'!B$6-'Power parameter'!B$13)/'Power parameter'!E$15*K98*L98</f>
        <v>0</v>
      </c>
      <c r="O98" s="1">
        <f>IF((K98-B$1-E$1)&gt;0,0,('Power parameter'!K$8-'Power parameter'!B$13/'Power parameter'!E$15*(waves!K98-waves!B$1))*M98)</f>
        <v>0.70995294158576117</v>
      </c>
      <c r="P98" s="1">
        <f t="shared" si="16"/>
        <v>0.70995294158576117</v>
      </c>
      <c r="S98" s="1">
        <f t="shared" si="17"/>
        <v>4.3003903543477171E-6</v>
      </c>
      <c r="T98" s="1">
        <f t="shared" si="18"/>
        <v>0.81200242767020403</v>
      </c>
    </row>
    <row r="99" spans="1:20">
      <c r="A99">
        <v>91</v>
      </c>
      <c r="B99" s="1">
        <f t="shared" si="20"/>
        <v>4.3481724693960253E-6</v>
      </c>
      <c r="C99">
        <f t="shared" si="14"/>
        <v>0</v>
      </c>
      <c r="D99">
        <f t="shared" si="23"/>
        <v>1</v>
      </c>
      <c r="E99" s="1">
        <f>('Power parameter'!B$7-'Power parameter'!H$10/2+('Power parameter'!B$6-'Power parameter'!B$12)/'Power parameter'!E$15*B99)*C99</f>
        <v>0</v>
      </c>
      <c r="F99">
        <f>('Power parameter'!B$7+'Power parameter'!H$10/2-'Power parameter'!B$12/'Power parameter'!E$15*(B99-B$3))*D99</f>
        <v>0.8111637852945297</v>
      </c>
      <c r="G99" s="1">
        <f t="shared" si="15"/>
        <v>0.8111637852945297</v>
      </c>
      <c r="J99">
        <v>91</v>
      </c>
      <c r="K99" s="1">
        <f t="shared" si="19"/>
        <v>4.6539908971265926E-6</v>
      </c>
      <c r="L99">
        <f t="shared" si="21"/>
        <v>0</v>
      </c>
      <c r="M99">
        <f t="shared" si="24"/>
        <v>1</v>
      </c>
      <c r="N99" s="1">
        <f>('Power parameter'!B$6-'Power parameter'!B$13)/'Power parameter'!E$15*K99*L99</f>
        <v>0</v>
      </c>
      <c r="O99" s="1">
        <f>IF((K99-B$1-E$1)&gt;0,0,('Power parameter'!K$8-'Power parameter'!B$13/'Power parameter'!E$15*(waves!K99-waves!B$1))*M99)</f>
        <v>0.70905531528188204</v>
      </c>
      <c r="P99" s="1">
        <f t="shared" si="16"/>
        <v>0.70905531528188204</v>
      </c>
      <c r="S99" s="1">
        <f t="shared" si="17"/>
        <v>4.3481724693960253E-6</v>
      </c>
      <c r="T99" s="1">
        <f t="shared" si="18"/>
        <v>0.8111637852945297</v>
      </c>
    </row>
    <row r="100" spans="1:20">
      <c r="A100">
        <v>92</v>
      </c>
      <c r="B100" s="1">
        <f t="shared" si="20"/>
        <v>4.3959545844443327E-6</v>
      </c>
      <c r="C100">
        <f t="shared" si="14"/>
        <v>0</v>
      </c>
      <c r="D100">
        <f t="shared" si="23"/>
        <v>1</v>
      </c>
      <c r="E100" s="1">
        <f>('Power parameter'!B$7-'Power parameter'!H$10/2+('Power parameter'!B$6-'Power parameter'!B$12)/'Power parameter'!E$15*B100)*C100</f>
        <v>0</v>
      </c>
      <c r="F100">
        <f>('Power parameter'!B$7+'Power parameter'!H$10/2-'Power parameter'!B$12/'Power parameter'!E$15*(B100-B$3))*D100</f>
        <v>0.81032514291885527</v>
      </c>
      <c r="G100" s="1">
        <f t="shared" si="15"/>
        <v>0.81032514291885527</v>
      </c>
      <c r="J100">
        <v>92</v>
      </c>
      <c r="K100" s="1">
        <f t="shared" si="19"/>
        <v>4.7051336542378743E-6</v>
      </c>
      <c r="L100">
        <f t="shared" si="21"/>
        <v>0</v>
      </c>
      <c r="M100">
        <f t="shared" si="24"/>
        <v>1</v>
      </c>
      <c r="N100" s="1">
        <f>('Power parameter'!B$6-'Power parameter'!B$13)/'Power parameter'!E$15*K100*L100</f>
        <v>0</v>
      </c>
      <c r="O100" s="1">
        <f>IF((K100-B$1-E$1)&gt;0,0,('Power parameter'!K$8-'Power parameter'!B$13/'Power parameter'!E$15*(waves!K100-waves!B$1))*M100)</f>
        <v>0.70815768897800291</v>
      </c>
      <c r="P100" s="1">
        <f t="shared" si="16"/>
        <v>0.70815768897800291</v>
      </c>
      <c r="S100" s="1">
        <f t="shared" si="17"/>
        <v>4.3959545844443327E-6</v>
      </c>
      <c r="T100" s="1">
        <f t="shared" si="18"/>
        <v>0.81032514291885527</v>
      </c>
    </row>
    <row r="101" spans="1:20">
      <c r="A101">
        <v>93</v>
      </c>
      <c r="B101" s="1">
        <f t="shared" si="20"/>
        <v>4.4437366994926409E-6</v>
      </c>
      <c r="C101">
        <f t="shared" si="14"/>
        <v>0</v>
      </c>
      <c r="D101">
        <f t="shared" si="23"/>
        <v>1</v>
      </c>
      <c r="E101" s="1">
        <f>('Power parameter'!B$7-'Power parameter'!H$10/2+('Power parameter'!B$6-'Power parameter'!B$12)/'Power parameter'!E$15*B101)*C101</f>
        <v>0</v>
      </c>
      <c r="F101">
        <f>('Power parameter'!B$7+'Power parameter'!H$10/2-'Power parameter'!B$12/'Power parameter'!E$15*(B101-B$3))*D101</f>
        <v>0.80948650054318094</v>
      </c>
      <c r="G101" s="1">
        <f t="shared" si="15"/>
        <v>0.80948650054318094</v>
      </c>
      <c r="J101">
        <v>93</v>
      </c>
      <c r="K101" s="1">
        <f t="shared" si="19"/>
        <v>4.7562764113491552E-6</v>
      </c>
      <c r="L101">
        <f t="shared" si="21"/>
        <v>0</v>
      </c>
      <c r="M101">
        <f t="shared" si="24"/>
        <v>1</v>
      </c>
      <c r="N101" s="1">
        <f>('Power parameter'!B$6-'Power parameter'!B$13)/'Power parameter'!E$15*K101*L101</f>
        <v>0</v>
      </c>
      <c r="O101" s="1">
        <f>IF((K101-B$1-E$1)&gt;0,0,('Power parameter'!K$8-'Power parameter'!B$13/'Power parameter'!E$15*(waves!K101-waves!B$1))*M101)</f>
        <v>0.70726006267412378</v>
      </c>
      <c r="P101" s="1">
        <f t="shared" si="16"/>
        <v>0.70726006267412378</v>
      </c>
      <c r="S101" s="1">
        <f t="shared" si="17"/>
        <v>4.4437366994926409E-6</v>
      </c>
      <c r="T101" s="1">
        <f t="shared" si="18"/>
        <v>0.80948650054318094</v>
      </c>
    </row>
    <row r="102" spans="1:20">
      <c r="A102">
        <v>94</v>
      </c>
      <c r="B102" s="1">
        <f t="shared" si="20"/>
        <v>4.4915188145409491E-6</v>
      </c>
      <c r="C102">
        <f t="shared" si="14"/>
        <v>0</v>
      </c>
      <c r="D102">
        <f t="shared" si="23"/>
        <v>1</v>
      </c>
      <c r="E102" s="1">
        <f>('Power parameter'!B$7-'Power parameter'!H$10/2+('Power parameter'!B$6-'Power parameter'!B$12)/'Power parameter'!E$15*B102)*C102</f>
        <v>0</v>
      </c>
      <c r="F102">
        <f>('Power parameter'!B$7+'Power parameter'!H$10/2-'Power parameter'!B$12/'Power parameter'!E$15*(B102-B$3))*D102</f>
        <v>0.80864785816750662</v>
      </c>
      <c r="G102" s="1">
        <f t="shared" si="15"/>
        <v>0.80864785816750662</v>
      </c>
      <c r="J102">
        <v>94</v>
      </c>
      <c r="K102" s="1">
        <f t="shared" si="19"/>
        <v>4.8074191684604361E-6</v>
      </c>
      <c r="L102">
        <f t="shared" si="21"/>
        <v>0</v>
      </c>
      <c r="M102">
        <f t="shared" si="24"/>
        <v>1</v>
      </c>
      <c r="N102" s="1">
        <f>('Power parameter'!B$6-'Power parameter'!B$13)/'Power parameter'!E$15*K102*L102</f>
        <v>0</v>
      </c>
      <c r="O102" s="1">
        <f>IF((K102-B$1-E$1)&gt;0,0,('Power parameter'!K$8-'Power parameter'!B$13/'Power parameter'!E$15*(waves!K102-waves!B$1))*M102)</f>
        <v>0.70636243637024465</v>
      </c>
      <c r="P102" s="1">
        <f t="shared" si="16"/>
        <v>0.70636243637024465</v>
      </c>
      <c r="S102" s="1">
        <f t="shared" si="17"/>
        <v>4.4915188145409491E-6</v>
      </c>
      <c r="T102" s="1">
        <f t="shared" si="18"/>
        <v>0.80864785816750662</v>
      </c>
    </row>
    <row r="103" spans="1:20">
      <c r="A103">
        <v>95</v>
      </c>
      <c r="B103" s="1">
        <f t="shared" si="20"/>
        <v>4.5393009295892573E-6</v>
      </c>
      <c r="C103">
        <f t="shared" si="14"/>
        <v>0</v>
      </c>
      <c r="D103">
        <f t="shared" si="23"/>
        <v>1</v>
      </c>
      <c r="E103" s="1">
        <f>('Power parameter'!B$7-'Power parameter'!H$10/2+('Power parameter'!B$6-'Power parameter'!B$12)/'Power parameter'!E$15*B103)*C103</f>
        <v>0</v>
      </c>
      <c r="F103">
        <f>('Power parameter'!B$7+'Power parameter'!H$10/2-'Power parameter'!B$12/'Power parameter'!E$15*(B103-B$3))*D103</f>
        <v>0.80780921579183229</v>
      </c>
      <c r="G103" s="1">
        <f t="shared" si="15"/>
        <v>0.80780921579183229</v>
      </c>
      <c r="J103">
        <v>95</v>
      </c>
      <c r="K103" s="1">
        <f t="shared" si="19"/>
        <v>4.8585619255717178E-6</v>
      </c>
      <c r="L103">
        <f t="shared" si="21"/>
        <v>0</v>
      </c>
      <c r="M103">
        <f t="shared" si="24"/>
        <v>1</v>
      </c>
      <c r="N103" s="1">
        <f>('Power parameter'!B$6-'Power parameter'!B$13)/'Power parameter'!E$15*K103*L103</f>
        <v>0</v>
      </c>
      <c r="O103" s="1">
        <f>IF((K103-B$1-E$1)&gt;0,0,('Power parameter'!K$8-'Power parameter'!B$13/'Power parameter'!E$15*(waves!K103-waves!B$1))*M103)</f>
        <v>0.70546481006636552</v>
      </c>
      <c r="P103" s="1">
        <f t="shared" si="16"/>
        <v>0.70546481006636552</v>
      </c>
      <c r="S103" s="1">
        <f t="shared" si="17"/>
        <v>4.5393009295892573E-6</v>
      </c>
      <c r="T103" s="1">
        <f t="shared" si="18"/>
        <v>0.80780921579183229</v>
      </c>
    </row>
    <row r="104" spans="1:20">
      <c r="A104">
        <v>96</v>
      </c>
      <c r="B104" s="1">
        <f t="shared" si="20"/>
        <v>4.5870830446375647E-6</v>
      </c>
      <c r="C104">
        <f t="shared" si="14"/>
        <v>0</v>
      </c>
      <c r="D104">
        <f t="shared" si="23"/>
        <v>1</v>
      </c>
      <c r="E104" s="1">
        <f>('Power parameter'!B$7-'Power parameter'!H$10/2+('Power parameter'!B$6-'Power parameter'!B$12)/'Power parameter'!E$15*B104)*C104</f>
        <v>0</v>
      </c>
      <c r="F104">
        <f>('Power parameter'!B$7+'Power parameter'!H$10/2-'Power parameter'!B$12/'Power parameter'!E$15*(B104-B$3))*D104</f>
        <v>0.80697057341615797</v>
      </c>
      <c r="G104" s="1">
        <f t="shared" si="15"/>
        <v>0.80697057341615797</v>
      </c>
      <c r="J104">
        <v>96</v>
      </c>
      <c r="K104" s="1">
        <f t="shared" si="19"/>
        <v>4.9097046826829987E-6</v>
      </c>
      <c r="L104">
        <f t="shared" si="21"/>
        <v>0</v>
      </c>
      <c r="M104">
        <f t="shared" si="24"/>
        <v>1</v>
      </c>
      <c r="N104" s="1">
        <f>('Power parameter'!B$6-'Power parameter'!B$13)/'Power parameter'!E$15*K104*L104</f>
        <v>0</v>
      </c>
      <c r="O104" s="1">
        <f>IF((K104-B$1-E$1)&gt;0,0,('Power parameter'!K$8-'Power parameter'!B$13/'Power parameter'!E$15*(waves!K104-waves!B$1))*M104)</f>
        <v>0.70456718376248639</v>
      </c>
      <c r="P104" s="1">
        <f t="shared" si="16"/>
        <v>0.70456718376248639</v>
      </c>
      <c r="S104" s="1">
        <f t="shared" si="17"/>
        <v>4.5870830446375647E-6</v>
      </c>
      <c r="T104" s="1">
        <f t="shared" si="18"/>
        <v>0.80697057341615797</v>
      </c>
    </row>
    <row r="105" spans="1:20">
      <c r="A105">
        <v>97</v>
      </c>
      <c r="B105" s="1">
        <f t="shared" si="20"/>
        <v>4.6348651596858729E-6</v>
      </c>
      <c r="C105">
        <f t="shared" si="14"/>
        <v>0</v>
      </c>
      <c r="D105">
        <f t="shared" si="23"/>
        <v>1</v>
      </c>
      <c r="E105" s="1">
        <f>('Power parameter'!B$7-'Power parameter'!H$10/2+('Power parameter'!B$6-'Power parameter'!B$12)/'Power parameter'!E$15*B105)*C105</f>
        <v>0</v>
      </c>
      <c r="F105">
        <f>('Power parameter'!B$7+'Power parameter'!H$10/2-'Power parameter'!B$12/'Power parameter'!E$15*(B105-B$3))*D105</f>
        <v>0.80613193104048364</v>
      </c>
      <c r="G105" s="1">
        <f t="shared" si="15"/>
        <v>0.80613193104048364</v>
      </c>
      <c r="J105">
        <v>97</v>
      </c>
      <c r="K105" s="1">
        <f t="shared" si="19"/>
        <v>4.9608474397942804E-6</v>
      </c>
      <c r="L105">
        <f t="shared" si="21"/>
        <v>0</v>
      </c>
      <c r="M105">
        <f t="shared" si="24"/>
        <v>1</v>
      </c>
      <c r="N105" s="1">
        <f>('Power parameter'!B$6-'Power parameter'!B$13)/'Power parameter'!E$15*K105*L105</f>
        <v>0</v>
      </c>
      <c r="O105" s="1">
        <f>IF((K105-B$1-E$1)&gt;0,0,('Power parameter'!K$8-'Power parameter'!B$13/'Power parameter'!E$15*(waves!K105-waves!B$1))*M105)</f>
        <v>0.70366955745860715</v>
      </c>
      <c r="P105" s="1">
        <f t="shared" si="16"/>
        <v>0.70366955745860715</v>
      </c>
      <c r="S105" s="1">
        <f t="shared" si="17"/>
        <v>4.6348651596858729E-6</v>
      </c>
      <c r="T105" s="1">
        <f t="shared" si="18"/>
        <v>0.80613193104048364</v>
      </c>
    </row>
    <row r="106" spans="1:20">
      <c r="A106">
        <v>98</v>
      </c>
      <c r="B106" s="1">
        <f t="shared" si="20"/>
        <v>4.6826472747341811E-6</v>
      </c>
      <c r="C106">
        <f t="shared" si="14"/>
        <v>0</v>
      </c>
      <c r="D106">
        <f t="shared" si="23"/>
        <v>1</v>
      </c>
      <c r="E106" s="1">
        <f>('Power parameter'!B$7-'Power parameter'!H$10/2+('Power parameter'!B$6-'Power parameter'!B$12)/'Power parameter'!E$15*B106)*C106</f>
        <v>0</v>
      </c>
      <c r="F106">
        <f>('Power parameter'!B$7+'Power parameter'!H$10/2-'Power parameter'!B$12/'Power parameter'!E$15*(B106-B$3))*D106</f>
        <v>0.80529328866480931</v>
      </c>
      <c r="G106" s="1">
        <f t="shared" si="15"/>
        <v>0.80529328866480931</v>
      </c>
      <c r="J106">
        <v>98</v>
      </c>
      <c r="K106" s="1">
        <f t="shared" si="19"/>
        <v>5.0119901969055613E-6</v>
      </c>
      <c r="L106">
        <f t="shared" si="21"/>
        <v>0</v>
      </c>
      <c r="M106">
        <f t="shared" si="24"/>
        <v>1</v>
      </c>
      <c r="N106" s="1">
        <f>('Power parameter'!B$6-'Power parameter'!B$13)/'Power parameter'!E$15*K106*L106</f>
        <v>0</v>
      </c>
      <c r="O106" s="1">
        <f>IF((K106-B$1-E$1)&gt;0,0,('Power parameter'!K$8-'Power parameter'!B$13/'Power parameter'!E$15*(waves!K106-waves!B$1))*M106)</f>
        <v>0.70277193115472802</v>
      </c>
      <c r="P106" s="1">
        <f t="shared" si="16"/>
        <v>0.70277193115472802</v>
      </c>
      <c r="S106" s="1">
        <f t="shared" si="17"/>
        <v>4.6826472747341811E-6</v>
      </c>
      <c r="T106" s="1">
        <f t="shared" si="18"/>
        <v>0.80529328866480931</v>
      </c>
    </row>
    <row r="107" spans="1:20">
      <c r="A107">
        <v>99</v>
      </c>
      <c r="B107" s="1">
        <f t="shared" si="20"/>
        <v>4.7304293897824884E-6</v>
      </c>
      <c r="C107">
        <f t="shared" si="14"/>
        <v>0</v>
      </c>
      <c r="D107">
        <f t="shared" si="23"/>
        <v>1</v>
      </c>
      <c r="E107" s="1">
        <f>('Power parameter'!B$7-'Power parameter'!H$10/2+('Power parameter'!B$6-'Power parameter'!B$12)/'Power parameter'!E$15*B107)*C107</f>
        <v>0</v>
      </c>
      <c r="F107">
        <f>('Power parameter'!B$7+'Power parameter'!H$10/2-'Power parameter'!B$12/'Power parameter'!E$15*(B107-B$3))*D107</f>
        <v>0.80445464628913499</v>
      </c>
      <c r="G107" s="1">
        <f t="shared" si="15"/>
        <v>0.80445464628913499</v>
      </c>
      <c r="J107">
        <v>99</v>
      </c>
      <c r="K107" s="1">
        <f t="shared" si="19"/>
        <v>5.063132954016843E-6</v>
      </c>
      <c r="L107">
        <f t="shared" si="21"/>
        <v>0</v>
      </c>
      <c r="M107">
        <f t="shared" si="24"/>
        <v>1</v>
      </c>
      <c r="N107" s="1">
        <f>('Power parameter'!B$6-'Power parameter'!B$13)/'Power parameter'!E$15*K107*L107</f>
        <v>0</v>
      </c>
      <c r="O107" s="1">
        <f>IF((K107-B$1-E$1)&gt;0,0,('Power parameter'!K$8-'Power parameter'!B$13/'Power parameter'!E$15*(waves!K107-waves!B$1))*M107)</f>
        <v>0.7018743048508489</v>
      </c>
      <c r="P107" s="1">
        <f t="shared" si="16"/>
        <v>0.7018743048508489</v>
      </c>
      <c r="S107" s="1">
        <f t="shared" si="17"/>
        <v>4.7304293897824884E-6</v>
      </c>
      <c r="T107" s="1">
        <f t="shared" si="18"/>
        <v>0.80445464628913499</v>
      </c>
    </row>
    <row r="108" spans="1:20">
      <c r="A108">
        <v>100</v>
      </c>
      <c r="B108" s="1">
        <f t="shared" si="20"/>
        <v>4.7782115048307967E-6</v>
      </c>
      <c r="C108">
        <f t="shared" si="14"/>
        <v>0</v>
      </c>
      <c r="D108">
        <f t="shared" si="23"/>
        <v>1</v>
      </c>
      <c r="E108" s="1">
        <f>('Power parameter'!B$7-'Power parameter'!H$10/2+('Power parameter'!B$6-'Power parameter'!B$12)/'Power parameter'!E$15*B108)*C108</f>
        <v>0</v>
      </c>
      <c r="F108">
        <f>('Power parameter'!B$7+'Power parameter'!H$10/2-'Power parameter'!B$12/'Power parameter'!E$15*(B108-B$3))*D108</f>
        <v>0.80361600391346055</v>
      </c>
      <c r="G108" s="1">
        <f t="shared" si="15"/>
        <v>0.80361600391346055</v>
      </c>
      <c r="J108">
        <v>100</v>
      </c>
      <c r="K108" s="1">
        <f t="shared" si="19"/>
        <v>5.1142757111281239E-6</v>
      </c>
      <c r="L108">
        <f t="shared" si="21"/>
        <v>0</v>
      </c>
      <c r="M108">
        <f t="shared" si="24"/>
        <v>1</v>
      </c>
      <c r="N108" s="1">
        <f>('Power parameter'!B$6-'Power parameter'!B$13)/'Power parameter'!E$15*K108*L108</f>
        <v>0</v>
      </c>
      <c r="O108" s="1">
        <f>IF((K108-B$1-E$1)&gt;0,0,('Power parameter'!K$8-'Power parameter'!B$13/'Power parameter'!E$15*(waves!K108-waves!B$1))*M108)</f>
        <v>0.70097667854696977</v>
      </c>
      <c r="P108" s="1">
        <f t="shared" si="16"/>
        <v>0.70097667854696977</v>
      </c>
      <c r="S108" s="1">
        <f t="shared" si="17"/>
        <v>4.7782115048307967E-6</v>
      </c>
      <c r="T108" s="1">
        <f t="shared" si="18"/>
        <v>0.80361600391346055</v>
      </c>
    </row>
    <row r="109" spans="1:20">
      <c r="A109">
        <v>101</v>
      </c>
      <c r="B109" s="1">
        <f t="shared" si="20"/>
        <v>4.8259936198791049E-6</v>
      </c>
      <c r="C109">
        <f t="shared" si="14"/>
        <v>0</v>
      </c>
      <c r="D109">
        <f t="shared" si="23"/>
        <v>1</v>
      </c>
      <c r="E109" s="1">
        <f>('Power parameter'!B$7-'Power parameter'!H$10/2+('Power parameter'!B$6-'Power parameter'!B$12)/'Power parameter'!E$15*B109)*C109</f>
        <v>0</v>
      </c>
      <c r="F109">
        <f>('Power parameter'!B$7+'Power parameter'!H$10/2-'Power parameter'!B$12/'Power parameter'!E$15*(B109-B$3))*D109</f>
        <v>0.80277736153778623</v>
      </c>
      <c r="G109" s="1">
        <f t="shared" si="15"/>
        <v>0.80277736153778623</v>
      </c>
      <c r="J109">
        <v>101</v>
      </c>
      <c r="K109" s="1">
        <f t="shared" si="19"/>
        <v>5.1654184682394048E-6</v>
      </c>
      <c r="L109">
        <f t="shared" si="21"/>
        <v>0</v>
      </c>
      <c r="M109">
        <f t="shared" si="24"/>
        <v>1</v>
      </c>
      <c r="N109" s="1">
        <f>('Power parameter'!B$6-'Power parameter'!B$13)/'Power parameter'!E$15*K109*L109</f>
        <v>0</v>
      </c>
      <c r="O109" s="1">
        <f>IF((K109-B$1-E$1)&gt;0,0,('Power parameter'!K$8-'Power parameter'!B$13/'Power parameter'!E$15*(waves!K109-waves!B$1))*M109)</f>
        <v>0.70007905224309064</v>
      </c>
      <c r="P109" s="1">
        <f t="shared" si="16"/>
        <v>0.70007905224309064</v>
      </c>
      <c r="S109" s="1">
        <f t="shared" si="17"/>
        <v>4.8259936198791049E-6</v>
      </c>
      <c r="T109" s="1">
        <f t="shared" si="18"/>
        <v>0.80277736153778623</v>
      </c>
    </row>
    <row r="110" spans="1:20">
      <c r="A110">
        <v>102</v>
      </c>
      <c r="B110" s="1">
        <f t="shared" si="20"/>
        <v>4.8737757349274131E-6</v>
      </c>
      <c r="C110">
        <f t="shared" si="14"/>
        <v>0</v>
      </c>
      <c r="D110">
        <f t="shared" si="23"/>
        <v>1</v>
      </c>
      <c r="E110" s="1">
        <f>('Power parameter'!B$7-'Power parameter'!H$10/2+('Power parameter'!B$6-'Power parameter'!B$12)/'Power parameter'!E$15*B110)*C110</f>
        <v>0</v>
      </c>
      <c r="F110">
        <f>('Power parameter'!B$7+'Power parameter'!H$10/2-'Power parameter'!B$12/'Power parameter'!E$15*(B110-B$3))*D110</f>
        <v>0.8019387191621119</v>
      </c>
      <c r="G110" s="1">
        <f t="shared" si="15"/>
        <v>0.8019387191621119</v>
      </c>
      <c r="J110">
        <v>102</v>
      </c>
      <c r="K110" s="1">
        <f t="shared" si="19"/>
        <v>5.2165612253506865E-6</v>
      </c>
      <c r="L110">
        <f t="shared" si="21"/>
        <v>0</v>
      </c>
      <c r="M110">
        <f t="shared" si="24"/>
        <v>1</v>
      </c>
      <c r="N110" s="1">
        <f>('Power parameter'!B$6-'Power parameter'!B$13)/'Power parameter'!E$15*K110*L110</f>
        <v>0</v>
      </c>
      <c r="O110" s="1">
        <f>IF((K110-B$1-E$1)&gt;0,0,('Power parameter'!K$8-'Power parameter'!B$13/'Power parameter'!E$15*(waves!K110-waves!B$1))*M110)</f>
        <v>0.69918142593921151</v>
      </c>
      <c r="P110" s="1">
        <f t="shared" si="16"/>
        <v>0.69918142593921151</v>
      </c>
      <c r="S110" s="1">
        <f t="shared" si="17"/>
        <v>4.8737757349274131E-6</v>
      </c>
      <c r="T110" s="1">
        <f t="shared" si="18"/>
        <v>0.8019387191621119</v>
      </c>
    </row>
    <row r="111" spans="1:20">
      <c r="A111">
        <v>103</v>
      </c>
      <c r="B111" s="1">
        <f t="shared" si="20"/>
        <v>4.9215578499757205E-6</v>
      </c>
      <c r="C111">
        <f t="shared" si="14"/>
        <v>0</v>
      </c>
      <c r="D111">
        <f t="shared" si="23"/>
        <v>1</v>
      </c>
      <c r="E111" s="1">
        <f>('Power parameter'!B$7-'Power parameter'!H$10/2+('Power parameter'!B$6-'Power parameter'!B$12)/'Power parameter'!E$15*B111)*C111</f>
        <v>0</v>
      </c>
      <c r="F111">
        <f>('Power parameter'!B$7+'Power parameter'!H$10/2-'Power parameter'!B$12/'Power parameter'!E$15*(B111-B$3))*D111</f>
        <v>0.80110007678643758</v>
      </c>
      <c r="G111" s="1">
        <f t="shared" si="15"/>
        <v>0.80110007678643758</v>
      </c>
      <c r="J111">
        <v>103</v>
      </c>
      <c r="K111" s="1">
        <f t="shared" si="19"/>
        <v>5.2677039824619673E-6</v>
      </c>
      <c r="L111">
        <f t="shared" si="21"/>
        <v>0</v>
      </c>
      <c r="M111">
        <f t="shared" si="24"/>
        <v>1</v>
      </c>
      <c r="N111" s="1">
        <f>('Power parameter'!B$6-'Power parameter'!B$13)/'Power parameter'!E$15*K111*L111</f>
        <v>0</v>
      </c>
      <c r="O111" s="1">
        <f>IF((K111-B$1-E$1)&gt;0,0,('Power parameter'!K$8-'Power parameter'!B$13/'Power parameter'!E$15*(waves!K111-waves!B$1))*M111)</f>
        <v>0.69828379963533238</v>
      </c>
      <c r="P111" s="1">
        <f t="shared" si="16"/>
        <v>0.69828379963533238</v>
      </c>
      <c r="S111" s="1">
        <f t="shared" si="17"/>
        <v>4.9215578499757205E-6</v>
      </c>
      <c r="T111" s="1">
        <f t="shared" si="18"/>
        <v>0.80110007678643758</v>
      </c>
    </row>
    <row r="112" spans="1:20">
      <c r="A112">
        <v>104</v>
      </c>
      <c r="B112" s="1">
        <f t="shared" si="20"/>
        <v>4.9693399650240287E-6</v>
      </c>
      <c r="C112">
        <f t="shared" si="14"/>
        <v>0</v>
      </c>
      <c r="D112">
        <f t="shared" si="23"/>
        <v>1</v>
      </c>
      <c r="E112" s="1">
        <f>('Power parameter'!B$7-'Power parameter'!H$10/2+('Power parameter'!B$6-'Power parameter'!B$12)/'Power parameter'!E$15*B112)*C112</f>
        <v>0</v>
      </c>
      <c r="F112">
        <f>('Power parameter'!B$7+'Power parameter'!H$10/2-'Power parameter'!B$12/'Power parameter'!E$15*(B112-B$3))*D112</f>
        <v>0.80026143441076325</v>
      </c>
      <c r="G112" s="1">
        <f t="shared" si="15"/>
        <v>0.80026143441076325</v>
      </c>
      <c r="J112">
        <v>104</v>
      </c>
      <c r="K112" s="1">
        <f t="shared" si="19"/>
        <v>5.3188467395732491E-6</v>
      </c>
      <c r="L112">
        <f t="shared" si="21"/>
        <v>0</v>
      </c>
      <c r="M112">
        <f t="shared" si="24"/>
        <v>1</v>
      </c>
      <c r="N112" s="1">
        <f>('Power parameter'!B$6-'Power parameter'!B$13)/'Power parameter'!E$15*K112*L112</f>
        <v>0</v>
      </c>
      <c r="O112" s="1">
        <f>IF((K112-B$1-E$1)&gt;0,0,('Power parameter'!K$8-'Power parameter'!B$13/'Power parameter'!E$15*(waves!K112-waves!B$1))*M112)</f>
        <v>0.69738617333145325</v>
      </c>
      <c r="P112" s="1">
        <f t="shared" si="16"/>
        <v>0.69738617333145325</v>
      </c>
      <c r="S112" s="1">
        <f t="shared" si="17"/>
        <v>4.9693399650240287E-6</v>
      </c>
      <c r="T112" s="1">
        <f t="shared" si="18"/>
        <v>0.80026143441076325</v>
      </c>
    </row>
    <row r="113" spans="1:20">
      <c r="A113">
        <v>105</v>
      </c>
      <c r="B113" s="1">
        <f t="shared" si="20"/>
        <v>5.0171220800723369E-6</v>
      </c>
      <c r="C113">
        <f t="shared" si="14"/>
        <v>0</v>
      </c>
      <c r="D113">
        <f t="shared" si="23"/>
        <v>1</v>
      </c>
      <c r="E113" s="1">
        <f>('Power parameter'!B$7-'Power parameter'!H$10/2+('Power parameter'!B$6-'Power parameter'!B$12)/'Power parameter'!E$15*B113)*C113</f>
        <v>0</v>
      </c>
      <c r="F113">
        <f>('Power parameter'!B$7+'Power parameter'!H$10/2-'Power parameter'!B$12/'Power parameter'!E$15*(B113-B$3))*D113</f>
        <v>0.79942279203508892</v>
      </c>
      <c r="G113" s="1">
        <f t="shared" si="15"/>
        <v>0.79942279203508892</v>
      </c>
      <c r="J113">
        <v>105</v>
      </c>
      <c r="K113" s="1">
        <f t="shared" si="19"/>
        <v>5.3699894966845299E-6</v>
      </c>
      <c r="L113">
        <f t="shared" si="21"/>
        <v>0</v>
      </c>
      <c r="M113">
        <f t="shared" si="24"/>
        <v>1</v>
      </c>
      <c r="N113" s="1">
        <f>('Power parameter'!B$6-'Power parameter'!B$13)/'Power parameter'!E$15*K113*L113</f>
        <v>0</v>
      </c>
      <c r="O113" s="1">
        <f>IF((K113-B$1-E$1)&gt;0,0,('Power parameter'!K$8-'Power parameter'!B$13/'Power parameter'!E$15*(waves!K113-waves!B$1))*M113)</f>
        <v>0.69648854702757412</v>
      </c>
      <c r="P113" s="1">
        <f t="shared" si="16"/>
        <v>0.69648854702757412</v>
      </c>
      <c r="S113" s="1">
        <f t="shared" si="17"/>
        <v>5.0171220800723369E-6</v>
      </c>
      <c r="T113" s="1">
        <f t="shared" si="18"/>
        <v>0.79942279203508892</v>
      </c>
    </row>
    <row r="114" spans="1:20">
      <c r="A114">
        <v>106</v>
      </c>
      <c r="B114" s="1">
        <f t="shared" si="20"/>
        <v>5.0649041951206442E-6</v>
      </c>
      <c r="C114">
        <f t="shared" si="14"/>
        <v>0</v>
      </c>
      <c r="D114">
        <f t="shared" si="23"/>
        <v>1</v>
      </c>
      <c r="E114" s="1">
        <f>('Power parameter'!B$7-'Power parameter'!H$10/2+('Power parameter'!B$6-'Power parameter'!B$12)/'Power parameter'!E$15*B114)*C114</f>
        <v>0</v>
      </c>
      <c r="F114">
        <f>('Power parameter'!B$7+'Power parameter'!H$10/2-'Power parameter'!B$12/'Power parameter'!E$15*(B114-B$3))*D114</f>
        <v>0.7985841496594146</v>
      </c>
      <c r="G114" s="1">
        <f t="shared" si="15"/>
        <v>0.7985841496594146</v>
      </c>
      <c r="J114">
        <v>106</v>
      </c>
      <c r="K114" s="1">
        <f t="shared" si="19"/>
        <v>5.4211322537958117E-6</v>
      </c>
      <c r="L114">
        <f t="shared" si="21"/>
        <v>0</v>
      </c>
      <c r="M114">
        <f t="shared" si="24"/>
        <v>1</v>
      </c>
      <c r="N114" s="1">
        <f>('Power parameter'!B$6-'Power parameter'!B$13)/'Power parameter'!E$15*K114*L114</f>
        <v>0</v>
      </c>
      <c r="O114" s="1">
        <f>IF((K114-B$1-E$1)&gt;0,0,('Power parameter'!K$8-'Power parameter'!B$13/'Power parameter'!E$15*(waves!K114-waves!B$1))*M114)</f>
        <v>0.69559092072369488</v>
      </c>
      <c r="P114" s="1">
        <f t="shared" si="16"/>
        <v>0.69559092072369488</v>
      </c>
      <c r="S114" s="1">
        <f t="shared" si="17"/>
        <v>5.0649041951206442E-6</v>
      </c>
      <c r="T114" s="1">
        <f t="shared" si="18"/>
        <v>0.7985841496594146</v>
      </c>
    </row>
    <row r="115" spans="1:20">
      <c r="A115">
        <v>107</v>
      </c>
      <c r="B115" s="1">
        <f t="shared" si="20"/>
        <v>5.1126863101689525E-6</v>
      </c>
      <c r="C115">
        <f t="shared" si="14"/>
        <v>0</v>
      </c>
      <c r="D115">
        <f t="shared" si="23"/>
        <v>1</v>
      </c>
      <c r="E115" s="1">
        <f>('Power parameter'!B$7-'Power parameter'!H$10/2+('Power parameter'!B$6-'Power parameter'!B$12)/'Power parameter'!E$15*B115)*C115</f>
        <v>0</v>
      </c>
      <c r="F115">
        <f>('Power parameter'!B$7+'Power parameter'!H$10/2-'Power parameter'!B$12/'Power parameter'!E$15*(B115-B$3))*D115</f>
        <v>0.79774550728374027</v>
      </c>
      <c r="G115" s="1">
        <f t="shared" si="15"/>
        <v>0.79774550728374027</v>
      </c>
      <c r="J115">
        <v>107</v>
      </c>
      <c r="K115" s="1">
        <f t="shared" si="19"/>
        <v>5.4722750109070925E-6</v>
      </c>
      <c r="L115">
        <f t="shared" si="21"/>
        <v>0</v>
      </c>
      <c r="M115">
        <f t="shared" si="24"/>
        <v>1</v>
      </c>
      <c r="N115" s="1">
        <f>('Power parameter'!B$6-'Power parameter'!B$13)/'Power parameter'!E$15*K115*L115</f>
        <v>0</v>
      </c>
      <c r="O115" s="1">
        <f>IF((K115-B$1-E$1)&gt;0,0,('Power parameter'!K$8-'Power parameter'!B$13/'Power parameter'!E$15*(waves!K115-waves!B$1))*M115)</f>
        <v>0.69469329441981575</v>
      </c>
      <c r="P115" s="1">
        <f t="shared" si="16"/>
        <v>0.69469329441981575</v>
      </c>
      <c r="S115" s="1">
        <f t="shared" si="17"/>
        <v>5.1126863101689525E-6</v>
      </c>
      <c r="T115" s="1">
        <f t="shared" si="18"/>
        <v>0.79774550728374027</v>
      </c>
    </row>
    <row r="116" spans="1:20">
      <c r="A116">
        <v>108</v>
      </c>
      <c r="B116" s="1">
        <f t="shared" si="20"/>
        <v>5.1604684252172607E-6</v>
      </c>
      <c r="C116">
        <f t="shared" si="14"/>
        <v>0</v>
      </c>
      <c r="D116">
        <f t="shared" si="23"/>
        <v>1</v>
      </c>
      <c r="E116" s="1">
        <f>('Power parameter'!B$7-'Power parameter'!H$10/2+('Power parameter'!B$6-'Power parameter'!B$12)/'Power parameter'!E$15*B116)*C116</f>
        <v>0</v>
      </c>
      <c r="F116">
        <f>('Power parameter'!B$7+'Power parameter'!H$10/2-'Power parameter'!B$12/'Power parameter'!E$15*(B116-B$3))*D116</f>
        <v>0.79690686490806584</v>
      </c>
      <c r="G116" s="1">
        <f t="shared" si="15"/>
        <v>0.79690686490806584</v>
      </c>
      <c r="J116">
        <v>108</v>
      </c>
      <c r="K116" s="1">
        <f t="shared" si="19"/>
        <v>5.5234177680183734E-6</v>
      </c>
      <c r="L116">
        <f t="shared" si="21"/>
        <v>0</v>
      </c>
      <c r="M116">
        <f t="shared" si="24"/>
        <v>1</v>
      </c>
      <c r="N116" s="1">
        <f>('Power parameter'!B$6-'Power parameter'!B$13)/'Power parameter'!E$15*K116*L116</f>
        <v>0</v>
      </c>
      <c r="O116" s="1">
        <f>IF((K116-B$1-E$1)&gt;0,0,('Power parameter'!K$8-'Power parameter'!B$13/'Power parameter'!E$15*(waves!K116-waves!B$1))*M116)</f>
        <v>0.69379566811593663</v>
      </c>
      <c r="P116" s="1">
        <f t="shared" si="16"/>
        <v>0.69379566811593663</v>
      </c>
      <c r="S116" s="1">
        <f t="shared" si="17"/>
        <v>5.1604684252172607E-6</v>
      </c>
      <c r="T116" s="1">
        <f t="shared" si="18"/>
        <v>0.79690686490806584</v>
      </c>
    </row>
    <row r="117" spans="1:20">
      <c r="A117">
        <v>109</v>
      </c>
      <c r="B117" s="1">
        <f t="shared" si="20"/>
        <v>5.208250540265568E-6</v>
      </c>
      <c r="C117">
        <f t="shared" si="14"/>
        <v>0</v>
      </c>
      <c r="D117">
        <f t="shared" si="23"/>
        <v>1</v>
      </c>
      <c r="E117" s="1">
        <f>('Power parameter'!B$7-'Power parameter'!H$10/2+('Power parameter'!B$6-'Power parameter'!B$12)/'Power parameter'!E$15*B117)*C117</f>
        <v>0</v>
      </c>
      <c r="F117">
        <f>('Power parameter'!B$7+'Power parameter'!H$10/2-'Power parameter'!B$12/'Power parameter'!E$15*(B117-B$3))*D117</f>
        <v>0.79606822253239151</v>
      </c>
      <c r="G117" s="1">
        <f t="shared" si="15"/>
        <v>0.79606822253239151</v>
      </c>
      <c r="J117">
        <v>109</v>
      </c>
      <c r="K117" s="1">
        <f t="shared" si="19"/>
        <v>5.5745605251296551E-6</v>
      </c>
      <c r="L117">
        <f t="shared" si="21"/>
        <v>0</v>
      </c>
      <c r="M117">
        <f t="shared" si="24"/>
        <v>1</v>
      </c>
      <c r="N117" s="1">
        <f>('Power parameter'!B$6-'Power parameter'!B$13)/'Power parameter'!E$15*K117*L117</f>
        <v>0</v>
      </c>
      <c r="O117" s="1">
        <f>IF((K117-B$1-E$1)&gt;0,0,('Power parameter'!K$8-'Power parameter'!B$13/'Power parameter'!E$15*(waves!K117-waves!B$1))*M117)</f>
        <v>0.6928980418120575</v>
      </c>
      <c r="P117" s="1">
        <f t="shared" si="16"/>
        <v>0.6928980418120575</v>
      </c>
      <c r="S117" s="1">
        <f t="shared" si="17"/>
        <v>5.208250540265568E-6</v>
      </c>
      <c r="T117" s="1">
        <f t="shared" si="18"/>
        <v>0.79606822253239151</v>
      </c>
    </row>
    <row r="118" spans="1:20">
      <c r="A118">
        <v>110</v>
      </c>
      <c r="B118" s="1">
        <f t="shared" si="20"/>
        <v>5.2560326553138762E-6</v>
      </c>
      <c r="C118">
        <f t="shared" si="14"/>
        <v>0</v>
      </c>
      <c r="D118">
        <f t="shared" si="23"/>
        <v>1</v>
      </c>
      <c r="E118" s="1">
        <f>('Power parameter'!B$7-'Power parameter'!H$10/2+('Power parameter'!B$6-'Power parameter'!B$12)/'Power parameter'!E$15*B118)*C118</f>
        <v>0</v>
      </c>
      <c r="F118">
        <f>('Power parameter'!B$7+'Power parameter'!H$10/2-'Power parameter'!B$12/'Power parameter'!E$15*(B118-B$3))*D118</f>
        <v>0.79522958015671719</v>
      </c>
      <c r="G118" s="1">
        <f t="shared" si="15"/>
        <v>0.79522958015671719</v>
      </c>
      <c r="J118">
        <v>110</v>
      </c>
      <c r="K118" s="1">
        <f t="shared" si="19"/>
        <v>5.625703282240936E-6</v>
      </c>
      <c r="L118">
        <f t="shared" si="21"/>
        <v>0</v>
      </c>
      <c r="M118">
        <f t="shared" si="24"/>
        <v>1</v>
      </c>
      <c r="N118" s="1">
        <f>('Power parameter'!B$6-'Power parameter'!B$13)/'Power parameter'!E$15*K118*L118</f>
        <v>0</v>
      </c>
      <c r="O118" s="1">
        <f>IF((K118-B$1-E$1)&gt;0,0,('Power parameter'!K$8-'Power parameter'!B$13/'Power parameter'!E$15*(waves!K118-waves!B$1))*M118)</f>
        <v>0.69200041550817837</v>
      </c>
      <c r="P118" s="1">
        <f t="shared" si="16"/>
        <v>0.69200041550817837</v>
      </c>
      <c r="S118" s="1">
        <f t="shared" si="17"/>
        <v>5.2560326553138762E-6</v>
      </c>
      <c r="T118" s="1">
        <f t="shared" si="18"/>
        <v>0.79522958015671719</v>
      </c>
    </row>
    <row r="119" spans="1:20">
      <c r="A119">
        <v>111</v>
      </c>
      <c r="B119" s="1">
        <f t="shared" si="20"/>
        <v>5.3038147703621845E-6</v>
      </c>
      <c r="C119">
        <f t="shared" si="14"/>
        <v>0</v>
      </c>
      <c r="D119">
        <f t="shared" si="23"/>
        <v>1</v>
      </c>
      <c r="E119" s="1">
        <f>('Power parameter'!B$7-'Power parameter'!H$10/2+('Power parameter'!B$6-'Power parameter'!B$12)/'Power parameter'!E$15*B119)*C119</f>
        <v>0</v>
      </c>
      <c r="F119">
        <f>('Power parameter'!B$7+'Power parameter'!H$10/2-'Power parameter'!B$12/'Power parameter'!E$15*(B119-B$3))*D119</f>
        <v>0.79439093778104286</v>
      </c>
      <c r="G119" s="1">
        <f t="shared" si="15"/>
        <v>0.79439093778104286</v>
      </c>
      <c r="J119">
        <v>111</v>
      </c>
      <c r="K119" s="1">
        <f t="shared" si="19"/>
        <v>5.6768460393522177E-6</v>
      </c>
      <c r="L119">
        <f t="shared" si="21"/>
        <v>0</v>
      </c>
      <c r="M119">
        <f t="shared" si="24"/>
        <v>1</v>
      </c>
      <c r="N119" s="1">
        <f>('Power parameter'!B$6-'Power parameter'!B$13)/'Power parameter'!E$15*K119*L119</f>
        <v>0</v>
      </c>
      <c r="O119" s="1">
        <f>IF((K119-B$1-E$1)&gt;0,0,('Power parameter'!K$8-'Power parameter'!B$13/'Power parameter'!E$15*(waves!K119-waves!B$1))*M119)</f>
        <v>0.69110278920429924</v>
      </c>
      <c r="P119" s="1">
        <f t="shared" si="16"/>
        <v>0.69110278920429924</v>
      </c>
      <c r="S119" s="1">
        <f t="shared" si="17"/>
        <v>5.3038147703621845E-6</v>
      </c>
      <c r="T119" s="1">
        <f t="shared" si="18"/>
        <v>0.79439093778104286</v>
      </c>
    </row>
    <row r="120" spans="1:20">
      <c r="A120">
        <v>112</v>
      </c>
      <c r="B120" s="1">
        <f t="shared" si="20"/>
        <v>5.3515968854104927E-6</v>
      </c>
      <c r="C120">
        <f t="shared" si="14"/>
        <v>0</v>
      </c>
      <c r="D120">
        <f t="shared" si="23"/>
        <v>1</v>
      </c>
      <c r="E120" s="1">
        <f>('Power parameter'!B$7-'Power parameter'!H$10/2+('Power parameter'!B$6-'Power parameter'!B$12)/'Power parameter'!E$15*B120)*C120</f>
        <v>0</v>
      </c>
      <c r="F120">
        <f>('Power parameter'!B$7+'Power parameter'!H$10/2-'Power parameter'!B$12/'Power parameter'!E$15*(B120-B$3))*D120</f>
        <v>0.79355229540536854</v>
      </c>
      <c r="G120" s="1">
        <f t="shared" si="15"/>
        <v>0.79355229540536854</v>
      </c>
      <c r="J120">
        <v>112</v>
      </c>
      <c r="K120" s="1">
        <f t="shared" si="19"/>
        <v>5.7279887964634986E-6</v>
      </c>
      <c r="L120">
        <f t="shared" si="21"/>
        <v>0</v>
      </c>
      <c r="M120">
        <f t="shared" si="24"/>
        <v>1</v>
      </c>
      <c r="N120" s="1">
        <f>('Power parameter'!B$6-'Power parameter'!B$13)/'Power parameter'!E$15*K120*L120</f>
        <v>0</v>
      </c>
      <c r="O120" s="1">
        <f>IF((K120-B$1-E$1)&gt;0,0,('Power parameter'!K$8-'Power parameter'!B$13/'Power parameter'!E$15*(waves!K120-waves!B$1))*M120)</f>
        <v>0.69020516290042011</v>
      </c>
      <c r="P120" s="1">
        <f t="shared" si="16"/>
        <v>0.69020516290042011</v>
      </c>
      <c r="S120" s="1">
        <f t="shared" si="17"/>
        <v>5.3515968854104927E-6</v>
      </c>
      <c r="T120" s="1">
        <f t="shared" si="18"/>
        <v>0.79355229540536854</v>
      </c>
    </row>
    <row r="121" spans="1:20">
      <c r="A121">
        <v>113</v>
      </c>
      <c r="B121" s="1">
        <f t="shared" si="20"/>
        <v>5.3993790004588E-6</v>
      </c>
      <c r="C121">
        <f t="shared" si="14"/>
        <v>0</v>
      </c>
      <c r="D121">
        <f t="shared" si="23"/>
        <v>1</v>
      </c>
      <c r="E121" s="1">
        <f>('Power parameter'!B$7-'Power parameter'!H$10/2+('Power parameter'!B$6-'Power parameter'!B$12)/'Power parameter'!E$15*B121)*C121</f>
        <v>0</v>
      </c>
      <c r="F121">
        <f>('Power parameter'!B$7+'Power parameter'!H$10/2-'Power parameter'!B$12/'Power parameter'!E$15*(B121-B$3))*D121</f>
        <v>0.79271365302969421</v>
      </c>
      <c r="G121" s="1">
        <f t="shared" si="15"/>
        <v>0.79271365302969421</v>
      </c>
      <c r="J121">
        <v>113</v>
      </c>
      <c r="K121" s="1">
        <f t="shared" si="19"/>
        <v>5.7791315535747803E-6</v>
      </c>
      <c r="L121">
        <f t="shared" si="21"/>
        <v>0</v>
      </c>
      <c r="M121">
        <f t="shared" si="24"/>
        <v>1</v>
      </c>
      <c r="N121" s="1">
        <f>('Power parameter'!B$6-'Power parameter'!B$13)/'Power parameter'!E$15*K121*L121</f>
        <v>0</v>
      </c>
      <c r="O121" s="1">
        <f>IF((K121-B$1-E$1)&gt;0,0,('Power parameter'!K$8-'Power parameter'!B$13/'Power parameter'!E$15*(waves!K121-waves!B$1))*M121)</f>
        <v>0.68930753659654087</v>
      </c>
      <c r="P121" s="1">
        <f t="shared" si="16"/>
        <v>0.68930753659654087</v>
      </c>
      <c r="S121" s="1">
        <f t="shared" si="17"/>
        <v>5.3993790004588E-6</v>
      </c>
      <c r="T121" s="1">
        <f t="shared" si="18"/>
        <v>0.79271365302969421</v>
      </c>
    </row>
    <row r="122" spans="1:20">
      <c r="A122">
        <v>114</v>
      </c>
      <c r="B122" s="1">
        <f t="shared" si="20"/>
        <v>5.4471611155071082E-6</v>
      </c>
      <c r="C122">
        <f t="shared" si="14"/>
        <v>0</v>
      </c>
      <c r="D122">
        <f t="shared" si="23"/>
        <v>1</v>
      </c>
      <c r="E122" s="1">
        <f>('Power parameter'!B$7-'Power parameter'!H$10/2+('Power parameter'!B$6-'Power parameter'!B$12)/'Power parameter'!E$15*B122)*C122</f>
        <v>0</v>
      </c>
      <c r="F122">
        <f>('Power parameter'!B$7+'Power parameter'!H$10/2-'Power parameter'!B$12/'Power parameter'!E$15*(B122-B$3))*D122</f>
        <v>0.79187501065401988</v>
      </c>
      <c r="G122" s="1">
        <f t="shared" si="15"/>
        <v>0.79187501065401988</v>
      </c>
      <c r="J122">
        <v>114</v>
      </c>
      <c r="K122" s="1">
        <f t="shared" si="19"/>
        <v>5.8302743106860612E-6</v>
      </c>
      <c r="L122">
        <f t="shared" si="21"/>
        <v>0</v>
      </c>
      <c r="M122">
        <f t="shared" si="24"/>
        <v>1</v>
      </c>
      <c r="N122" s="1">
        <f>('Power parameter'!B$6-'Power parameter'!B$13)/'Power parameter'!E$15*K122*L122</f>
        <v>0</v>
      </c>
      <c r="O122" s="1">
        <f>IF((K122-B$1-E$1)&gt;0,0,('Power parameter'!K$8-'Power parameter'!B$13/'Power parameter'!E$15*(waves!K122-waves!B$1))*M122)</f>
        <v>0.68840991029266174</v>
      </c>
      <c r="P122" s="1">
        <f t="shared" si="16"/>
        <v>0.68840991029266174</v>
      </c>
      <c r="S122" s="1">
        <f t="shared" si="17"/>
        <v>5.4471611155071082E-6</v>
      </c>
      <c r="T122" s="1">
        <f t="shared" si="18"/>
        <v>0.79187501065401988</v>
      </c>
    </row>
    <row r="123" spans="1:20">
      <c r="A123">
        <v>115</v>
      </c>
      <c r="B123" s="1">
        <f t="shared" si="20"/>
        <v>5.4949432305554165E-6</v>
      </c>
      <c r="C123">
        <f t="shared" si="14"/>
        <v>0</v>
      </c>
      <c r="D123">
        <f t="shared" si="23"/>
        <v>1</v>
      </c>
      <c r="E123" s="1">
        <f>('Power parameter'!B$7-'Power parameter'!H$10/2+('Power parameter'!B$6-'Power parameter'!B$12)/'Power parameter'!E$15*B123)*C123</f>
        <v>0</v>
      </c>
      <c r="F123">
        <f>('Power parameter'!B$7+'Power parameter'!H$10/2-'Power parameter'!B$12/'Power parameter'!E$15*(B123-B$3))*D123</f>
        <v>0.79103636827834545</v>
      </c>
      <c r="G123" s="1">
        <f t="shared" si="15"/>
        <v>0.79103636827834545</v>
      </c>
      <c r="J123">
        <v>115</v>
      </c>
      <c r="K123" s="1">
        <f t="shared" si="19"/>
        <v>5.8814170677973421E-6</v>
      </c>
      <c r="L123">
        <f t="shared" si="21"/>
        <v>0</v>
      </c>
      <c r="M123">
        <f t="shared" si="24"/>
        <v>1</v>
      </c>
      <c r="N123" s="1">
        <f>('Power parameter'!B$6-'Power parameter'!B$13)/'Power parameter'!E$15*K123*L123</f>
        <v>0</v>
      </c>
      <c r="O123" s="1">
        <f>IF((K123-B$1-E$1)&gt;0,0,('Power parameter'!K$8-'Power parameter'!B$13/'Power parameter'!E$15*(waves!K123-waves!B$1))*M123)</f>
        <v>0.68751228398878261</v>
      </c>
      <c r="P123" s="1">
        <f t="shared" si="16"/>
        <v>0.68751228398878261</v>
      </c>
      <c r="S123" s="1">
        <f t="shared" si="17"/>
        <v>5.4949432305554165E-6</v>
      </c>
      <c r="T123" s="1">
        <f t="shared" si="18"/>
        <v>0.79103636827834545</v>
      </c>
    </row>
    <row r="124" spans="1:20">
      <c r="A124">
        <v>116</v>
      </c>
      <c r="B124" s="1">
        <f t="shared" si="20"/>
        <v>5.5427253456037238E-6</v>
      </c>
      <c r="C124">
        <f t="shared" si="14"/>
        <v>0</v>
      </c>
      <c r="D124">
        <f t="shared" si="23"/>
        <v>1</v>
      </c>
      <c r="E124" s="1">
        <f>('Power parameter'!B$7-'Power parameter'!H$10/2+('Power parameter'!B$6-'Power parameter'!B$12)/'Power parameter'!E$15*B124)*C124</f>
        <v>0</v>
      </c>
      <c r="F124">
        <f>('Power parameter'!B$7+'Power parameter'!H$10/2-'Power parameter'!B$12/'Power parameter'!E$15*(B124-B$3))*D124</f>
        <v>0.79019772590267112</v>
      </c>
      <c r="G124" s="1">
        <f t="shared" si="15"/>
        <v>0.79019772590267112</v>
      </c>
      <c r="J124">
        <v>116</v>
      </c>
      <c r="K124" s="1">
        <f t="shared" si="19"/>
        <v>5.9325598249086238E-6</v>
      </c>
      <c r="L124">
        <f t="shared" si="21"/>
        <v>0</v>
      </c>
      <c r="M124">
        <f t="shared" si="24"/>
        <v>1</v>
      </c>
      <c r="N124" s="1">
        <f>('Power parameter'!B$6-'Power parameter'!B$13)/'Power parameter'!E$15*K124*L124</f>
        <v>0</v>
      </c>
      <c r="O124" s="1">
        <f>IF((K124-B$1-E$1)&gt;0,0,('Power parameter'!K$8-'Power parameter'!B$13/'Power parameter'!E$15*(waves!K124-waves!B$1))*M124)</f>
        <v>0.68661465768490348</v>
      </c>
      <c r="P124" s="1">
        <f t="shared" si="16"/>
        <v>0.68661465768490348</v>
      </c>
      <c r="S124" s="1">
        <f t="shared" si="17"/>
        <v>5.5427253456037238E-6</v>
      </c>
      <c r="T124" s="1">
        <f t="shared" si="18"/>
        <v>0.79019772590267112</v>
      </c>
    </row>
    <row r="125" spans="1:20">
      <c r="A125">
        <v>117</v>
      </c>
      <c r="B125" s="1">
        <f t="shared" si="20"/>
        <v>5.590507460652032E-6</v>
      </c>
      <c r="C125">
        <f t="shared" si="14"/>
        <v>0</v>
      </c>
      <c r="D125">
        <f t="shared" si="23"/>
        <v>1</v>
      </c>
      <c r="E125" s="1">
        <f>('Power parameter'!B$7-'Power parameter'!H$10/2+('Power parameter'!B$6-'Power parameter'!B$12)/'Power parameter'!E$15*B125)*C125</f>
        <v>0</v>
      </c>
      <c r="F125">
        <f>('Power parameter'!B$7+'Power parameter'!H$10/2-'Power parameter'!B$12/'Power parameter'!E$15*(B125-B$3))*D125</f>
        <v>0.7893590835269968</v>
      </c>
      <c r="G125" s="1">
        <f t="shared" si="15"/>
        <v>0.7893590835269968</v>
      </c>
      <c r="J125">
        <v>117</v>
      </c>
      <c r="K125" s="1">
        <f t="shared" si="19"/>
        <v>5.9837025820199047E-6</v>
      </c>
      <c r="L125">
        <f t="shared" si="21"/>
        <v>0</v>
      </c>
      <c r="M125">
        <f t="shared" si="24"/>
        <v>1</v>
      </c>
      <c r="N125" s="1">
        <f>('Power parameter'!B$6-'Power parameter'!B$13)/'Power parameter'!E$15*K125*L125</f>
        <v>0</v>
      </c>
      <c r="O125" s="1">
        <f>IF((K125-B$1-E$1)&gt;0,0,('Power parameter'!K$8-'Power parameter'!B$13/'Power parameter'!E$15*(waves!K125-waves!B$1))*M125)</f>
        <v>0.68571703138102436</v>
      </c>
      <c r="P125" s="1">
        <f t="shared" si="16"/>
        <v>0.68571703138102436</v>
      </c>
      <c r="S125" s="1">
        <f t="shared" si="17"/>
        <v>5.590507460652032E-6</v>
      </c>
      <c r="T125" s="1">
        <f t="shared" si="18"/>
        <v>0.7893590835269968</v>
      </c>
    </row>
    <row r="126" spans="1:20">
      <c r="A126">
        <v>118</v>
      </c>
      <c r="B126" s="1">
        <f t="shared" si="20"/>
        <v>5.6382895757003402E-6</v>
      </c>
      <c r="C126">
        <f t="shared" si="14"/>
        <v>0</v>
      </c>
      <c r="D126">
        <f t="shared" si="23"/>
        <v>1</v>
      </c>
      <c r="E126" s="1">
        <f>('Power parameter'!B$7-'Power parameter'!H$10/2+('Power parameter'!B$6-'Power parameter'!B$12)/'Power parameter'!E$15*B126)*C126</f>
        <v>0</v>
      </c>
      <c r="F126">
        <f>('Power parameter'!B$7+'Power parameter'!H$10/2-'Power parameter'!B$12/'Power parameter'!E$15*(B126-B$3))*D126</f>
        <v>0.78852044115132247</v>
      </c>
      <c r="G126" s="1">
        <f t="shared" si="15"/>
        <v>0.78852044115132247</v>
      </c>
      <c r="J126">
        <v>118</v>
      </c>
      <c r="K126" s="1">
        <f t="shared" si="19"/>
        <v>6.0348453391311864E-6</v>
      </c>
      <c r="L126">
        <f t="shared" si="21"/>
        <v>0</v>
      </c>
      <c r="M126">
        <f t="shared" si="24"/>
        <v>1</v>
      </c>
      <c r="N126" s="1">
        <f>('Power parameter'!B$6-'Power parameter'!B$13)/'Power parameter'!E$15*K126*L126</f>
        <v>0</v>
      </c>
      <c r="O126" s="1">
        <f>IF((K126-B$1-E$1)&gt;0,0,('Power parameter'!K$8-'Power parameter'!B$13/'Power parameter'!E$15*(waves!K126-waves!B$1))*M126)</f>
        <v>0.68481940507714523</v>
      </c>
      <c r="P126" s="1">
        <f t="shared" si="16"/>
        <v>0.68481940507714523</v>
      </c>
      <c r="S126" s="1">
        <f t="shared" si="17"/>
        <v>5.6382895757003402E-6</v>
      </c>
      <c r="T126" s="1">
        <f t="shared" si="18"/>
        <v>0.78852044115132247</v>
      </c>
    </row>
    <row r="127" spans="1:20">
      <c r="A127">
        <v>119</v>
      </c>
      <c r="B127" s="1">
        <f t="shared" si="20"/>
        <v>5.6860716907486485E-6</v>
      </c>
      <c r="C127">
        <f t="shared" si="14"/>
        <v>0</v>
      </c>
      <c r="D127">
        <f t="shared" si="23"/>
        <v>1</v>
      </c>
      <c r="E127" s="1">
        <f>('Power parameter'!B$7-'Power parameter'!H$10/2+('Power parameter'!B$6-'Power parameter'!B$12)/'Power parameter'!E$15*B127)*C127</f>
        <v>0</v>
      </c>
      <c r="F127">
        <f>('Power parameter'!B$7+'Power parameter'!H$10/2-'Power parameter'!B$12/'Power parameter'!E$15*(B127-B$3))*D127</f>
        <v>0.78768179877564815</v>
      </c>
      <c r="G127" s="1">
        <f t="shared" si="15"/>
        <v>0.78768179877564815</v>
      </c>
      <c r="J127">
        <v>119</v>
      </c>
      <c r="K127" s="1">
        <f t="shared" si="19"/>
        <v>6.0859880962424673E-6</v>
      </c>
      <c r="L127">
        <f t="shared" si="21"/>
        <v>0</v>
      </c>
      <c r="M127">
        <f t="shared" si="24"/>
        <v>1</v>
      </c>
      <c r="N127" s="1">
        <f>('Power parameter'!B$6-'Power parameter'!B$13)/'Power parameter'!E$15*K127*L127</f>
        <v>0</v>
      </c>
      <c r="O127" s="1">
        <f>IF((K127-B$1-E$1)&gt;0,0,('Power parameter'!K$8-'Power parameter'!B$13/'Power parameter'!E$15*(waves!K127-waves!B$1))*M127)</f>
        <v>0.6839217787732661</v>
      </c>
      <c r="P127" s="1">
        <f t="shared" si="16"/>
        <v>0.6839217787732661</v>
      </c>
      <c r="S127" s="1">
        <f t="shared" si="17"/>
        <v>5.6860716907486485E-6</v>
      </c>
      <c r="T127" s="1">
        <f t="shared" si="18"/>
        <v>0.78768179877564815</v>
      </c>
    </row>
    <row r="128" spans="1:20">
      <c r="A128">
        <v>120</v>
      </c>
      <c r="B128" s="1">
        <f t="shared" si="20"/>
        <v>5.7338538057969558E-6</v>
      </c>
      <c r="C128">
        <f t="shared" si="14"/>
        <v>0</v>
      </c>
      <c r="D128">
        <f t="shared" si="23"/>
        <v>1</v>
      </c>
      <c r="E128" s="1">
        <f>('Power parameter'!B$7-'Power parameter'!H$10/2+('Power parameter'!B$6-'Power parameter'!B$12)/'Power parameter'!E$15*B128)*C128</f>
        <v>0</v>
      </c>
      <c r="F128">
        <f>('Power parameter'!B$7+'Power parameter'!H$10/2-'Power parameter'!B$12/'Power parameter'!E$15*(B128-B$3))*D128</f>
        <v>0.78684315639997382</v>
      </c>
      <c r="G128" s="1">
        <f t="shared" si="15"/>
        <v>0.78684315639997382</v>
      </c>
      <c r="J128">
        <v>120</v>
      </c>
      <c r="K128" s="1">
        <f t="shared" si="19"/>
        <v>6.137130853353749E-6</v>
      </c>
      <c r="L128">
        <f t="shared" si="21"/>
        <v>0</v>
      </c>
      <c r="M128">
        <f t="shared" si="24"/>
        <v>1</v>
      </c>
      <c r="N128" s="1">
        <f>('Power parameter'!B$6-'Power parameter'!B$13)/'Power parameter'!E$15*K128*L128</f>
        <v>0</v>
      </c>
      <c r="O128" s="1">
        <f>IF((K128-B$1-E$1)&gt;0,0,('Power parameter'!K$8-'Power parameter'!B$13/'Power parameter'!E$15*(waves!K128-waves!B$1))*M128)</f>
        <v>0.68302415246938697</v>
      </c>
      <c r="P128" s="1">
        <f t="shared" si="16"/>
        <v>0.68302415246938697</v>
      </c>
      <c r="S128" s="1">
        <f t="shared" si="17"/>
        <v>5.7338538057969558E-6</v>
      </c>
      <c r="T128" s="1">
        <f t="shared" si="18"/>
        <v>0.78684315639997382</v>
      </c>
    </row>
    <row r="129" spans="1:20">
      <c r="A129">
        <v>121</v>
      </c>
      <c r="B129" s="1">
        <f t="shared" si="20"/>
        <v>5.781635920845264E-6</v>
      </c>
      <c r="C129">
        <f t="shared" si="14"/>
        <v>0</v>
      </c>
      <c r="D129">
        <f t="shared" si="23"/>
        <v>1</v>
      </c>
      <c r="E129" s="1">
        <f>('Power parameter'!B$7-'Power parameter'!H$10/2+('Power parameter'!B$6-'Power parameter'!B$12)/'Power parameter'!E$15*B129)*C129</f>
        <v>0</v>
      </c>
      <c r="F129">
        <f>('Power parameter'!B$7+'Power parameter'!H$10/2-'Power parameter'!B$12/'Power parameter'!E$15*(B129-B$3))*D129</f>
        <v>0.78600451402429949</v>
      </c>
      <c r="G129" s="1">
        <f t="shared" si="15"/>
        <v>0.78600451402429949</v>
      </c>
      <c r="J129">
        <v>121</v>
      </c>
      <c r="K129" s="1">
        <f t="shared" si="19"/>
        <v>6.1882736104650299E-6</v>
      </c>
      <c r="L129">
        <f t="shared" si="21"/>
        <v>0</v>
      </c>
      <c r="M129">
        <f t="shared" si="24"/>
        <v>1</v>
      </c>
      <c r="N129" s="1">
        <f>('Power parameter'!B$6-'Power parameter'!B$13)/'Power parameter'!E$15*K129*L129</f>
        <v>0</v>
      </c>
      <c r="O129" s="1">
        <f>IF((K129-B$1-E$1)&gt;0,0,('Power parameter'!K$8-'Power parameter'!B$13/'Power parameter'!E$15*(waves!K129-waves!B$1))*M129)</f>
        <v>0.68212652616550784</v>
      </c>
      <c r="P129" s="1">
        <f t="shared" si="16"/>
        <v>0.68212652616550784</v>
      </c>
      <c r="S129" s="1">
        <f t="shared" si="17"/>
        <v>5.781635920845264E-6</v>
      </c>
      <c r="T129" s="1">
        <f t="shared" si="18"/>
        <v>0.78600451402429949</v>
      </c>
    </row>
    <row r="130" spans="1:20">
      <c r="A130">
        <v>122</v>
      </c>
      <c r="B130" s="1">
        <f t="shared" si="20"/>
        <v>5.8294180358935722E-6</v>
      </c>
      <c r="C130">
        <f t="shared" si="14"/>
        <v>0</v>
      </c>
      <c r="D130">
        <f t="shared" si="23"/>
        <v>1</v>
      </c>
      <c r="E130" s="1">
        <f>('Power parameter'!B$7-'Power parameter'!H$10/2+('Power parameter'!B$6-'Power parameter'!B$12)/'Power parameter'!E$15*B130)*C130</f>
        <v>0</v>
      </c>
      <c r="F130">
        <f>('Power parameter'!B$7+'Power parameter'!H$10/2-'Power parameter'!B$12/'Power parameter'!E$15*(B130-B$3))*D130</f>
        <v>0.78516587164862517</v>
      </c>
      <c r="G130" s="1">
        <f t="shared" si="15"/>
        <v>0.78516587164862517</v>
      </c>
      <c r="J130">
        <v>122</v>
      </c>
      <c r="K130" s="1">
        <f t="shared" si="19"/>
        <v>6.2394163675763107E-6</v>
      </c>
      <c r="L130">
        <f t="shared" si="21"/>
        <v>0</v>
      </c>
      <c r="M130">
        <f t="shared" si="24"/>
        <v>1</v>
      </c>
      <c r="N130" s="1">
        <f>('Power parameter'!B$6-'Power parameter'!B$13)/'Power parameter'!E$15*K130*L130</f>
        <v>0</v>
      </c>
      <c r="O130" s="1">
        <f>IF((K130-B$1-E$1)&gt;0,0,('Power parameter'!K$8-'Power parameter'!B$13/'Power parameter'!E$15*(waves!K130-waves!B$1))*M130)</f>
        <v>0.68122889986162871</v>
      </c>
      <c r="P130" s="1">
        <f t="shared" si="16"/>
        <v>0.68122889986162871</v>
      </c>
      <c r="S130" s="1">
        <f t="shared" si="17"/>
        <v>5.8294180358935722E-6</v>
      </c>
      <c r="T130" s="1">
        <f t="shared" si="18"/>
        <v>0.78516587164862517</v>
      </c>
    </row>
    <row r="131" spans="1:20">
      <c r="A131">
        <v>123</v>
      </c>
      <c r="B131" s="1">
        <f t="shared" si="20"/>
        <v>5.8772001509418796E-6</v>
      </c>
      <c r="C131">
        <f t="shared" si="14"/>
        <v>0</v>
      </c>
      <c r="D131">
        <f t="shared" si="23"/>
        <v>1</v>
      </c>
      <c r="E131" s="1">
        <f>('Power parameter'!B$7-'Power parameter'!H$10/2+('Power parameter'!B$6-'Power parameter'!B$12)/'Power parameter'!E$15*B131)*C131</f>
        <v>0</v>
      </c>
      <c r="F131">
        <f>('Power parameter'!B$7+'Power parameter'!H$10/2-'Power parameter'!B$12/'Power parameter'!E$15*(B131-B$3))*D131</f>
        <v>0.78432722927295084</v>
      </c>
      <c r="G131" s="1">
        <f t="shared" si="15"/>
        <v>0.78432722927295084</v>
      </c>
      <c r="J131">
        <v>123</v>
      </c>
      <c r="K131" s="1">
        <f t="shared" si="19"/>
        <v>6.2905591246875925E-6</v>
      </c>
      <c r="L131">
        <f t="shared" si="21"/>
        <v>0</v>
      </c>
      <c r="M131">
        <f t="shared" si="24"/>
        <v>1</v>
      </c>
      <c r="N131" s="1">
        <f>('Power parameter'!B$6-'Power parameter'!B$13)/'Power parameter'!E$15*K131*L131</f>
        <v>0</v>
      </c>
      <c r="O131" s="1">
        <f>IF((K131-B$1-E$1)&gt;0,0,('Power parameter'!K$8-'Power parameter'!B$13/'Power parameter'!E$15*(waves!K131-waves!B$1))*M131)</f>
        <v>0.68033127355774947</v>
      </c>
      <c r="P131" s="1">
        <f t="shared" si="16"/>
        <v>0.68033127355774947</v>
      </c>
      <c r="S131" s="1">
        <f t="shared" si="17"/>
        <v>5.8772001509418796E-6</v>
      </c>
      <c r="T131" s="1">
        <f t="shared" si="18"/>
        <v>0.78432722927295084</v>
      </c>
    </row>
    <row r="132" spans="1:20">
      <c r="A132">
        <v>124</v>
      </c>
      <c r="B132" s="1">
        <f t="shared" si="20"/>
        <v>5.9249822659901878E-6</v>
      </c>
      <c r="C132">
        <f t="shared" si="14"/>
        <v>0</v>
      </c>
      <c r="D132">
        <f t="shared" si="23"/>
        <v>1</v>
      </c>
      <c r="E132" s="1">
        <f>('Power parameter'!B$7-'Power parameter'!H$10/2+('Power parameter'!B$6-'Power parameter'!B$12)/'Power parameter'!E$15*B132)*C132</f>
        <v>0</v>
      </c>
      <c r="F132">
        <f>('Power parameter'!B$7+'Power parameter'!H$10/2-'Power parameter'!B$12/'Power parameter'!E$15*(B132-B$3))*D132</f>
        <v>0.78348858689727641</v>
      </c>
      <c r="G132" s="1">
        <f t="shared" si="15"/>
        <v>0.78348858689727641</v>
      </c>
      <c r="J132">
        <v>124</v>
      </c>
      <c r="K132" s="1">
        <f t="shared" si="19"/>
        <v>6.3417018817988733E-6</v>
      </c>
      <c r="L132">
        <f t="shared" si="21"/>
        <v>0</v>
      </c>
      <c r="M132">
        <f t="shared" si="24"/>
        <v>1</v>
      </c>
      <c r="N132" s="1">
        <f>('Power parameter'!B$6-'Power parameter'!B$13)/'Power parameter'!E$15*K132*L132</f>
        <v>0</v>
      </c>
      <c r="O132" s="1">
        <f>IF((K132-B$1-E$1)&gt;0,0,('Power parameter'!K$8-'Power parameter'!B$13/'Power parameter'!E$15*(waves!K132-waves!B$1))*M132)</f>
        <v>0.67943364725387034</v>
      </c>
      <c r="P132" s="1">
        <f t="shared" si="16"/>
        <v>0.67943364725387034</v>
      </c>
      <c r="S132" s="1">
        <f t="shared" si="17"/>
        <v>5.9249822659901878E-6</v>
      </c>
      <c r="T132" s="1">
        <f t="shared" si="18"/>
        <v>0.78348858689727641</v>
      </c>
    </row>
    <row r="133" spans="1:20">
      <c r="A133">
        <v>125</v>
      </c>
      <c r="B133" s="1">
        <f t="shared" si="20"/>
        <v>5.972764381038496E-6</v>
      </c>
      <c r="C133">
        <f t="shared" si="14"/>
        <v>0</v>
      </c>
      <c r="D133">
        <f t="shared" si="23"/>
        <v>1</v>
      </c>
      <c r="E133" s="1">
        <f>('Power parameter'!B$7-'Power parameter'!H$10/2+('Power parameter'!B$6-'Power parameter'!B$12)/'Power parameter'!E$15*B133)*C133</f>
        <v>0</v>
      </c>
      <c r="F133">
        <f>('Power parameter'!B$7+'Power parameter'!H$10/2-'Power parameter'!B$12/'Power parameter'!E$15*(B133-B$3))*D133</f>
        <v>0.78264994452160208</v>
      </c>
      <c r="G133" s="1">
        <f t="shared" si="15"/>
        <v>0.78264994452160208</v>
      </c>
      <c r="J133">
        <v>125</v>
      </c>
      <c r="K133" s="1">
        <f t="shared" si="19"/>
        <v>6.3928446389101551E-6</v>
      </c>
      <c r="L133">
        <f t="shared" si="21"/>
        <v>0</v>
      </c>
      <c r="M133">
        <f t="shared" si="24"/>
        <v>1</v>
      </c>
      <c r="N133" s="1">
        <f>('Power parameter'!B$6-'Power parameter'!B$13)/'Power parameter'!E$15*K133*L133</f>
        <v>0</v>
      </c>
      <c r="O133" s="1">
        <f>IF((K133-B$1-E$1)&gt;0,0,('Power parameter'!K$8-'Power parameter'!B$13/'Power parameter'!E$15*(waves!K133-waves!B$1))*M133)</f>
        <v>0.67853602094999121</v>
      </c>
      <c r="P133" s="1">
        <f t="shared" si="16"/>
        <v>0.67853602094999121</v>
      </c>
      <c r="S133" s="1">
        <f t="shared" si="17"/>
        <v>5.972764381038496E-6</v>
      </c>
      <c r="T133" s="1">
        <f t="shared" si="18"/>
        <v>0.78264994452160208</v>
      </c>
    </row>
    <row r="134" spans="1:20">
      <c r="A134">
        <v>126</v>
      </c>
      <c r="B134" s="1">
        <f t="shared" si="20"/>
        <v>6.0205464960868043E-6</v>
      </c>
      <c r="C134">
        <f t="shared" si="14"/>
        <v>0</v>
      </c>
      <c r="D134">
        <f t="shared" si="23"/>
        <v>1</v>
      </c>
      <c r="E134" s="1">
        <f>('Power parameter'!B$7-'Power parameter'!H$10/2+('Power parameter'!B$6-'Power parameter'!B$12)/'Power parameter'!E$15*B134)*C134</f>
        <v>0</v>
      </c>
      <c r="F134">
        <f>('Power parameter'!B$7+'Power parameter'!H$10/2-'Power parameter'!B$12/'Power parameter'!E$15*(B134-B$3))*D134</f>
        <v>0.78181130214592776</v>
      </c>
      <c r="G134" s="1">
        <f t="shared" si="15"/>
        <v>0.78181130214592776</v>
      </c>
      <c r="J134">
        <v>126</v>
      </c>
      <c r="K134" s="1">
        <f t="shared" si="19"/>
        <v>6.4439873960214359E-6</v>
      </c>
      <c r="L134">
        <f t="shared" si="21"/>
        <v>0</v>
      </c>
      <c r="M134">
        <f t="shared" si="24"/>
        <v>1</v>
      </c>
      <c r="N134" s="1">
        <f>('Power parameter'!B$6-'Power parameter'!B$13)/'Power parameter'!E$15*K134*L134</f>
        <v>0</v>
      </c>
      <c r="O134" s="1">
        <f>IF((K134-B$1-E$1)&gt;0,0,('Power parameter'!K$8-'Power parameter'!B$13/'Power parameter'!E$15*(waves!K134-waves!B$1))*M134)</f>
        <v>0.67763839464611209</v>
      </c>
      <c r="P134" s="1">
        <f t="shared" si="16"/>
        <v>0.67763839464611209</v>
      </c>
      <c r="S134" s="1">
        <f t="shared" si="17"/>
        <v>6.0205464960868043E-6</v>
      </c>
      <c r="T134" s="1">
        <f t="shared" si="18"/>
        <v>0.78181130214592776</v>
      </c>
    </row>
    <row r="135" spans="1:20">
      <c r="A135">
        <v>127</v>
      </c>
      <c r="B135" s="1">
        <f t="shared" si="20"/>
        <v>6.0683286111351116E-6</v>
      </c>
      <c r="C135">
        <f t="shared" si="14"/>
        <v>0</v>
      </c>
      <c r="D135">
        <f t="shared" si="23"/>
        <v>1</v>
      </c>
      <c r="E135" s="1">
        <f>('Power parameter'!B$7-'Power parameter'!H$10/2+('Power parameter'!B$6-'Power parameter'!B$12)/'Power parameter'!E$15*B135)*C135</f>
        <v>0</v>
      </c>
      <c r="F135">
        <f>('Power parameter'!B$7+'Power parameter'!H$10/2-'Power parameter'!B$12/'Power parameter'!E$15*(B135-B$3))*D135</f>
        <v>0.78097265977025343</v>
      </c>
      <c r="G135" s="1">
        <f t="shared" si="15"/>
        <v>0.78097265977025343</v>
      </c>
      <c r="J135">
        <v>127</v>
      </c>
      <c r="K135" s="1">
        <f t="shared" si="19"/>
        <v>6.4951301531327177E-6</v>
      </c>
      <c r="L135">
        <f t="shared" si="21"/>
        <v>0</v>
      </c>
      <c r="M135">
        <f t="shared" si="24"/>
        <v>1</v>
      </c>
      <c r="N135" s="1">
        <f>('Power parameter'!B$6-'Power parameter'!B$13)/'Power parameter'!E$15*K135*L135</f>
        <v>0</v>
      </c>
      <c r="O135" s="1">
        <f>IF((K135-B$1-E$1)&gt;0,0,('Power parameter'!K$8-'Power parameter'!B$13/'Power parameter'!E$15*(waves!K135-waves!B$1))*M135)</f>
        <v>0.67674076834223296</v>
      </c>
      <c r="P135" s="1">
        <f t="shared" si="16"/>
        <v>0.67674076834223296</v>
      </c>
      <c r="S135" s="1">
        <f t="shared" si="17"/>
        <v>6.0683286111351116E-6</v>
      </c>
      <c r="T135" s="1">
        <f t="shared" si="18"/>
        <v>0.78097265977025343</v>
      </c>
    </row>
    <row r="136" spans="1:20">
      <c r="A136">
        <v>128</v>
      </c>
      <c r="B136" s="1">
        <f t="shared" si="20"/>
        <v>6.1161107261834198E-6</v>
      </c>
      <c r="C136">
        <f t="shared" si="14"/>
        <v>0</v>
      </c>
      <c r="D136">
        <f t="shared" si="23"/>
        <v>1</v>
      </c>
      <c r="E136" s="1">
        <f>('Power parameter'!B$7-'Power parameter'!H$10/2+('Power parameter'!B$6-'Power parameter'!B$12)/'Power parameter'!E$15*B136)*C136</f>
        <v>0</v>
      </c>
      <c r="F136">
        <f>('Power parameter'!B$7+'Power parameter'!H$10/2-'Power parameter'!B$12/'Power parameter'!E$15*(B136-B$3))*D136</f>
        <v>0.7801340173945791</v>
      </c>
      <c r="G136" s="1">
        <f t="shared" si="15"/>
        <v>0.7801340173945791</v>
      </c>
      <c r="J136">
        <v>128</v>
      </c>
      <c r="K136" s="1">
        <f t="shared" si="19"/>
        <v>6.5462729102439985E-6</v>
      </c>
      <c r="L136">
        <f t="shared" si="21"/>
        <v>0</v>
      </c>
      <c r="M136">
        <f t="shared" si="24"/>
        <v>1</v>
      </c>
      <c r="N136" s="1">
        <f>('Power parameter'!B$6-'Power parameter'!B$13)/'Power parameter'!E$15*K136*L136</f>
        <v>0</v>
      </c>
      <c r="O136" s="1">
        <f>IF((K136-B$1-E$1)&gt;0,0,('Power parameter'!K$8-'Power parameter'!B$13/'Power parameter'!E$15*(waves!K136-waves!B$1))*M136)</f>
        <v>0.67584314203835383</v>
      </c>
      <c r="P136" s="1">
        <f t="shared" si="16"/>
        <v>0.67584314203835383</v>
      </c>
      <c r="S136" s="1">
        <f t="shared" si="17"/>
        <v>6.1161107261834198E-6</v>
      </c>
      <c r="T136" s="1">
        <f t="shared" si="18"/>
        <v>0.7801340173945791</v>
      </c>
    </row>
    <row r="137" spans="1:20">
      <c r="A137">
        <v>129</v>
      </c>
      <c r="B137" s="1">
        <f t="shared" si="20"/>
        <v>6.163892841231728E-6</v>
      </c>
      <c r="C137">
        <f t="shared" ref="C137:C200" si="25">IF(B137&lt;B$3,1,0)</f>
        <v>0</v>
      </c>
      <c r="D137">
        <f t="shared" si="23"/>
        <v>1</v>
      </c>
      <c r="E137" s="1">
        <f>('Power parameter'!B$7-'Power parameter'!H$10/2+('Power parameter'!B$6-'Power parameter'!B$12)/'Power parameter'!E$15*B137)*C137</f>
        <v>0</v>
      </c>
      <c r="F137">
        <f>('Power parameter'!B$7+'Power parameter'!H$10/2-'Power parameter'!B$12/'Power parameter'!E$15*(B137-B$3))*D137</f>
        <v>0.77929537501890478</v>
      </c>
      <c r="G137" s="1">
        <f t="shared" ref="G137:G200" si="26">E137+F137</f>
        <v>0.77929537501890478</v>
      </c>
      <c r="J137">
        <v>129</v>
      </c>
      <c r="K137" s="1">
        <f t="shared" si="19"/>
        <v>6.5974156673552794E-6</v>
      </c>
      <c r="L137">
        <f t="shared" si="21"/>
        <v>0</v>
      </c>
      <c r="M137">
        <f t="shared" si="24"/>
        <v>1</v>
      </c>
      <c r="N137" s="1">
        <f>('Power parameter'!B$6-'Power parameter'!B$13)/'Power parameter'!E$15*K137*L137</f>
        <v>0</v>
      </c>
      <c r="O137" s="1">
        <f>IF((K137-B$1-E$1)&gt;0,0,('Power parameter'!K$8-'Power parameter'!B$13/'Power parameter'!E$15*(waves!K137-waves!B$1))*M137)</f>
        <v>0.6749455157344747</v>
      </c>
      <c r="P137" s="1">
        <f t="shared" ref="P137:P200" si="27">N137+O137</f>
        <v>0.6749455157344747</v>
      </c>
      <c r="S137" s="1">
        <f t="shared" ref="S137:S200" si="28">B137*H$1+K137*H$2</f>
        <v>6.163892841231728E-6</v>
      </c>
      <c r="T137" s="1">
        <f t="shared" ref="T137:T200" si="29">G137*H$1+P137*H$2</f>
        <v>0.77929537501890478</v>
      </c>
    </row>
    <row r="138" spans="1:20">
      <c r="A138">
        <v>130</v>
      </c>
      <c r="B138" s="1">
        <f t="shared" si="20"/>
        <v>6.2116749562800354E-6</v>
      </c>
      <c r="C138">
        <f t="shared" si="25"/>
        <v>0</v>
      </c>
      <c r="D138">
        <f t="shared" si="23"/>
        <v>1</v>
      </c>
      <c r="E138" s="1">
        <f>('Power parameter'!B$7-'Power parameter'!H$10/2+('Power parameter'!B$6-'Power parameter'!B$12)/'Power parameter'!E$15*B138)*C138</f>
        <v>0</v>
      </c>
      <c r="F138">
        <f>('Power parameter'!B$7+'Power parameter'!H$10/2-'Power parameter'!B$12/'Power parameter'!E$15*(B138-B$3))*D138</f>
        <v>0.77845673264323045</v>
      </c>
      <c r="G138" s="1">
        <f t="shared" si="26"/>
        <v>0.77845673264323045</v>
      </c>
      <c r="J138">
        <v>130</v>
      </c>
      <c r="K138" s="1">
        <f t="shared" ref="K138:K201" si="30">E$4*2/1000*J138</f>
        <v>6.6485584244665611E-6</v>
      </c>
      <c r="L138">
        <f t="shared" si="21"/>
        <v>0</v>
      </c>
      <c r="M138">
        <f t="shared" si="24"/>
        <v>1</v>
      </c>
      <c r="N138" s="1">
        <f>('Power parameter'!B$6-'Power parameter'!B$13)/'Power parameter'!E$15*K138*L138</f>
        <v>0</v>
      </c>
      <c r="O138" s="1">
        <f>IF((K138-B$1-E$1)&gt;0,0,('Power parameter'!K$8-'Power parameter'!B$13/'Power parameter'!E$15*(waves!K138-waves!B$1))*M138)</f>
        <v>0.67404788943059546</v>
      </c>
      <c r="P138" s="1">
        <f t="shared" si="27"/>
        <v>0.67404788943059546</v>
      </c>
      <c r="S138" s="1">
        <f t="shared" si="28"/>
        <v>6.2116749562800354E-6</v>
      </c>
      <c r="T138" s="1">
        <f t="shared" si="29"/>
        <v>0.77845673264323045</v>
      </c>
    </row>
    <row r="139" spans="1:20">
      <c r="A139">
        <v>131</v>
      </c>
      <c r="B139" s="1">
        <f t="shared" ref="B139:B202" si="31">2*B$4/1000*A139</f>
        <v>6.2594570713283436E-6</v>
      </c>
      <c r="C139">
        <f t="shared" si="25"/>
        <v>0</v>
      </c>
      <c r="D139">
        <f t="shared" si="23"/>
        <v>1</v>
      </c>
      <c r="E139" s="1">
        <f>('Power parameter'!B$7-'Power parameter'!H$10/2+('Power parameter'!B$6-'Power parameter'!B$12)/'Power parameter'!E$15*B139)*C139</f>
        <v>0</v>
      </c>
      <c r="F139">
        <f>('Power parameter'!B$7+'Power parameter'!H$10/2-'Power parameter'!B$12/'Power parameter'!E$15*(B139-B$3))*D139</f>
        <v>0.77761809026755602</v>
      </c>
      <c r="G139" s="1">
        <f t="shared" si="26"/>
        <v>0.77761809026755602</v>
      </c>
      <c r="J139">
        <v>131</v>
      </c>
      <c r="K139" s="1">
        <f t="shared" si="30"/>
        <v>6.699701181577842E-6</v>
      </c>
      <c r="L139">
        <f t="shared" si="21"/>
        <v>0</v>
      </c>
      <c r="M139">
        <f t="shared" si="24"/>
        <v>1</v>
      </c>
      <c r="N139" s="1">
        <f>('Power parameter'!B$6-'Power parameter'!B$13)/'Power parameter'!E$15*K139*L139</f>
        <v>0</v>
      </c>
      <c r="O139" s="1">
        <f>IF((K139-B$1-E$1)&gt;0,0,('Power parameter'!K$8-'Power parameter'!B$13/'Power parameter'!E$15*(waves!K139-waves!B$1))*M139)</f>
        <v>0.67315026312671633</v>
      </c>
      <c r="P139" s="1">
        <f t="shared" si="27"/>
        <v>0.67315026312671633</v>
      </c>
      <c r="S139" s="1">
        <f t="shared" si="28"/>
        <v>6.2594570713283436E-6</v>
      </c>
      <c r="T139" s="1">
        <f t="shared" si="29"/>
        <v>0.77761809026755602</v>
      </c>
    </row>
    <row r="140" spans="1:20">
      <c r="A140">
        <v>132</v>
      </c>
      <c r="B140" s="1">
        <f t="shared" si="31"/>
        <v>6.3072391863766518E-6</v>
      </c>
      <c r="C140">
        <f t="shared" si="25"/>
        <v>0</v>
      </c>
      <c r="D140">
        <f t="shared" si="23"/>
        <v>1</v>
      </c>
      <c r="E140" s="1">
        <f>('Power parameter'!B$7-'Power parameter'!H$10/2+('Power parameter'!B$6-'Power parameter'!B$12)/'Power parameter'!E$15*B140)*C140</f>
        <v>0</v>
      </c>
      <c r="F140">
        <f>('Power parameter'!B$7+'Power parameter'!H$10/2-'Power parameter'!B$12/'Power parameter'!E$15*(B140-B$3))*D140</f>
        <v>0.77677944789188169</v>
      </c>
      <c r="G140" s="1">
        <f t="shared" si="26"/>
        <v>0.77677944789188169</v>
      </c>
      <c r="J140">
        <v>132</v>
      </c>
      <c r="K140" s="1">
        <f t="shared" si="30"/>
        <v>6.7508439386891237E-6</v>
      </c>
      <c r="L140">
        <f t="shared" si="21"/>
        <v>0</v>
      </c>
      <c r="M140">
        <f t="shared" si="24"/>
        <v>1</v>
      </c>
      <c r="N140" s="1">
        <f>('Power parameter'!B$6-'Power parameter'!B$13)/'Power parameter'!E$15*K140*L140</f>
        <v>0</v>
      </c>
      <c r="O140" s="1">
        <f>IF((K140-B$1-E$1)&gt;0,0,('Power parameter'!K$8-'Power parameter'!B$13/'Power parameter'!E$15*(waves!K140-waves!B$1))*M140)</f>
        <v>0.6722526368228372</v>
      </c>
      <c r="P140" s="1">
        <f t="shared" si="27"/>
        <v>0.6722526368228372</v>
      </c>
      <c r="S140" s="1">
        <f t="shared" si="28"/>
        <v>6.3072391863766518E-6</v>
      </c>
      <c r="T140" s="1">
        <f t="shared" si="29"/>
        <v>0.77677944789188169</v>
      </c>
    </row>
    <row r="141" spans="1:20">
      <c r="A141">
        <v>133</v>
      </c>
      <c r="B141" s="1">
        <f t="shared" si="31"/>
        <v>6.35502130142496E-6</v>
      </c>
      <c r="C141">
        <f t="shared" si="25"/>
        <v>0</v>
      </c>
      <c r="D141">
        <f t="shared" si="23"/>
        <v>1</v>
      </c>
      <c r="E141" s="1">
        <f>('Power parameter'!B$7-'Power parameter'!H$10/2+('Power parameter'!B$6-'Power parameter'!B$12)/'Power parameter'!E$15*B141)*C141</f>
        <v>0</v>
      </c>
      <c r="F141">
        <f>('Power parameter'!B$7+'Power parameter'!H$10/2-'Power parameter'!B$12/'Power parameter'!E$15*(B141-B$3))*D141</f>
        <v>0.77594080551620737</v>
      </c>
      <c r="G141" s="1">
        <f t="shared" si="26"/>
        <v>0.77594080551620737</v>
      </c>
      <c r="J141">
        <v>133</v>
      </c>
      <c r="K141" s="1">
        <f t="shared" si="30"/>
        <v>6.8019866958004046E-6</v>
      </c>
      <c r="L141">
        <f t="shared" si="21"/>
        <v>0</v>
      </c>
      <c r="M141">
        <f t="shared" si="24"/>
        <v>1</v>
      </c>
      <c r="N141" s="1">
        <f>('Power parameter'!B$6-'Power parameter'!B$13)/'Power parameter'!E$15*K141*L141</f>
        <v>0</v>
      </c>
      <c r="O141" s="1">
        <f>IF((K141-B$1-E$1)&gt;0,0,('Power parameter'!K$8-'Power parameter'!B$13/'Power parameter'!E$15*(waves!K141-waves!B$1))*M141)</f>
        <v>0.67135501051895807</v>
      </c>
      <c r="P141" s="1">
        <f t="shared" si="27"/>
        <v>0.67135501051895807</v>
      </c>
      <c r="S141" s="1">
        <f t="shared" si="28"/>
        <v>6.35502130142496E-6</v>
      </c>
      <c r="T141" s="1">
        <f t="shared" si="29"/>
        <v>0.77594080551620737</v>
      </c>
    </row>
    <row r="142" spans="1:20">
      <c r="A142">
        <v>134</v>
      </c>
      <c r="B142" s="1">
        <f t="shared" si="31"/>
        <v>6.4028034164732674E-6</v>
      </c>
      <c r="C142">
        <f t="shared" si="25"/>
        <v>0</v>
      </c>
      <c r="D142">
        <f t="shared" si="23"/>
        <v>1</v>
      </c>
      <c r="E142" s="1">
        <f>('Power parameter'!B$7-'Power parameter'!H$10/2+('Power parameter'!B$6-'Power parameter'!B$12)/'Power parameter'!E$15*B142)*C142</f>
        <v>0</v>
      </c>
      <c r="F142">
        <f>('Power parameter'!B$7+'Power parameter'!H$10/2-'Power parameter'!B$12/'Power parameter'!E$15*(B142-B$3))*D142</f>
        <v>0.77510216314053304</v>
      </c>
      <c r="G142" s="1">
        <f t="shared" si="26"/>
        <v>0.77510216314053304</v>
      </c>
      <c r="J142">
        <v>134</v>
      </c>
      <c r="K142" s="1">
        <f t="shared" si="30"/>
        <v>6.8531294529116863E-6</v>
      </c>
      <c r="L142">
        <f t="shared" si="21"/>
        <v>0</v>
      </c>
      <c r="M142">
        <f t="shared" si="24"/>
        <v>1</v>
      </c>
      <c r="N142" s="1">
        <f>('Power parameter'!B$6-'Power parameter'!B$13)/'Power parameter'!E$15*K142*L142</f>
        <v>0</v>
      </c>
      <c r="O142" s="1">
        <f>IF((K142-B$1-E$1)&gt;0,0,('Power parameter'!K$8-'Power parameter'!B$13/'Power parameter'!E$15*(waves!K142-waves!B$1))*M142)</f>
        <v>0.67045738421507894</v>
      </c>
      <c r="P142" s="1">
        <f t="shared" si="27"/>
        <v>0.67045738421507894</v>
      </c>
      <c r="S142" s="1">
        <f t="shared" si="28"/>
        <v>6.4028034164732674E-6</v>
      </c>
      <c r="T142" s="1">
        <f t="shared" si="29"/>
        <v>0.77510216314053304</v>
      </c>
    </row>
    <row r="143" spans="1:20">
      <c r="A143">
        <v>135</v>
      </c>
      <c r="B143" s="1">
        <f t="shared" si="31"/>
        <v>6.4505855315215756E-6</v>
      </c>
      <c r="C143">
        <f t="shared" si="25"/>
        <v>0</v>
      </c>
      <c r="D143">
        <f t="shared" si="23"/>
        <v>1</v>
      </c>
      <c r="E143" s="1">
        <f>('Power parameter'!B$7-'Power parameter'!H$10/2+('Power parameter'!B$6-'Power parameter'!B$12)/'Power parameter'!E$15*B143)*C143</f>
        <v>0</v>
      </c>
      <c r="F143">
        <f>('Power parameter'!B$7+'Power parameter'!H$10/2-'Power parameter'!B$12/'Power parameter'!E$15*(B143-B$3))*D143</f>
        <v>0.77426352076485871</v>
      </c>
      <c r="G143" s="1">
        <f t="shared" si="26"/>
        <v>0.77426352076485871</v>
      </c>
      <c r="J143">
        <v>135</v>
      </c>
      <c r="K143" s="1">
        <f t="shared" si="30"/>
        <v>6.9042722100229672E-6</v>
      </c>
      <c r="L143">
        <f t="shared" si="21"/>
        <v>0</v>
      </c>
      <c r="M143">
        <f t="shared" si="24"/>
        <v>1</v>
      </c>
      <c r="N143" s="1">
        <f>('Power parameter'!B$6-'Power parameter'!B$13)/'Power parameter'!E$15*K143*L143</f>
        <v>0</v>
      </c>
      <c r="O143" s="1">
        <f>IF((K143-B$1-E$1)&gt;0,0,('Power parameter'!K$8-'Power parameter'!B$13/'Power parameter'!E$15*(waves!K143-waves!B$1))*M143)</f>
        <v>0.66955975791119982</v>
      </c>
      <c r="P143" s="1">
        <f t="shared" si="27"/>
        <v>0.66955975791119982</v>
      </c>
      <c r="S143" s="1">
        <f t="shared" si="28"/>
        <v>6.4505855315215756E-6</v>
      </c>
      <c r="T143" s="1">
        <f t="shared" si="29"/>
        <v>0.77426352076485871</v>
      </c>
    </row>
    <row r="144" spans="1:20">
      <c r="A144">
        <v>136</v>
      </c>
      <c r="B144" s="1">
        <f t="shared" si="31"/>
        <v>6.4983676465698838E-6</v>
      </c>
      <c r="C144">
        <f t="shared" si="25"/>
        <v>0</v>
      </c>
      <c r="D144">
        <f t="shared" si="23"/>
        <v>1</v>
      </c>
      <c r="E144" s="1">
        <f>('Power parameter'!B$7-'Power parameter'!H$10/2+('Power parameter'!B$6-'Power parameter'!B$12)/'Power parameter'!E$15*B144)*C144</f>
        <v>0</v>
      </c>
      <c r="F144">
        <f>('Power parameter'!B$7+'Power parameter'!H$10/2-'Power parameter'!B$12/'Power parameter'!E$15*(B144-B$3))*D144</f>
        <v>0.77342487838918439</v>
      </c>
      <c r="G144" s="1">
        <f t="shared" si="26"/>
        <v>0.77342487838918439</v>
      </c>
      <c r="J144">
        <v>136</v>
      </c>
      <c r="K144" s="1">
        <f t="shared" si="30"/>
        <v>6.9554149671342481E-6</v>
      </c>
      <c r="L144">
        <f t="shared" ref="L144:L207" si="32">IF(K144&lt;B$1,1,0)</f>
        <v>0</v>
      </c>
      <c r="M144">
        <f t="shared" si="24"/>
        <v>1</v>
      </c>
      <c r="N144" s="1">
        <f>('Power parameter'!B$6-'Power parameter'!B$13)/'Power parameter'!E$15*K144*L144</f>
        <v>0</v>
      </c>
      <c r="O144" s="1">
        <f>IF((K144-B$1-E$1)&gt;0,0,('Power parameter'!K$8-'Power parameter'!B$13/'Power parameter'!E$15*(waves!K144-waves!B$1))*M144)</f>
        <v>0.66866213160732069</v>
      </c>
      <c r="P144" s="1">
        <f t="shared" si="27"/>
        <v>0.66866213160732069</v>
      </c>
      <c r="S144" s="1">
        <f t="shared" si="28"/>
        <v>6.4983676465698838E-6</v>
      </c>
      <c r="T144" s="1">
        <f t="shared" si="29"/>
        <v>0.77342487838918439</v>
      </c>
    </row>
    <row r="145" spans="1:20">
      <c r="A145">
        <v>137</v>
      </c>
      <c r="B145" s="1">
        <f t="shared" si="31"/>
        <v>6.5461497616181912E-6</v>
      </c>
      <c r="C145">
        <f t="shared" si="25"/>
        <v>0</v>
      </c>
      <c r="D145">
        <f t="shared" si="23"/>
        <v>1</v>
      </c>
      <c r="E145" s="1">
        <f>('Power parameter'!B$7-'Power parameter'!H$10/2+('Power parameter'!B$6-'Power parameter'!B$12)/'Power parameter'!E$15*B145)*C145</f>
        <v>0</v>
      </c>
      <c r="F145">
        <f>('Power parameter'!B$7+'Power parameter'!H$10/2-'Power parameter'!B$12/'Power parameter'!E$15*(B145-B$3))*D145</f>
        <v>0.77258623601351006</v>
      </c>
      <c r="G145" s="1">
        <f t="shared" si="26"/>
        <v>0.77258623601351006</v>
      </c>
      <c r="J145">
        <v>137</v>
      </c>
      <c r="K145" s="1">
        <f t="shared" si="30"/>
        <v>7.0065577242455298E-6</v>
      </c>
      <c r="L145">
        <f t="shared" si="32"/>
        <v>0</v>
      </c>
      <c r="M145">
        <f t="shared" si="24"/>
        <v>1</v>
      </c>
      <c r="N145" s="1">
        <f>('Power parameter'!B$6-'Power parameter'!B$13)/'Power parameter'!E$15*K145*L145</f>
        <v>0</v>
      </c>
      <c r="O145" s="1">
        <f>IF((K145-B$1-E$1)&gt;0,0,('Power parameter'!K$8-'Power parameter'!B$13/'Power parameter'!E$15*(waves!K145-waves!B$1))*M145)</f>
        <v>0.66776450530344156</v>
      </c>
      <c r="P145" s="1">
        <f t="shared" si="27"/>
        <v>0.66776450530344156</v>
      </c>
      <c r="S145" s="1">
        <f t="shared" si="28"/>
        <v>6.5461497616181912E-6</v>
      </c>
      <c r="T145" s="1">
        <f t="shared" si="29"/>
        <v>0.77258623601351006</v>
      </c>
    </row>
    <row r="146" spans="1:20">
      <c r="A146">
        <v>138</v>
      </c>
      <c r="B146" s="1">
        <f t="shared" si="31"/>
        <v>6.5939318766664994E-6</v>
      </c>
      <c r="C146">
        <f t="shared" si="25"/>
        <v>0</v>
      </c>
      <c r="D146">
        <f t="shared" si="23"/>
        <v>1</v>
      </c>
      <c r="E146" s="1">
        <f>('Power parameter'!B$7-'Power parameter'!H$10/2+('Power parameter'!B$6-'Power parameter'!B$12)/'Power parameter'!E$15*B146)*C146</f>
        <v>0</v>
      </c>
      <c r="F146">
        <f>('Power parameter'!B$7+'Power parameter'!H$10/2-'Power parameter'!B$12/'Power parameter'!E$15*(B146-B$3))*D146</f>
        <v>0.77174759363783574</v>
      </c>
      <c r="G146" s="1">
        <f t="shared" si="26"/>
        <v>0.77174759363783574</v>
      </c>
      <c r="J146">
        <v>138</v>
      </c>
      <c r="K146" s="1">
        <f t="shared" si="30"/>
        <v>7.0577004813568107E-6</v>
      </c>
      <c r="L146">
        <f t="shared" si="32"/>
        <v>0</v>
      </c>
      <c r="M146">
        <f t="shared" si="24"/>
        <v>1</v>
      </c>
      <c r="N146" s="1">
        <f>('Power parameter'!B$6-'Power parameter'!B$13)/'Power parameter'!E$15*K146*L146</f>
        <v>0</v>
      </c>
      <c r="O146" s="1">
        <f>IF((K146-B$1-E$1)&gt;0,0,('Power parameter'!K$8-'Power parameter'!B$13/'Power parameter'!E$15*(waves!K146-waves!B$1))*M146)</f>
        <v>0.66686687899956243</v>
      </c>
      <c r="P146" s="1">
        <f t="shared" si="27"/>
        <v>0.66686687899956243</v>
      </c>
      <c r="S146" s="1">
        <f t="shared" si="28"/>
        <v>6.5939318766664994E-6</v>
      </c>
      <c r="T146" s="1">
        <f t="shared" si="29"/>
        <v>0.77174759363783574</v>
      </c>
    </row>
    <row r="147" spans="1:20">
      <c r="A147">
        <v>139</v>
      </c>
      <c r="B147" s="1">
        <f t="shared" si="31"/>
        <v>6.6417139917148076E-6</v>
      </c>
      <c r="C147">
        <f t="shared" si="25"/>
        <v>0</v>
      </c>
      <c r="D147">
        <f t="shared" si="23"/>
        <v>1</v>
      </c>
      <c r="E147" s="1">
        <f>('Power parameter'!B$7-'Power parameter'!H$10/2+('Power parameter'!B$6-'Power parameter'!B$12)/'Power parameter'!E$15*B147)*C147</f>
        <v>0</v>
      </c>
      <c r="F147">
        <f>('Power parameter'!B$7+'Power parameter'!H$10/2-'Power parameter'!B$12/'Power parameter'!E$15*(B147-B$3))*D147</f>
        <v>0.77090895126216141</v>
      </c>
      <c r="G147" s="1">
        <f t="shared" si="26"/>
        <v>0.77090895126216141</v>
      </c>
      <c r="J147">
        <v>139</v>
      </c>
      <c r="K147" s="1">
        <f t="shared" si="30"/>
        <v>7.1088432384680924E-6</v>
      </c>
      <c r="L147">
        <f t="shared" si="32"/>
        <v>0</v>
      </c>
      <c r="M147">
        <f t="shared" si="24"/>
        <v>1</v>
      </c>
      <c r="N147" s="1">
        <f>('Power parameter'!B$6-'Power parameter'!B$13)/'Power parameter'!E$15*K147*L147</f>
        <v>0</v>
      </c>
      <c r="O147" s="1">
        <f>IF((K147-B$1-E$1)&gt;0,0,('Power parameter'!K$8-'Power parameter'!B$13/'Power parameter'!E$15*(waves!K147-waves!B$1))*M147)</f>
        <v>0.66596925269568319</v>
      </c>
      <c r="P147" s="1">
        <f t="shared" si="27"/>
        <v>0.66596925269568319</v>
      </c>
      <c r="S147" s="1">
        <f t="shared" si="28"/>
        <v>6.6417139917148076E-6</v>
      </c>
      <c r="T147" s="1">
        <f t="shared" si="29"/>
        <v>0.77090895126216141</v>
      </c>
    </row>
    <row r="148" spans="1:20">
      <c r="A148">
        <v>140</v>
      </c>
      <c r="B148" s="1">
        <f t="shared" si="31"/>
        <v>6.6894961067631158E-6</v>
      </c>
      <c r="C148">
        <f t="shared" si="25"/>
        <v>0</v>
      </c>
      <c r="D148">
        <f t="shared" si="23"/>
        <v>1</v>
      </c>
      <c r="E148" s="1">
        <f>('Power parameter'!B$7-'Power parameter'!H$10/2+('Power parameter'!B$6-'Power parameter'!B$12)/'Power parameter'!E$15*B148)*C148</f>
        <v>0</v>
      </c>
      <c r="F148">
        <f>('Power parameter'!B$7+'Power parameter'!H$10/2-'Power parameter'!B$12/'Power parameter'!E$15*(B148-B$3))*D148</f>
        <v>0.77007030888648698</v>
      </c>
      <c r="G148" s="1">
        <f t="shared" si="26"/>
        <v>0.77007030888648698</v>
      </c>
      <c r="J148">
        <v>140</v>
      </c>
      <c r="K148" s="1">
        <f t="shared" si="30"/>
        <v>7.1599859955793733E-6</v>
      </c>
      <c r="L148">
        <f t="shared" si="32"/>
        <v>0</v>
      </c>
      <c r="M148">
        <f t="shared" si="24"/>
        <v>1</v>
      </c>
      <c r="N148" s="1">
        <f>('Power parameter'!B$6-'Power parameter'!B$13)/'Power parameter'!E$15*K148*L148</f>
        <v>0</v>
      </c>
      <c r="O148" s="1">
        <f>IF((K148-B$1-E$1)&gt;0,0,('Power parameter'!K$8-'Power parameter'!B$13/'Power parameter'!E$15*(waves!K148-waves!B$1))*M148)</f>
        <v>0.66507162639180406</v>
      </c>
      <c r="P148" s="1">
        <f t="shared" si="27"/>
        <v>0.66507162639180406</v>
      </c>
      <c r="S148" s="1">
        <f t="shared" si="28"/>
        <v>6.6894961067631158E-6</v>
      </c>
      <c r="T148" s="1">
        <f t="shared" si="29"/>
        <v>0.77007030888648698</v>
      </c>
    </row>
    <row r="149" spans="1:20">
      <c r="A149">
        <v>141</v>
      </c>
      <c r="B149" s="1">
        <f t="shared" si="31"/>
        <v>6.7372782218114232E-6</v>
      </c>
      <c r="C149">
        <f t="shared" si="25"/>
        <v>0</v>
      </c>
      <c r="D149">
        <f t="shared" si="23"/>
        <v>1</v>
      </c>
      <c r="E149" s="1">
        <f>('Power parameter'!B$7-'Power parameter'!H$10/2+('Power parameter'!B$6-'Power parameter'!B$12)/'Power parameter'!E$15*B149)*C149</f>
        <v>0</v>
      </c>
      <c r="F149">
        <f>('Power parameter'!B$7+'Power parameter'!H$10/2-'Power parameter'!B$12/'Power parameter'!E$15*(B149-B$3))*D149</f>
        <v>0.76923166651081265</v>
      </c>
      <c r="G149" s="1">
        <f t="shared" si="26"/>
        <v>0.76923166651081265</v>
      </c>
      <c r="J149">
        <v>141</v>
      </c>
      <c r="K149" s="1">
        <f t="shared" si="30"/>
        <v>7.211128752690655E-6</v>
      </c>
      <c r="L149">
        <f t="shared" si="32"/>
        <v>0</v>
      </c>
      <c r="M149">
        <f t="shared" si="24"/>
        <v>1</v>
      </c>
      <c r="N149" s="1">
        <f>('Power parameter'!B$6-'Power parameter'!B$13)/'Power parameter'!E$15*K149*L149</f>
        <v>0</v>
      </c>
      <c r="O149" s="1">
        <f>IF((K149-B$1-E$1)&gt;0,0,('Power parameter'!K$8-'Power parameter'!B$13/'Power parameter'!E$15*(waves!K149-waves!B$1))*M149)</f>
        <v>0.66417400008792493</v>
      </c>
      <c r="P149" s="1">
        <f t="shared" si="27"/>
        <v>0.66417400008792493</v>
      </c>
      <c r="S149" s="1">
        <f t="shared" si="28"/>
        <v>6.7372782218114232E-6</v>
      </c>
      <c r="T149" s="1">
        <f t="shared" si="29"/>
        <v>0.76923166651081265</v>
      </c>
    </row>
    <row r="150" spans="1:20">
      <c r="A150">
        <v>142</v>
      </c>
      <c r="B150" s="1">
        <f t="shared" si="31"/>
        <v>6.7850603368597314E-6</v>
      </c>
      <c r="C150">
        <f t="shared" si="25"/>
        <v>0</v>
      </c>
      <c r="D150">
        <f t="shared" si="23"/>
        <v>1</v>
      </c>
      <c r="E150" s="1">
        <f>('Power parameter'!B$7-'Power parameter'!H$10/2+('Power parameter'!B$6-'Power parameter'!B$12)/'Power parameter'!E$15*B150)*C150</f>
        <v>0</v>
      </c>
      <c r="F150">
        <f>('Power parameter'!B$7+'Power parameter'!H$10/2-'Power parameter'!B$12/'Power parameter'!E$15*(B150-B$3))*D150</f>
        <v>0.76839302413513833</v>
      </c>
      <c r="G150" s="1">
        <f t="shared" si="26"/>
        <v>0.76839302413513833</v>
      </c>
      <c r="J150">
        <v>142</v>
      </c>
      <c r="K150" s="1">
        <f t="shared" si="30"/>
        <v>7.2622715098019359E-6</v>
      </c>
      <c r="L150">
        <f t="shared" si="32"/>
        <v>0</v>
      </c>
      <c r="M150">
        <f t="shared" si="24"/>
        <v>1</v>
      </c>
      <c r="N150" s="1">
        <f>('Power parameter'!B$6-'Power parameter'!B$13)/'Power parameter'!E$15*K150*L150</f>
        <v>0</v>
      </c>
      <c r="O150" s="1">
        <f>IF((K150-B$1-E$1)&gt;0,0,('Power parameter'!K$8-'Power parameter'!B$13/'Power parameter'!E$15*(waves!K150-waves!B$1))*M150)</f>
        <v>0.6632763737840458</v>
      </c>
      <c r="P150" s="1">
        <f t="shared" si="27"/>
        <v>0.6632763737840458</v>
      </c>
      <c r="S150" s="1">
        <f t="shared" si="28"/>
        <v>6.7850603368597314E-6</v>
      </c>
      <c r="T150" s="1">
        <f t="shared" si="29"/>
        <v>0.76839302413513833</v>
      </c>
    </row>
    <row r="151" spans="1:20">
      <c r="A151">
        <v>143</v>
      </c>
      <c r="B151" s="1">
        <f t="shared" si="31"/>
        <v>6.8328424519080396E-6</v>
      </c>
      <c r="C151">
        <f t="shared" si="25"/>
        <v>0</v>
      </c>
      <c r="D151">
        <f t="shared" si="23"/>
        <v>1</v>
      </c>
      <c r="E151" s="1">
        <f>('Power parameter'!B$7-'Power parameter'!H$10/2+('Power parameter'!B$6-'Power parameter'!B$12)/'Power parameter'!E$15*B151)*C151</f>
        <v>0</v>
      </c>
      <c r="F151">
        <f>('Power parameter'!B$7+'Power parameter'!H$10/2-'Power parameter'!B$12/'Power parameter'!E$15*(B151-B$3))*D151</f>
        <v>0.767554381759464</v>
      </c>
      <c r="G151" s="1">
        <f t="shared" si="26"/>
        <v>0.767554381759464</v>
      </c>
      <c r="J151">
        <v>143</v>
      </c>
      <c r="K151" s="1">
        <f t="shared" si="30"/>
        <v>7.3134142669132167E-6</v>
      </c>
      <c r="L151">
        <f t="shared" si="32"/>
        <v>0</v>
      </c>
      <c r="M151">
        <f t="shared" si="24"/>
        <v>1</v>
      </c>
      <c r="N151" s="1">
        <f>('Power parameter'!B$6-'Power parameter'!B$13)/'Power parameter'!E$15*K151*L151</f>
        <v>0</v>
      </c>
      <c r="O151" s="1">
        <f>IF((K151-B$1-E$1)&gt;0,0,('Power parameter'!K$8-'Power parameter'!B$13/'Power parameter'!E$15*(waves!K151-waves!B$1))*M151)</f>
        <v>0.66237874748016667</v>
      </c>
      <c r="P151" s="1">
        <f t="shared" si="27"/>
        <v>0.66237874748016667</v>
      </c>
      <c r="S151" s="1">
        <f t="shared" si="28"/>
        <v>6.8328424519080396E-6</v>
      </c>
      <c r="T151" s="1">
        <f t="shared" si="29"/>
        <v>0.767554381759464</v>
      </c>
    </row>
    <row r="152" spans="1:20">
      <c r="A152">
        <v>144</v>
      </c>
      <c r="B152" s="1">
        <f t="shared" si="31"/>
        <v>6.880624566956347E-6</v>
      </c>
      <c r="C152">
        <f t="shared" si="25"/>
        <v>0</v>
      </c>
      <c r="D152">
        <f t="shared" si="23"/>
        <v>1</v>
      </c>
      <c r="E152" s="1">
        <f>('Power parameter'!B$7-'Power parameter'!H$10/2+('Power parameter'!B$6-'Power parameter'!B$12)/'Power parameter'!E$15*B152)*C152</f>
        <v>0</v>
      </c>
      <c r="F152">
        <f>('Power parameter'!B$7+'Power parameter'!H$10/2-'Power parameter'!B$12/'Power parameter'!E$15*(B152-B$3))*D152</f>
        <v>0.76671573938378967</v>
      </c>
      <c r="G152" s="1">
        <f t="shared" si="26"/>
        <v>0.76671573938378967</v>
      </c>
      <c r="J152">
        <v>144</v>
      </c>
      <c r="K152" s="1">
        <f t="shared" si="30"/>
        <v>7.3645570240244985E-6</v>
      </c>
      <c r="L152">
        <f t="shared" si="32"/>
        <v>0</v>
      </c>
      <c r="M152">
        <f t="shared" si="24"/>
        <v>1</v>
      </c>
      <c r="N152" s="1">
        <f>('Power parameter'!B$6-'Power parameter'!B$13)/'Power parameter'!E$15*K152*L152</f>
        <v>0</v>
      </c>
      <c r="O152" s="1">
        <f>IF((K152-B$1-E$1)&gt;0,0,('Power parameter'!K$8-'Power parameter'!B$13/'Power parameter'!E$15*(waves!K152-waves!B$1))*M152)</f>
        <v>0.66148112117628755</v>
      </c>
      <c r="P152" s="1">
        <f t="shared" si="27"/>
        <v>0.66148112117628755</v>
      </c>
      <c r="S152" s="1">
        <f t="shared" si="28"/>
        <v>6.880624566956347E-6</v>
      </c>
      <c r="T152" s="1">
        <f t="shared" si="29"/>
        <v>0.76671573938378967</v>
      </c>
    </row>
    <row r="153" spans="1:20">
      <c r="A153">
        <v>145</v>
      </c>
      <c r="B153" s="1">
        <f t="shared" si="31"/>
        <v>6.9284066820046552E-6</v>
      </c>
      <c r="C153">
        <f t="shared" si="25"/>
        <v>0</v>
      </c>
      <c r="D153">
        <f t="shared" si="23"/>
        <v>1</v>
      </c>
      <c r="E153" s="1">
        <f>('Power parameter'!B$7-'Power parameter'!H$10/2+('Power parameter'!B$6-'Power parameter'!B$12)/'Power parameter'!E$15*B153)*C153</f>
        <v>0</v>
      </c>
      <c r="F153">
        <f>('Power parameter'!B$7+'Power parameter'!H$10/2-'Power parameter'!B$12/'Power parameter'!E$15*(B153-B$3))*D153</f>
        <v>0.76587709700811535</v>
      </c>
      <c r="G153" s="1">
        <f t="shared" si="26"/>
        <v>0.76587709700811535</v>
      </c>
      <c r="J153">
        <v>145</v>
      </c>
      <c r="K153" s="1">
        <f t="shared" si="30"/>
        <v>7.4156997811357793E-6</v>
      </c>
      <c r="L153">
        <f t="shared" si="32"/>
        <v>0</v>
      </c>
      <c r="M153">
        <f t="shared" si="24"/>
        <v>1</v>
      </c>
      <c r="N153" s="1">
        <f>('Power parameter'!B$6-'Power parameter'!B$13)/'Power parameter'!E$15*K153*L153</f>
        <v>0</v>
      </c>
      <c r="O153" s="1">
        <f>IF((K153-B$1-E$1)&gt;0,0,('Power parameter'!K$8-'Power parameter'!B$13/'Power parameter'!E$15*(waves!K153-waves!B$1))*M153)</f>
        <v>0.66058349487240842</v>
      </c>
      <c r="P153" s="1">
        <f t="shared" si="27"/>
        <v>0.66058349487240842</v>
      </c>
      <c r="S153" s="1">
        <f t="shared" si="28"/>
        <v>6.9284066820046552E-6</v>
      </c>
      <c r="T153" s="1">
        <f t="shared" si="29"/>
        <v>0.76587709700811535</v>
      </c>
    </row>
    <row r="154" spans="1:20">
      <c r="A154">
        <v>146</v>
      </c>
      <c r="B154" s="1">
        <f t="shared" si="31"/>
        <v>6.9761887970529634E-6</v>
      </c>
      <c r="C154">
        <f t="shared" si="25"/>
        <v>0</v>
      </c>
      <c r="D154">
        <f t="shared" ref="D154:D217" si="33">IF(B154&gt;B$3,1,0)</f>
        <v>1</v>
      </c>
      <c r="E154" s="1">
        <f>('Power parameter'!B$7-'Power parameter'!H$10/2+('Power parameter'!B$6-'Power parameter'!B$12)/'Power parameter'!E$15*B154)*C154</f>
        <v>0</v>
      </c>
      <c r="F154">
        <f>('Power parameter'!B$7+'Power parameter'!H$10/2-'Power parameter'!B$12/'Power parameter'!E$15*(B154-B$3))*D154</f>
        <v>0.76503845463244102</v>
      </c>
      <c r="G154" s="1">
        <f t="shared" si="26"/>
        <v>0.76503845463244102</v>
      </c>
      <c r="J154">
        <v>146</v>
      </c>
      <c r="K154" s="1">
        <f t="shared" si="30"/>
        <v>7.466842538247061E-6</v>
      </c>
      <c r="L154">
        <f t="shared" si="32"/>
        <v>0</v>
      </c>
      <c r="M154">
        <f t="shared" si="24"/>
        <v>1</v>
      </c>
      <c r="N154" s="1">
        <f>('Power parameter'!B$6-'Power parameter'!B$13)/'Power parameter'!E$15*K154*L154</f>
        <v>0</v>
      </c>
      <c r="O154" s="1">
        <f>IF((K154-B$1-E$1)&gt;0,0,('Power parameter'!K$8-'Power parameter'!B$13/'Power parameter'!E$15*(waves!K154-waves!B$1))*M154)</f>
        <v>0.65968586856852918</v>
      </c>
      <c r="P154" s="1">
        <f t="shared" si="27"/>
        <v>0.65968586856852918</v>
      </c>
      <c r="S154" s="1">
        <f t="shared" si="28"/>
        <v>6.9761887970529634E-6</v>
      </c>
      <c r="T154" s="1">
        <f t="shared" si="29"/>
        <v>0.76503845463244102</v>
      </c>
    </row>
    <row r="155" spans="1:20">
      <c r="A155">
        <v>147</v>
      </c>
      <c r="B155" s="1">
        <f t="shared" si="31"/>
        <v>7.0239709121012716E-6</v>
      </c>
      <c r="C155">
        <f t="shared" si="25"/>
        <v>0</v>
      </c>
      <c r="D155">
        <f t="shared" si="33"/>
        <v>1</v>
      </c>
      <c r="E155" s="1">
        <f>('Power parameter'!B$7-'Power parameter'!H$10/2+('Power parameter'!B$6-'Power parameter'!B$12)/'Power parameter'!E$15*B155)*C155</f>
        <v>0</v>
      </c>
      <c r="F155">
        <f>('Power parameter'!B$7+'Power parameter'!H$10/2-'Power parameter'!B$12/'Power parameter'!E$15*(B155-B$3))*D155</f>
        <v>0.76419981225676659</v>
      </c>
      <c r="G155" s="1">
        <f t="shared" si="26"/>
        <v>0.76419981225676659</v>
      </c>
      <c r="J155">
        <v>147</v>
      </c>
      <c r="K155" s="1">
        <f t="shared" si="30"/>
        <v>7.5179852953583419E-6</v>
      </c>
      <c r="L155">
        <f t="shared" si="32"/>
        <v>0</v>
      </c>
      <c r="M155">
        <f t="shared" si="24"/>
        <v>1</v>
      </c>
      <c r="N155" s="1">
        <f>('Power parameter'!B$6-'Power parameter'!B$13)/'Power parameter'!E$15*K155*L155</f>
        <v>0</v>
      </c>
      <c r="O155" s="1">
        <f>IF((K155-B$1-E$1)&gt;0,0,('Power parameter'!K$8-'Power parameter'!B$13/'Power parameter'!E$15*(waves!K155-waves!B$1))*M155)</f>
        <v>0.65878824226465005</v>
      </c>
      <c r="P155" s="1">
        <f t="shared" si="27"/>
        <v>0.65878824226465005</v>
      </c>
      <c r="S155" s="1">
        <f t="shared" si="28"/>
        <v>7.0239709121012716E-6</v>
      </c>
      <c r="T155" s="1">
        <f t="shared" si="29"/>
        <v>0.76419981225676659</v>
      </c>
    </row>
    <row r="156" spans="1:20">
      <c r="A156">
        <v>148</v>
      </c>
      <c r="B156" s="1">
        <f t="shared" si="31"/>
        <v>7.071753027149579E-6</v>
      </c>
      <c r="C156">
        <f t="shared" si="25"/>
        <v>0</v>
      </c>
      <c r="D156">
        <f t="shared" si="33"/>
        <v>1</v>
      </c>
      <c r="E156" s="1">
        <f>('Power parameter'!B$7-'Power parameter'!H$10/2+('Power parameter'!B$6-'Power parameter'!B$12)/'Power parameter'!E$15*B156)*C156</f>
        <v>0</v>
      </c>
      <c r="F156">
        <f>('Power parameter'!B$7+'Power parameter'!H$10/2-'Power parameter'!B$12/'Power parameter'!E$15*(B156-B$3))*D156</f>
        <v>0.76336116988109226</v>
      </c>
      <c r="G156" s="1">
        <f t="shared" si="26"/>
        <v>0.76336116988109226</v>
      </c>
      <c r="J156">
        <v>148</v>
      </c>
      <c r="K156" s="1">
        <f t="shared" si="30"/>
        <v>7.5691280524696236E-6</v>
      </c>
      <c r="L156">
        <f t="shared" si="32"/>
        <v>0</v>
      </c>
      <c r="M156">
        <f t="shared" si="24"/>
        <v>1</v>
      </c>
      <c r="N156" s="1">
        <f>('Power parameter'!B$6-'Power parameter'!B$13)/'Power parameter'!E$15*K156*L156</f>
        <v>0</v>
      </c>
      <c r="O156" s="1">
        <f>IF((K156-B$1-E$1)&gt;0,0,('Power parameter'!K$8-'Power parameter'!B$13/'Power parameter'!E$15*(waves!K156-waves!B$1))*M156)</f>
        <v>0.65789061596077092</v>
      </c>
      <c r="P156" s="1">
        <f t="shared" si="27"/>
        <v>0.65789061596077092</v>
      </c>
      <c r="S156" s="1">
        <f t="shared" si="28"/>
        <v>7.071753027149579E-6</v>
      </c>
      <c r="T156" s="1">
        <f t="shared" si="29"/>
        <v>0.76336116988109226</v>
      </c>
    </row>
    <row r="157" spans="1:20">
      <c r="A157">
        <v>149</v>
      </c>
      <c r="B157" s="1">
        <f t="shared" si="31"/>
        <v>7.1195351421978872E-6</v>
      </c>
      <c r="C157">
        <f t="shared" si="25"/>
        <v>0</v>
      </c>
      <c r="D157">
        <f t="shared" si="33"/>
        <v>1</v>
      </c>
      <c r="E157" s="1">
        <f>('Power parameter'!B$7-'Power parameter'!H$10/2+('Power parameter'!B$6-'Power parameter'!B$12)/'Power parameter'!E$15*B157)*C157</f>
        <v>0</v>
      </c>
      <c r="F157">
        <f>('Power parameter'!B$7+'Power parameter'!H$10/2-'Power parameter'!B$12/'Power parameter'!E$15*(B157-B$3))*D157</f>
        <v>0.76252252750541794</v>
      </c>
      <c r="G157" s="1">
        <f t="shared" si="26"/>
        <v>0.76252252750541794</v>
      </c>
      <c r="J157">
        <v>149</v>
      </c>
      <c r="K157" s="1">
        <f t="shared" si="30"/>
        <v>7.6202708095809045E-6</v>
      </c>
      <c r="L157">
        <f t="shared" si="32"/>
        <v>0</v>
      </c>
      <c r="M157">
        <f t="shared" si="24"/>
        <v>1</v>
      </c>
      <c r="N157" s="1">
        <f>('Power parameter'!B$6-'Power parameter'!B$13)/'Power parameter'!E$15*K157*L157</f>
        <v>0</v>
      </c>
      <c r="O157" s="1">
        <f>IF((K157-B$1-E$1)&gt;0,0,('Power parameter'!K$8-'Power parameter'!B$13/'Power parameter'!E$15*(waves!K157-waves!B$1))*M157)</f>
        <v>0.65699298965689179</v>
      </c>
      <c r="P157" s="1">
        <f t="shared" si="27"/>
        <v>0.65699298965689179</v>
      </c>
      <c r="S157" s="1">
        <f t="shared" si="28"/>
        <v>7.1195351421978872E-6</v>
      </c>
      <c r="T157" s="1">
        <f t="shared" si="29"/>
        <v>0.76252252750541794</v>
      </c>
    </row>
    <row r="158" spans="1:20">
      <c r="A158">
        <v>150</v>
      </c>
      <c r="B158" s="1">
        <f t="shared" si="31"/>
        <v>7.1673172572461954E-6</v>
      </c>
      <c r="C158">
        <f t="shared" si="25"/>
        <v>0</v>
      </c>
      <c r="D158">
        <f t="shared" si="33"/>
        <v>1</v>
      </c>
      <c r="E158" s="1">
        <f>('Power parameter'!B$7-'Power parameter'!H$10/2+('Power parameter'!B$6-'Power parameter'!B$12)/'Power parameter'!E$15*B158)*C158</f>
        <v>0</v>
      </c>
      <c r="F158">
        <f>('Power parameter'!B$7+'Power parameter'!H$10/2-'Power parameter'!B$12/'Power parameter'!E$15*(B158-B$3))*D158</f>
        <v>0.76168388512974361</v>
      </c>
      <c r="G158" s="1">
        <f t="shared" si="26"/>
        <v>0.76168388512974361</v>
      </c>
      <c r="J158">
        <v>150</v>
      </c>
      <c r="K158" s="1">
        <f t="shared" si="30"/>
        <v>7.6714135666921854E-6</v>
      </c>
      <c r="L158">
        <f t="shared" si="32"/>
        <v>0</v>
      </c>
      <c r="M158">
        <f t="shared" si="24"/>
        <v>1</v>
      </c>
      <c r="N158" s="1">
        <f>('Power parameter'!B$6-'Power parameter'!B$13)/'Power parameter'!E$15*K158*L158</f>
        <v>0</v>
      </c>
      <c r="O158" s="1">
        <f>IF((K158-B$1-E$1)&gt;0,0,('Power parameter'!K$8-'Power parameter'!B$13/'Power parameter'!E$15*(waves!K158-waves!B$1))*M158)</f>
        <v>0.65609536335301266</v>
      </c>
      <c r="P158" s="1">
        <f t="shared" si="27"/>
        <v>0.65609536335301266</v>
      </c>
      <c r="S158" s="1">
        <f t="shared" si="28"/>
        <v>7.1673172572461954E-6</v>
      </c>
      <c r="T158" s="1">
        <f t="shared" si="29"/>
        <v>0.76168388512974361</v>
      </c>
    </row>
    <row r="159" spans="1:20">
      <c r="A159">
        <v>151</v>
      </c>
      <c r="B159" s="1">
        <f t="shared" si="31"/>
        <v>7.2150993722945028E-6</v>
      </c>
      <c r="C159">
        <f t="shared" si="25"/>
        <v>0</v>
      </c>
      <c r="D159">
        <f t="shared" si="33"/>
        <v>1</v>
      </c>
      <c r="E159" s="1">
        <f>('Power parameter'!B$7-'Power parameter'!H$10/2+('Power parameter'!B$6-'Power parameter'!B$12)/'Power parameter'!E$15*B159)*C159</f>
        <v>0</v>
      </c>
      <c r="F159">
        <f>('Power parameter'!B$7+'Power parameter'!H$10/2-'Power parameter'!B$12/'Power parameter'!E$15*(B159-B$3))*D159</f>
        <v>0.76084524275406928</v>
      </c>
      <c r="G159" s="1">
        <f t="shared" si="26"/>
        <v>0.76084524275406928</v>
      </c>
      <c r="J159">
        <v>151</v>
      </c>
      <c r="K159" s="1">
        <f t="shared" si="30"/>
        <v>7.7225563238034663E-6</v>
      </c>
      <c r="L159">
        <f t="shared" si="32"/>
        <v>0</v>
      </c>
      <c r="M159">
        <f t="shared" si="24"/>
        <v>1</v>
      </c>
      <c r="N159" s="1">
        <f>('Power parameter'!B$6-'Power parameter'!B$13)/'Power parameter'!E$15*K159*L159</f>
        <v>0</v>
      </c>
      <c r="O159" s="1">
        <f>IF((K159-B$1-E$1)&gt;0,0,('Power parameter'!K$8-'Power parameter'!B$13/'Power parameter'!E$15*(waves!K159-waves!B$1))*M159)</f>
        <v>0.65519773704913353</v>
      </c>
      <c r="P159" s="1">
        <f t="shared" si="27"/>
        <v>0.65519773704913353</v>
      </c>
      <c r="S159" s="1">
        <f t="shared" si="28"/>
        <v>7.2150993722945028E-6</v>
      </c>
      <c r="T159" s="1">
        <f t="shared" si="29"/>
        <v>0.76084524275406928</v>
      </c>
    </row>
    <row r="160" spans="1:20">
      <c r="A160">
        <v>152</v>
      </c>
      <c r="B160" s="1">
        <f t="shared" si="31"/>
        <v>7.262881487342811E-6</v>
      </c>
      <c r="C160">
        <f t="shared" si="25"/>
        <v>0</v>
      </c>
      <c r="D160">
        <f t="shared" si="33"/>
        <v>1</v>
      </c>
      <c r="E160" s="1">
        <f>('Power parameter'!B$7-'Power parameter'!H$10/2+('Power parameter'!B$6-'Power parameter'!B$12)/'Power parameter'!E$15*B160)*C160</f>
        <v>0</v>
      </c>
      <c r="F160">
        <f>('Power parameter'!B$7+'Power parameter'!H$10/2-'Power parameter'!B$12/'Power parameter'!E$15*(B160-B$3))*D160</f>
        <v>0.76000660037839496</v>
      </c>
      <c r="G160" s="1">
        <f t="shared" si="26"/>
        <v>0.76000660037839496</v>
      </c>
      <c r="J160">
        <v>152</v>
      </c>
      <c r="K160" s="1">
        <f t="shared" si="30"/>
        <v>7.7736990809147488E-6</v>
      </c>
      <c r="L160">
        <f t="shared" si="32"/>
        <v>0</v>
      </c>
      <c r="M160">
        <f t="shared" si="24"/>
        <v>1</v>
      </c>
      <c r="N160" s="1">
        <f>('Power parameter'!B$6-'Power parameter'!B$13)/'Power parameter'!E$15*K160*L160</f>
        <v>0</v>
      </c>
      <c r="O160" s="1">
        <f>IF((K160-B$1-E$1)&gt;0,0,('Power parameter'!K$8-'Power parameter'!B$13/'Power parameter'!E$15*(waves!K160-waves!B$1))*M160)</f>
        <v>0.6543001107452544</v>
      </c>
      <c r="P160" s="1">
        <f t="shared" si="27"/>
        <v>0.6543001107452544</v>
      </c>
      <c r="S160" s="1">
        <f t="shared" si="28"/>
        <v>7.262881487342811E-6</v>
      </c>
      <c r="T160" s="1">
        <f t="shared" si="29"/>
        <v>0.76000660037839496</v>
      </c>
    </row>
    <row r="161" spans="1:20">
      <c r="A161">
        <v>153</v>
      </c>
      <c r="B161" s="1">
        <f t="shared" si="31"/>
        <v>7.3106636023911192E-6</v>
      </c>
      <c r="C161">
        <f t="shared" si="25"/>
        <v>0</v>
      </c>
      <c r="D161">
        <f t="shared" si="33"/>
        <v>1</v>
      </c>
      <c r="E161" s="1">
        <f>('Power parameter'!B$7-'Power parameter'!H$10/2+('Power parameter'!B$6-'Power parameter'!B$12)/'Power parameter'!E$15*B161)*C161</f>
        <v>0</v>
      </c>
      <c r="F161">
        <f>('Power parameter'!B$7+'Power parameter'!H$10/2-'Power parameter'!B$12/'Power parameter'!E$15*(B161-B$3))*D161</f>
        <v>0.75916795800272063</v>
      </c>
      <c r="G161" s="1">
        <f t="shared" si="26"/>
        <v>0.75916795800272063</v>
      </c>
      <c r="J161">
        <v>153</v>
      </c>
      <c r="K161" s="1">
        <f t="shared" si="30"/>
        <v>7.8248418380260297E-6</v>
      </c>
      <c r="L161">
        <f t="shared" si="32"/>
        <v>0</v>
      </c>
      <c r="M161">
        <f t="shared" si="24"/>
        <v>1</v>
      </c>
      <c r="N161" s="1">
        <f>('Power parameter'!B$6-'Power parameter'!B$13)/'Power parameter'!E$15*K161*L161</f>
        <v>0</v>
      </c>
      <c r="O161" s="1">
        <f>IF((K161-B$1-E$1)&gt;0,0,('Power parameter'!K$8-'Power parameter'!B$13/'Power parameter'!E$15*(waves!K161-waves!B$1))*M161)</f>
        <v>0.65340248444137528</v>
      </c>
      <c r="P161" s="1">
        <f t="shared" si="27"/>
        <v>0.65340248444137528</v>
      </c>
      <c r="S161" s="1">
        <f t="shared" si="28"/>
        <v>7.3106636023911192E-6</v>
      </c>
      <c r="T161" s="1">
        <f t="shared" si="29"/>
        <v>0.75916795800272063</v>
      </c>
    </row>
    <row r="162" spans="1:20">
      <c r="A162">
        <v>154</v>
      </c>
      <c r="B162" s="1">
        <f t="shared" si="31"/>
        <v>7.3584457174394266E-6</v>
      </c>
      <c r="C162">
        <f t="shared" si="25"/>
        <v>0</v>
      </c>
      <c r="D162">
        <f t="shared" si="33"/>
        <v>1</v>
      </c>
      <c r="E162" s="1">
        <f>('Power parameter'!B$7-'Power parameter'!H$10/2+('Power parameter'!B$6-'Power parameter'!B$12)/'Power parameter'!E$15*B162)*C162</f>
        <v>0</v>
      </c>
      <c r="F162">
        <f>('Power parameter'!B$7+'Power parameter'!H$10/2-'Power parameter'!B$12/'Power parameter'!E$15*(B162-B$3))*D162</f>
        <v>0.75832931562704631</v>
      </c>
      <c r="G162" s="1">
        <f t="shared" si="26"/>
        <v>0.75832931562704631</v>
      </c>
      <c r="J162">
        <v>154</v>
      </c>
      <c r="K162" s="1">
        <f t="shared" si="30"/>
        <v>7.8759845951373106E-6</v>
      </c>
      <c r="L162">
        <f t="shared" si="32"/>
        <v>0</v>
      </c>
      <c r="M162">
        <f t="shared" ref="M162:M225" si="34">IF(K162&gt;=B$1,1,0)</f>
        <v>1</v>
      </c>
      <c r="N162" s="1">
        <f>('Power parameter'!B$6-'Power parameter'!B$13)/'Power parameter'!E$15*K162*L162</f>
        <v>0</v>
      </c>
      <c r="O162" s="1">
        <f>IF((K162-B$1-E$1)&gt;0,0,('Power parameter'!K$8-'Power parameter'!B$13/'Power parameter'!E$15*(waves!K162-waves!B$1))*M162)</f>
        <v>0.65250485813749615</v>
      </c>
      <c r="P162" s="1">
        <f t="shared" si="27"/>
        <v>0.65250485813749615</v>
      </c>
      <c r="S162" s="1">
        <f t="shared" si="28"/>
        <v>7.3584457174394266E-6</v>
      </c>
      <c r="T162" s="1">
        <f t="shared" si="29"/>
        <v>0.75832931562704631</v>
      </c>
    </row>
    <row r="163" spans="1:20">
      <c r="A163">
        <v>155</v>
      </c>
      <c r="B163" s="1">
        <f t="shared" si="31"/>
        <v>7.4062278324877348E-6</v>
      </c>
      <c r="C163">
        <f t="shared" si="25"/>
        <v>0</v>
      </c>
      <c r="D163">
        <f t="shared" si="33"/>
        <v>1</v>
      </c>
      <c r="E163" s="1">
        <f>('Power parameter'!B$7-'Power parameter'!H$10/2+('Power parameter'!B$6-'Power parameter'!B$12)/'Power parameter'!E$15*B163)*C163</f>
        <v>0</v>
      </c>
      <c r="F163">
        <f>('Power parameter'!B$7+'Power parameter'!H$10/2-'Power parameter'!B$12/'Power parameter'!E$15*(B163-B$3))*D163</f>
        <v>0.75749067325137198</v>
      </c>
      <c r="G163" s="1">
        <f t="shared" si="26"/>
        <v>0.75749067325137198</v>
      </c>
      <c r="J163">
        <v>155</v>
      </c>
      <c r="K163" s="1">
        <f t="shared" si="30"/>
        <v>7.9271273522485915E-6</v>
      </c>
      <c r="L163">
        <f t="shared" si="32"/>
        <v>0</v>
      </c>
      <c r="M163">
        <f t="shared" si="34"/>
        <v>1</v>
      </c>
      <c r="N163" s="1">
        <f>('Power parameter'!B$6-'Power parameter'!B$13)/'Power parameter'!E$15*K163*L163</f>
        <v>0</v>
      </c>
      <c r="O163" s="1">
        <f>IF((K163-B$1-E$1)&gt;0,0,('Power parameter'!K$8-'Power parameter'!B$13/'Power parameter'!E$15*(waves!K163-waves!B$1))*M163)</f>
        <v>0.65160723183361702</v>
      </c>
      <c r="P163" s="1">
        <f t="shared" si="27"/>
        <v>0.65160723183361702</v>
      </c>
      <c r="S163" s="1">
        <f t="shared" si="28"/>
        <v>7.4062278324877348E-6</v>
      </c>
      <c r="T163" s="1">
        <f t="shared" si="29"/>
        <v>0.75749067325137198</v>
      </c>
    </row>
    <row r="164" spans="1:20">
      <c r="A164">
        <v>156</v>
      </c>
      <c r="B164" s="1">
        <f t="shared" si="31"/>
        <v>7.454009947536043E-6</v>
      </c>
      <c r="C164">
        <f t="shared" si="25"/>
        <v>0</v>
      </c>
      <c r="D164">
        <f t="shared" si="33"/>
        <v>1</v>
      </c>
      <c r="E164" s="1">
        <f>('Power parameter'!B$7-'Power parameter'!H$10/2+('Power parameter'!B$6-'Power parameter'!B$12)/'Power parameter'!E$15*B164)*C164</f>
        <v>0</v>
      </c>
      <c r="F164">
        <f>('Power parameter'!B$7+'Power parameter'!H$10/2-'Power parameter'!B$12/'Power parameter'!E$15*(B164-B$3))*D164</f>
        <v>0.75665203087569755</v>
      </c>
      <c r="G164" s="1">
        <f t="shared" si="26"/>
        <v>0.75665203087569755</v>
      </c>
      <c r="J164">
        <v>156</v>
      </c>
      <c r="K164" s="1">
        <f t="shared" si="30"/>
        <v>7.978270109359874E-6</v>
      </c>
      <c r="L164">
        <f t="shared" si="32"/>
        <v>0</v>
      </c>
      <c r="M164">
        <f t="shared" si="34"/>
        <v>1</v>
      </c>
      <c r="N164" s="1">
        <f>('Power parameter'!B$6-'Power parameter'!B$13)/'Power parameter'!E$15*K164*L164</f>
        <v>0</v>
      </c>
      <c r="O164" s="1">
        <f>IF((K164-B$1-E$1)&gt;0,0,('Power parameter'!K$8-'Power parameter'!B$13/'Power parameter'!E$15*(waves!K164-waves!B$1))*M164)</f>
        <v>0.65070960552973778</v>
      </c>
      <c r="P164" s="1">
        <f t="shared" si="27"/>
        <v>0.65070960552973778</v>
      </c>
      <c r="S164" s="1">
        <f t="shared" si="28"/>
        <v>7.454009947536043E-6</v>
      </c>
      <c r="T164" s="1">
        <f t="shared" si="29"/>
        <v>0.75665203087569755</v>
      </c>
    </row>
    <row r="165" spans="1:20">
      <c r="A165">
        <v>157</v>
      </c>
      <c r="B165" s="1">
        <f t="shared" si="31"/>
        <v>7.5017920625843512E-6</v>
      </c>
      <c r="C165">
        <f t="shared" si="25"/>
        <v>0</v>
      </c>
      <c r="D165">
        <f t="shared" si="33"/>
        <v>1</v>
      </c>
      <c r="E165" s="1">
        <f>('Power parameter'!B$7-'Power parameter'!H$10/2+('Power parameter'!B$6-'Power parameter'!B$12)/'Power parameter'!E$15*B165)*C165</f>
        <v>0</v>
      </c>
      <c r="F165">
        <f>('Power parameter'!B$7+'Power parameter'!H$10/2-'Power parameter'!B$12/'Power parameter'!E$15*(B165-B$3))*D165</f>
        <v>0.75581338850002322</v>
      </c>
      <c r="G165" s="1">
        <f t="shared" si="26"/>
        <v>0.75581338850002322</v>
      </c>
      <c r="J165">
        <v>157</v>
      </c>
      <c r="K165" s="1">
        <f t="shared" si="30"/>
        <v>8.0294128664711549E-6</v>
      </c>
      <c r="L165">
        <f t="shared" si="32"/>
        <v>0</v>
      </c>
      <c r="M165">
        <f t="shared" si="34"/>
        <v>1</v>
      </c>
      <c r="N165" s="1">
        <f>('Power parameter'!B$6-'Power parameter'!B$13)/'Power parameter'!E$15*K165*L165</f>
        <v>0</v>
      </c>
      <c r="O165" s="1">
        <f>IF((K165-B$1-E$1)&gt;0,0,('Power parameter'!K$8-'Power parameter'!B$13/'Power parameter'!E$15*(waves!K165-waves!B$1))*M165)</f>
        <v>0.64981197922585865</v>
      </c>
      <c r="P165" s="1">
        <f t="shared" si="27"/>
        <v>0.64981197922585865</v>
      </c>
      <c r="S165" s="1">
        <f t="shared" si="28"/>
        <v>7.5017920625843512E-6</v>
      </c>
      <c r="T165" s="1">
        <f t="shared" si="29"/>
        <v>0.75581338850002322</v>
      </c>
    </row>
    <row r="166" spans="1:20">
      <c r="A166">
        <v>158</v>
      </c>
      <c r="B166" s="1">
        <f t="shared" si="31"/>
        <v>7.5495741776326586E-6</v>
      </c>
      <c r="C166">
        <f t="shared" si="25"/>
        <v>0</v>
      </c>
      <c r="D166">
        <f t="shared" si="33"/>
        <v>1</v>
      </c>
      <c r="E166" s="1">
        <f>('Power parameter'!B$7-'Power parameter'!H$10/2+('Power parameter'!B$6-'Power parameter'!B$12)/'Power parameter'!E$15*B166)*C166</f>
        <v>0</v>
      </c>
      <c r="F166">
        <f>('Power parameter'!B$7+'Power parameter'!H$10/2-'Power parameter'!B$12/'Power parameter'!E$15*(B166-B$3))*D166</f>
        <v>0.75497474612434889</v>
      </c>
      <c r="G166" s="1">
        <f t="shared" si="26"/>
        <v>0.75497474612434889</v>
      </c>
      <c r="J166">
        <v>158</v>
      </c>
      <c r="K166" s="1">
        <f t="shared" si="30"/>
        <v>8.0805556235824358E-6</v>
      </c>
      <c r="L166">
        <f t="shared" si="32"/>
        <v>0</v>
      </c>
      <c r="M166">
        <f t="shared" si="34"/>
        <v>1</v>
      </c>
      <c r="N166" s="1">
        <f>('Power parameter'!B$6-'Power parameter'!B$13)/'Power parameter'!E$15*K166*L166</f>
        <v>0</v>
      </c>
      <c r="O166" s="1">
        <f>IF((K166-B$1-E$1)&gt;0,0,('Power parameter'!K$8-'Power parameter'!B$13/'Power parameter'!E$15*(waves!K166-waves!B$1))*M166)</f>
        <v>0.64891435292197952</v>
      </c>
      <c r="P166" s="1">
        <f t="shared" si="27"/>
        <v>0.64891435292197952</v>
      </c>
      <c r="S166" s="1">
        <f t="shared" si="28"/>
        <v>7.5495741776326586E-6</v>
      </c>
      <c r="T166" s="1">
        <f t="shared" si="29"/>
        <v>0.75497474612434889</v>
      </c>
    </row>
    <row r="167" spans="1:20">
      <c r="A167">
        <v>159</v>
      </c>
      <c r="B167" s="1">
        <f t="shared" si="31"/>
        <v>7.5973562926809668E-6</v>
      </c>
      <c r="C167">
        <f t="shared" si="25"/>
        <v>0</v>
      </c>
      <c r="D167">
        <f t="shared" si="33"/>
        <v>1</v>
      </c>
      <c r="E167" s="1">
        <f>('Power parameter'!B$7-'Power parameter'!H$10/2+('Power parameter'!B$6-'Power parameter'!B$12)/'Power parameter'!E$15*B167)*C167</f>
        <v>0</v>
      </c>
      <c r="F167">
        <f>('Power parameter'!B$7+'Power parameter'!H$10/2-'Power parameter'!B$12/'Power parameter'!E$15*(B167-B$3))*D167</f>
        <v>0.75413610374867457</v>
      </c>
      <c r="G167" s="1">
        <f t="shared" si="26"/>
        <v>0.75413610374867457</v>
      </c>
      <c r="J167">
        <v>159</v>
      </c>
      <c r="K167" s="1">
        <f t="shared" si="30"/>
        <v>8.1316983806937167E-6</v>
      </c>
      <c r="L167">
        <f t="shared" si="32"/>
        <v>0</v>
      </c>
      <c r="M167">
        <f t="shared" si="34"/>
        <v>1</v>
      </c>
      <c r="N167" s="1">
        <f>('Power parameter'!B$6-'Power parameter'!B$13)/'Power parameter'!E$15*K167*L167</f>
        <v>0</v>
      </c>
      <c r="O167" s="1">
        <f>IF((K167-B$1-E$1)&gt;0,0,('Power parameter'!K$8-'Power parameter'!B$13/'Power parameter'!E$15*(waves!K167-waves!B$1))*M167)</f>
        <v>0.64801672661810039</v>
      </c>
      <c r="P167" s="1">
        <f t="shared" si="27"/>
        <v>0.64801672661810039</v>
      </c>
      <c r="S167" s="1">
        <f t="shared" si="28"/>
        <v>7.5973562926809668E-6</v>
      </c>
      <c r="T167" s="1">
        <f t="shared" si="29"/>
        <v>0.75413610374867457</v>
      </c>
    </row>
    <row r="168" spans="1:20">
      <c r="A168">
        <v>160</v>
      </c>
      <c r="B168" s="1">
        <f t="shared" si="31"/>
        <v>7.645138407729275E-6</v>
      </c>
      <c r="C168">
        <f t="shared" si="25"/>
        <v>0</v>
      </c>
      <c r="D168">
        <f t="shared" si="33"/>
        <v>1</v>
      </c>
      <c r="E168" s="1">
        <f>('Power parameter'!B$7-'Power parameter'!H$10/2+('Power parameter'!B$6-'Power parameter'!B$12)/'Power parameter'!E$15*B168)*C168</f>
        <v>0</v>
      </c>
      <c r="F168">
        <f>('Power parameter'!B$7+'Power parameter'!H$10/2-'Power parameter'!B$12/'Power parameter'!E$15*(B168-B$3))*D168</f>
        <v>0.75329746137300024</v>
      </c>
      <c r="G168" s="1">
        <f t="shared" si="26"/>
        <v>0.75329746137300024</v>
      </c>
      <c r="J168">
        <v>160</v>
      </c>
      <c r="K168" s="1">
        <f t="shared" si="30"/>
        <v>8.1828411378049975E-6</v>
      </c>
      <c r="L168">
        <f t="shared" si="32"/>
        <v>0</v>
      </c>
      <c r="M168">
        <f t="shared" si="34"/>
        <v>1</v>
      </c>
      <c r="N168" s="1">
        <f>('Power parameter'!B$6-'Power parameter'!B$13)/'Power parameter'!E$15*K168*L168</f>
        <v>0</v>
      </c>
      <c r="O168" s="1">
        <f>IF((K168-B$1-E$1)&gt;0,0,('Power parameter'!K$8-'Power parameter'!B$13/'Power parameter'!E$15*(waves!K168-waves!B$1))*M168)</f>
        <v>0.64711910031422126</v>
      </c>
      <c r="P168" s="1">
        <f t="shared" si="27"/>
        <v>0.64711910031422126</v>
      </c>
      <c r="S168" s="1">
        <f t="shared" si="28"/>
        <v>7.645138407729275E-6</v>
      </c>
      <c r="T168" s="1">
        <f t="shared" si="29"/>
        <v>0.75329746137300024</v>
      </c>
    </row>
    <row r="169" spans="1:20">
      <c r="A169">
        <v>161</v>
      </c>
      <c r="B169" s="1">
        <f t="shared" si="31"/>
        <v>7.6929205227775832E-6</v>
      </c>
      <c r="C169">
        <f t="shared" si="25"/>
        <v>0</v>
      </c>
      <c r="D169">
        <f t="shared" si="33"/>
        <v>1</v>
      </c>
      <c r="E169" s="1">
        <f>('Power parameter'!B$7-'Power parameter'!H$10/2+('Power parameter'!B$6-'Power parameter'!B$12)/'Power parameter'!E$15*B169)*C169</f>
        <v>0</v>
      </c>
      <c r="F169">
        <f>('Power parameter'!B$7+'Power parameter'!H$10/2-'Power parameter'!B$12/'Power parameter'!E$15*(B169-B$3))*D169</f>
        <v>0.75245881899732592</v>
      </c>
      <c r="G169" s="1">
        <f t="shared" si="26"/>
        <v>0.75245881899732592</v>
      </c>
      <c r="J169">
        <v>161</v>
      </c>
      <c r="K169" s="1">
        <f t="shared" si="30"/>
        <v>8.2339838949162801E-6</v>
      </c>
      <c r="L169">
        <f t="shared" si="32"/>
        <v>0</v>
      </c>
      <c r="M169">
        <f t="shared" si="34"/>
        <v>1</v>
      </c>
      <c r="N169" s="1">
        <f>('Power parameter'!B$6-'Power parameter'!B$13)/'Power parameter'!E$15*K169*L169</f>
        <v>0</v>
      </c>
      <c r="O169" s="1">
        <f>IF((K169-B$1-E$1)&gt;0,0,('Power parameter'!K$8-'Power parameter'!B$13/'Power parameter'!E$15*(waves!K169-waves!B$1))*M169)</f>
        <v>0.64622147401034213</v>
      </c>
      <c r="P169" s="1">
        <f t="shared" si="27"/>
        <v>0.64622147401034213</v>
      </c>
      <c r="S169" s="1">
        <f t="shared" si="28"/>
        <v>7.6929205227775832E-6</v>
      </c>
      <c r="T169" s="1">
        <f t="shared" si="29"/>
        <v>0.75245881899732592</v>
      </c>
    </row>
    <row r="170" spans="1:20">
      <c r="A170">
        <v>162</v>
      </c>
      <c r="B170" s="1">
        <f t="shared" si="31"/>
        <v>7.7407026378258914E-6</v>
      </c>
      <c r="C170">
        <f t="shared" si="25"/>
        <v>0</v>
      </c>
      <c r="D170">
        <f t="shared" si="33"/>
        <v>1</v>
      </c>
      <c r="E170" s="1">
        <f>('Power parameter'!B$7-'Power parameter'!H$10/2+('Power parameter'!B$6-'Power parameter'!B$12)/'Power parameter'!E$15*B170)*C170</f>
        <v>0</v>
      </c>
      <c r="F170">
        <f>('Power parameter'!B$7+'Power parameter'!H$10/2-'Power parameter'!B$12/'Power parameter'!E$15*(B170-B$3))*D170</f>
        <v>0.75162017662165148</v>
      </c>
      <c r="G170" s="1">
        <f t="shared" si="26"/>
        <v>0.75162017662165148</v>
      </c>
      <c r="J170">
        <v>162</v>
      </c>
      <c r="K170" s="1">
        <f t="shared" si="30"/>
        <v>8.285126652027561E-6</v>
      </c>
      <c r="L170">
        <f t="shared" si="32"/>
        <v>0</v>
      </c>
      <c r="M170">
        <f t="shared" si="34"/>
        <v>1</v>
      </c>
      <c r="N170" s="1">
        <f>('Power parameter'!B$6-'Power parameter'!B$13)/'Power parameter'!E$15*K170*L170</f>
        <v>0</v>
      </c>
      <c r="O170" s="1">
        <f>IF((K170-B$1-E$1)&gt;0,0,('Power parameter'!K$8-'Power parameter'!B$13/'Power parameter'!E$15*(waves!K170-waves!B$1))*M170)</f>
        <v>0.64532384770646301</v>
      </c>
      <c r="P170" s="1">
        <f t="shared" si="27"/>
        <v>0.64532384770646301</v>
      </c>
      <c r="S170" s="1">
        <f t="shared" si="28"/>
        <v>7.7407026378258914E-6</v>
      </c>
      <c r="T170" s="1">
        <f t="shared" si="29"/>
        <v>0.75162017662165148</v>
      </c>
    </row>
    <row r="171" spans="1:20">
      <c r="A171">
        <v>163</v>
      </c>
      <c r="B171" s="1">
        <f t="shared" si="31"/>
        <v>7.7884847528741979E-6</v>
      </c>
      <c r="C171">
        <f t="shared" si="25"/>
        <v>0</v>
      </c>
      <c r="D171">
        <f t="shared" si="33"/>
        <v>1</v>
      </c>
      <c r="E171" s="1">
        <f>('Power parameter'!B$7-'Power parameter'!H$10/2+('Power parameter'!B$6-'Power parameter'!B$12)/'Power parameter'!E$15*B171)*C171</f>
        <v>0</v>
      </c>
      <c r="F171">
        <f>('Power parameter'!B$7+'Power parameter'!H$10/2-'Power parameter'!B$12/'Power parameter'!E$15*(B171-B$3))*D171</f>
        <v>0.75078153424597727</v>
      </c>
      <c r="G171" s="1">
        <f t="shared" si="26"/>
        <v>0.75078153424597727</v>
      </c>
      <c r="J171">
        <v>163</v>
      </c>
      <c r="K171" s="1">
        <f t="shared" si="30"/>
        <v>8.3362694091388418E-6</v>
      </c>
      <c r="L171">
        <f t="shared" si="32"/>
        <v>0</v>
      </c>
      <c r="M171">
        <f t="shared" si="34"/>
        <v>1</v>
      </c>
      <c r="N171" s="1">
        <f>('Power parameter'!B$6-'Power parameter'!B$13)/'Power parameter'!E$15*K171*L171</f>
        <v>0</v>
      </c>
      <c r="O171" s="1">
        <f>IF((K171-B$1-E$1)&gt;0,0,('Power parameter'!K$8-'Power parameter'!B$13/'Power parameter'!E$15*(waves!K171-waves!B$1))*M171)</f>
        <v>0.64442622140258377</v>
      </c>
      <c r="P171" s="1">
        <f t="shared" si="27"/>
        <v>0.64442622140258377</v>
      </c>
      <c r="S171" s="1">
        <f t="shared" si="28"/>
        <v>7.7884847528741979E-6</v>
      </c>
      <c r="T171" s="1">
        <f t="shared" si="29"/>
        <v>0.75078153424597727</v>
      </c>
    </row>
    <row r="172" spans="1:20">
      <c r="A172">
        <v>164</v>
      </c>
      <c r="B172" s="1">
        <f t="shared" si="31"/>
        <v>7.8362668679225062E-6</v>
      </c>
      <c r="C172">
        <f t="shared" si="25"/>
        <v>0</v>
      </c>
      <c r="D172">
        <f t="shared" si="33"/>
        <v>1</v>
      </c>
      <c r="E172" s="1">
        <f>('Power parameter'!B$7-'Power parameter'!H$10/2+('Power parameter'!B$6-'Power parameter'!B$12)/'Power parameter'!E$15*B172)*C172</f>
        <v>0</v>
      </c>
      <c r="F172">
        <f>('Power parameter'!B$7+'Power parameter'!H$10/2-'Power parameter'!B$12/'Power parameter'!E$15*(B172-B$3))*D172</f>
        <v>0.74994289187030283</v>
      </c>
      <c r="G172" s="1">
        <f t="shared" si="26"/>
        <v>0.74994289187030283</v>
      </c>
      <c r="J172">
        <v>164</v>
      </c>
      <c r="K172" s="1">
        <f t="shared" si="30"/>
        <v>8.3874121662501227E-6</v>
      </c>
      <c r="L172">
        <f t="shared" si="32"/>
        <v>0</v>
      </c>
      <c r="M172">
        <f t="shared" si="34"/>
        <v>1</v>
      </c>
      <c r="N172" s="1">
        <f>('Power parameter'!B$6-'Power parameter'!B$13)/'Power parameter'!E$15*K172*L172</f>
        <v>0</v>
      </c>
      <c r="O172" s="1">
        <f>IF((K172-B$1-E$1)&gt;0,0,('Power parameter'!K$8-'Power parameter'!B$13/'Power parameter'!E$15*(waves!K172-waves!B$1))*M172)</f>
        <v>0.64352859509870464</v>
      </c>
      <c r="P172" s="1">
        <f t="shared" si="27"/>
        <v>0.64352859509870464</v>
      </c>
      <c r="S172" s="1">
        <f t="shared" si="28"/>
        <v>7.8362668679225062E-6</v>
      </c>
      <c r="T172" s="1">
        <f t="shared" si="29"/>
        <v>0.74994289187030283</v>
      </c>
    </row>
    <row r="173" spans="1:20">
      <c r="A173">
        <v>165</v>
      </c>
      <c r="B173" s="1">
        <f t="shared" si="31"/>
        <v>7.8840489829708144E-6</v>
      </c>
      <c r="C173">
        <f t="shared" si="25"/>
        <v>0</v>
      </c>
      <c r="D173">
        <f t="shared" si="33"/>
        <v>1</v>
      </c>
      <c r="E173" s="1">
        <f>('Power parameter'!B$7-'Power parameter'!H$10/2+('Power parameter'!B$6-'Power parameter'!B$12)/'Power parameter'!E$15*B173)*C173</f>
        <v>0</v>
      </c>
      <c r="F173">
        <f>('Power parameter'!B$7+'Power parameter'!H$10/2-'Power parameter'!B$12/'Power parameter'!E$15*(B173-B$3))*D173</f>
        <v>0.7491042494946285</v>
      </c>
      <c r="G173" s="1">
        <f t="shared" si="26"/>
        <v>0.7491042494946285</v>
      </c>
      <c r="J173">
        <v>165</v>
      </c>
      <c r="K173" s="1">
        <f t="shared" si="30"/>
        <v>8.4385549233614036E-6</v>
      </c>
      <c r="L173">
        <f t="shared" si="32"/>
        <v>0</v>
      </c>
      <c r="M173">
        <f t="shared" si="34"/>
        <v>1</v>
      </c>
      <c r="N173" s="1">
        <f>('Power parameter'!B$6-'Power parameter'!B$13)/'Power parameter'!E$15*K173*L173</f>
        <v>0</v>
      </c>
      <c r="O173" s="1">
        <f>IF((K173-B$1-E$1)&gt;0,0,('Power parameter'!K$8-'Power parameter'!B$13/'Power parameter'!E$15*(waves!K173-waves!B$1))*M173)</f>
        <v>0.64263096879482551</v>
      </c>
      <c r="P173" s="1">
        <f t="shared" si="27"/>
        <v>0.64263096879482551</v>
      </c>
      <c r="S173" s="1">
        <f t="shared" si="28"/>
        <v>7.8840489829708144E-6</v>
      </c>
      <c r="T173" s="1">
        <f t="shared" si="29"/>
        <v>0.7491042494946285</v>
      </c>
    </row>
    <row r="174" spans="1:20">
      <c r="A174">
        <v>166</v>
      </c>
      <c r="B174" s="1">
        <f t="shared" si="31"/>
        <v>7.9318310980191226E-6</v>
      </c>
      <c r="C174">
        <f t="shared" si="25"/>
        <v>0</v>
      </c>
      <c r="D174">
        <f t="shared" si="33"/>
        <v>1</v>
      </c>
      <c r="E174" s="1">
        <f>('Power parameter'!B$7-'Power parameter'!H$10/2+('Power parameter'!B$6-'Power parameter'!B$12)/'Power parameter'!E$15*B174)*C174</f>
        <v>0</v>
      </c>
      <c r="F174">
        <f>('Power parameter'!B$7+'Power parameter'!H$10/2-'Power parameter'!B$12/'Power parameter'!E$15*(B174-B$3))*D174</f>
        <v>0.74826560711895418</v>
      </c>
      <c r="G174" s="1">
        <f t="shared" si="26"/>
        <v>0.74826560711895418</v>
      </c>
      <c r="J174">
        <v>166</v>
      </c>
      <c r="K174" s="1">
        <f t="shared" si="30"/>
        <v>8.4896976804726862E-6</v>
      </c>
      <c r="L174">
        <f t="shared" si="32"/>
        <v>0</v>
      </c>
      <c r="M174">
        <f t="shared" si="34"/>
        <v>1</v>
      </c>
      <c r="N174" s="1">
        <f>('Power parameter'!B$6-'Power parameter'!B$13)/'Power parameter'!E$15*K174*L174</f>
        <v>0</v>
      </c>
      <c r="O174" s="1">
        <f>IF((K174-B$1-E$1)&gt;0,0,('Power parameter'!K$8-'Power parameter'!B$13/'Power parameter'!E$15*(waves!K174-waves!B$1))*M174)</f>
        <v>0.64173334249094638</v>
      </c>
      <c r="P174" s="1">
        <f t="shared" si="27"/>
        <v>0.64173334249094638</v>
      </c>
      <c r="S174" s="1">
        <f t="shared" si="28"/>
        <v>7.9318310980191226E-6</v>
      </c>
      <c r="T174" s="1">
        <f t="shared" si="29"/>
        <v>0.74826560711895418</v>
      </c>
    </row>
    <row r="175" spans="1:20">
      <c r="A175">
        <v>167</v>
      </c>
      <c r="B175" s="1">
        <f t="shared" si="31"/>
        <v>7.9796132130674308E-6</v>
      </c>
      <c r="C175">
        <f t="shared" si="25"/>
        <v>0</v>
      </c>
      <c r="D175">
        <f t="shared" si="33"/>
        <v>1</v>
      </c>
      <c r="E175" s="1">
        <f>('Power parameter'!B$7-'Power parameter'!H$10/2+('Power parameter'!B$6-'Power parameter'!B$12)/'Power parameter'!E$15*B175)*C175</f>
        <v>0</v>
      </c>
      <c r="F175">
        <f>('Power parameter'!B$7+'Power parameter'!H$10/2-'Power parameter'!B$12/'Power parameter'!E$15*(B175-B$3))*D175</f>
        <v>0.74742696474327985</v>
      </c>
      <c r="G175" s="1">
        <f t="shared" si="26"/>
        <v>0.74742696474327985</v>
      </c>
      <c r="J175">
        <v>167</v>
      </c>
      <c r="K175" s="1">
        <f t="shared" si="30"/>
        <v>8.540840437583967E-6</v>
      </c>
      <c r="L175">
        <f t="shared" si="32"/>
        <v>0</v>
      </c>
      <c r="M175">
        <f t="shared" si="34"/>
        <v>1</v>
      </c>
      <c r="N175" s="1">
        <f>('Power parameter'!B$6-'Power parameter'!B$13)/'Power parameter'!E$15*K175*L175</f>
        <v>0</v>
      </c>
      <c r="O175" s="1">
        <f>IF((K175-B$1-E$1)&gt;0,0,('Power parameter'!K$8-'Power parameter'!B$13/'Power parameter'!E$15*(waves!K175-waves!B$1))*M175)</f>
        <v>0.64083571618706725</v>
      </c>
      <c r="P175" s="1">
        <f t="shared" si="27"/>
        <v>0.64083571618706725</v>
      </c>
      <c r="S175" s="1">
        <f t="shared" si="28"/>
        <v>7.9796132130674308E-6</v>
      </c>
      <c r="T175" s="1">
        <f t="shared" si="29"/>
        <v>0.74742696474327985</v>
      </c>
    </row>
    <row r="176" spans="1:20">
      <c r="A176">
        <v>168</v>
      </c>
      <c r="B176" s="1">
        <f t="shared" si="31"/>
        <v>8.027395328115739E-6</v>
      </c>
      <c r="C176">
        <f t="shared" si="25"/>
        <v>0</v>
      </c>
      <c r="D176">
        <f t="shared" si="33"/>
        <v>1</v>
      </c>
      <c r="E176" s="1">
        <f>('Power parameter'!B$7-'Power parameter'!H$10/2+('Power parameter'!B$6-'Power parameter'!B$12)/'Power parameter'!E$15*B176)*C176</f>
        <v>0</v>
      </c>
      <c r="F176">
        <f>('Power parameter'!B$7+'Power parameter'!H$10/2-'Power parameter'!B$12/'Power parameter'!E$15*(B176-B$3))*D176</f>
        <v>0.74658832236760553</v>
      </c>
      <c r="G176" s="1">
        <f t="shared" si="26"/>
        <v>0.74658832236760553</v>
      </c>
      <c r="J176">
        <v>168</v>
      </c>
      <c r="K176" s="1">
        <f t="shared" si="30"/>
        <v>8.5919831946952479E-6</v>
      </c>
      <c r="L176">
        <f t="shared" si="32"/>
        <v>0</v>
      </c>
      <c r="M176">
        <f t="shared" si="34"/>
        <v>1</v>
      </c>
      <c r="N176" s="1">
        <f>('Power parameter'!B$6-'Power parameter'!B$13)/'Power parameter'!E$15*K176*L176</f>
        <v>0</v>
      </c>
      <c r="O176" s="1">
        <f>IF((K176-B$1-E$1)&gt;0,0,('Power parameter'!K$8-'Power parameter'!B$13/'Power parameter'!E$15*(waves!K176-waves!B$1))*M176)</f>
        <v>0.63993808988318812</v>
      </c>
      <c r="P176" s="1">
        <f t="shared" si="27"/>
        <v>0.63993808988318812</v>
      </c>
      <c r="S176" s="1">
        <f t="shared" si="28"/>
        <v>8.027395328115739E-6</v>
      </c>
      <c r="T176" s="1">
        <f t="shared" si="29"/>
        <v>0.74658832236760553</v>
      </c>
    </row>
    <row r="177" spans="1:20">
      <c r="A177">
        <v>169</v>
      </c>
      <c r="B177" s="1">
        <f t="shared" si="31"/>
        <v>8.0751774431640472E-6</v>
      </c>
      <c r="C177">
        <f t="shared" si="25"/>
        <v>0</v>
      </c>
      <c r="D177">
        <f t="shared" si="33"/>
        <v>1</v>
      </c>
      <c r="E177" s="1">
        <f>('Power parameter'!B$7-'Power parameter'!H$10/2+('Power parameter'!B$6-'Power parameter'!B$12)/'Power parameter'!E$15*B177)*C177</f>
        <v>0</v>
      </c>
      <c r="F177">
        <f>('Power parameter'!B$7+'Power parameter'!H$10/2-'Power parameter'!B$12/'Power parameter'!E$15*(B177-B$3))*D177</f>
        <v>0.7457496799919312</v>
      </c>
      <c r="G177" s="1">
        <f t="shared" si="26"/>
        <v>0.7457496799919312</v>
      </c>
      <c r="J177">
        <v>169</v>
      </c>
      <c r="K177" s="1">
        <f t="shared" si="30"/>
        <v>8.6431259518065288E-6</v>
      </c>
      <c r="L177">
        <f t="shared" si="32"/>
        <v>0</v>
      </c>
      <c r="M177">
        <f t="shared" si="34"/>
        <v>1</v>
      </c>
      <c r="N177" s="1">
        <f>('Power parameter'!B$6-'Power parameter'!B$13)/'Power parameter'!E$15*K177*L177</f>
        <v>0</v>
      </c>
      <c r="O177" s="1">
        <f>IF((K177-B$1-E$1)&gt;0,0,('Power parameter'!K$8-'Power parameter'!B$13/'Power parameter'!E$15*(waves!K177-waves!B$1))*M177)</f>
        <v>0.63904046357930899</v>
      </c>
      <c r="P177" s="1">
        <f t="shared" si="27"/>
        <v>0.63904046357930899</v>
      </c>
      <c r="S177" s="1">
        <f t="shared" si="28"/>
        <v>8.0751774431640472E-6</v>
      </c>
      <c r="T177" s="1">
        <f t="shared" si="29"/>
        <v>0.7457496799919312</v>
      </c>
    </row>
    <row r="178" spans="1:20">
      <c r="A178">
        <v>170</v>
      </c>
      <c r="B178" s="1">
        <f t="shared" si="31"/>
        <v>8.1229595582123537E-6</v>
      </c>
      <c r="C178">
        <f t="shared" si="25"/>
        <v>0</v>
      </c>
      <c r="D178">
        <f t="shared" si="33"/>
        <v>1</v>
      </c>
      <c r="E178" s="1">
        <f>('Power parameter'!B$7-'Power parameter'!H$10/2+('Power parameter'!B$6-'Power parameter'!B$12)/'Power parameter'!E$15*B178)*C178</f>
        <v>0</v>
      </c>
      <c r="F178">
        <f>('Power parameter'!B$7+'Power parameter'!H$10/2-'Power parameter'!B$12/'Power parameter'!E$15*(B178-B$3))*D178</f>
        <v>0.74491103761625688</v>
      </c>
      <c r="G178" s="1">
        <f t="shared" si="26"/>
        <v>0.74491103761625688</v>
      </c>
      <c r="J178">
        <v>170</v>
      </c>
      <c r="K178" s="1">
        <f t="shared" si="30"/>
        <v>8.6942687089178114E-6</v>
      </c>
      <c r="L178">
        <f t="shared" si="32"/>
        <v>0</v>
      </c>
      <c r="M178">
        <f t="shared" si="34"/>
        <v>1</v>
      </c>
      <c r="N178" s="1">
        <f>('Power parameter'!B$6-'Power parameter'!B$13)/'Power parameter'!E$15*K178*L178</f>
        <v>0</v>
      </c>
      <c r="O178" s="1">
        <f>IF((K178-B$1-E$1)&gt;0,0,('Power parameter'!K$8-'Power parameter'!B$13/'Power parameter'!E$15*(waves!K178-waves!B$1))*M178)</f>
        <v>0.63814283727542986</v>
      </c>
      <c r="P178" s="1">
        <f t="shared" si="27"/>
        <v>0.63814283727542986</v>
      </c>
      <c r="S178" s="1">
        <f t="shared" si="28"/>
        <v>8.1229595582123537E-6</v>
      </c>
      <c r="T178" s="1">
        <f t="shared" si="29"/>
        <v>0.74491103761625688</v>
      </c>
    </row>
    <row r="179" spans="1:20">
      <c r="A179">
        <v>171</v>
      </c>
      <c r="B179" s="1">
        <f t="shared" si="31"/>
        <v>8.1707416732606619E-6</v>
      </c>
      <c r="C179">
        <f t="shared" si="25"/>
        <v>0</v>
      </c>
      <c r="D179">
        <f t="shared" si="33"/>
        <v>1</v>
      </c>
      <c r="E179" s="1">
        <f>('Power parameter'!B$7-'Power parameter'!H$10/2+('Power parameter'!B$6-'Power parameter'!B$12)/'Power parameter'!E$15*B179)*C179</f>
        <v>0</v>
      </c>
      <c r="F179">
        <f>('Power parameter'!B$7+'Power parameter'!H$10/2-'Power parameter'!B$12/'Power parameter'!E$15*(B179-B$3))*D179</f>
        <v>0.74407239524058255</v>
      </c>
      <c r="G179" s="1">
        <f t="shared" si="26"/>
        <v>0.74407239524058255</v>
      </c>
      <c r="J179">
        <v>171</v>
      </c>
      <c r="K179" s="1">
        <f t="shared" si="30"/>
        <v>8.7454114660290922E-6</v>
      </c>
      <c r="L179">
        <f t="shared" si="32"/>
        <v>0</v>
      </c>
      <c r="M179">
        <f t="shared" si="34"/>
        <v>1</v>
      </c>
      <c r="N179" s="1">
        <f>('Power parameter'!B$6-'Power parameter'!B$13)/'Power parameter'!E$15*K179*L179</f>
        <v>0</v>
      </c>
      <c r="O179" s="1">
        <f>IF((K179-B$1-E$1)&gt;0,0,('Power parameter'!K$8-'Power parameter'!B$13/'Power parameter'!E$15*(waves!K179-waves!B$1))*M179)</f>
        <v>0.63724521097155074</v>
      </c>
      <c r="P179" s="1">
        <f t="shared" si="27"/>
        <v>0.63724521097155074</v>
      </c>
      <c r="S179" s="1">
        <f t="shared" si="28"/>
        <v>8.1707416732606619E-6</v>
      </c>
      <c r="T179" s="1">
        <f t="shared" si="29"/>
        <v>0.74407239524058255</v>
      </c>
    </row>
    <row r="180" spans="1:20">
      <c r="A180">
        <v>172</v>
      </c>
      <c r="B180" s="1">
        <f t="shared" si="31"/>
        <v>8.2185237883089702E-6</v>
      </c>
      <c r="C180">
        <f t="shared" si="25"/>
        <v>0</v>
      </c>
      <c r="D180">
        <f t="shared" si="33"/>
        <v>1</v>
      </c>
      <c r="E180" s="1">
        <f>('Power parameter'!B$7-'Power parameter'!H$10/2+('Power parameter'!B$6-'Power parameter'!B$12)/'Power parameter'!E$15*B180)*C180</f>
        <v>0</v>
      </c>
      <c r="F180">
        <f>('Power parameter'!B$7+'Power parameter'!H$10/2-'Power parameter'!B$12/'Power parameter'!E$15*(B180-B$3))*D180</f>
        <v>0.74323375286490823</v>
      </c>
      <c r="G180" s="1">
        <f t="shared" si="26"/>
        <v>0.74323375286490823</v>
      </c>
      <c r="J180">
        <v>172</v>
      </c>
      <c r="K180" s="1">
        <f t="shared" si="30"/>
        <v>8.7965542231403731E-6</v>
      </c>
      <c r="L180">
        <f t="shared" si="32"/>
        <v>0</v>
      </c>
      <c r="M180">
        <f t="shared" si="34"/>
        <v>1</v>
      </c>
      <c r="N180" s="1">
        <f>('Power parameter'!B$6-'Power parameter'!B$13)/'Power parameter'!E$15*K180*L180</f>
        <v>0</v>
      </c>
      <c r="O180" s="1">
        <f>IF((K180-B$1-E$1)&gt;0,0,('Power parameter'!K$8-'Power parameter'!B$13/'Power parameter'!E$15*(waves!K180-waves!B$1))*M180)</f>
        <v>0.63634758466767161</v>
      </c>
      <c r="P180" s="1">
        <f t="shared" si="27"/>
        <v>0.63634758466767161</v>
      </c>
      <c r="S180" s="1">
        <f t="shared" si="28"/>
        <v>8.2185237883089702E-6</v>
      </c>
      <c r="T180" s="1">
        <f t="shared" si="29"/>
        <v>0.74323375286490823</v>
      </c>
    </row>
    <row r="181" spans="1:20">
      <c r="A181">
        <v>173</v>
      </c>
      <c r="B181" s="1">
        <f t="shared" si="31"/>
        <v>8.2663059033572784E-6</v>
      </c>
      <c r="C181">
        <f t="shared" si="25"/>
        <v>0</v>
      </c>
      <c r="D181">
        <f t="shared" si="33"/>
        <v>1</v>
      </c>
      <c r="E181" s="1">
        <f>('Power parameter'!B$7-'Power parameter'!H$10/2+('Power parameter'!B$6-'Power parameter'!B$12)/'Power parameter'!E$15*B181)*C181</f>
        <v>0</v>
      </c>
      <c r="F181">
        <f>('Power parameter'!B$7+'Power parameter'!H$10/2-'Power parameter'!B$12/'Power parameter'!E$15*(B181-B$3))*D181</f>
        <v>0.74239511048923379</v>
      </c>
      <c r="G181" s="1">
        <f t="shared" si="26"/>
        <v>0.74239511048923379</v>
      </c>
      <c r="J181">
        <v>173</v>
      </c>
      <c r="K181" s="1">
        <f t="shared" si="30"/>
        <v>8.847696980251654E-6</v>
      </c>
      <c r="L181">
        <f t="shared" si="32"/>
        <v>0</v>
      </c>
      <c r="M181">
        <f t="shared" si="34"/>
        <v>1</v>
      </c>
      <c r="N181" s="1">
        <f>('Power parameter'!B$6-'Power parameter'!B$13)/'Power parameter'!E$15*K181*L181</f>
        <v>0</v>
      </c>
      <c r="O181" s="1">
        <f>IF((K181-B$1-E$1)&gt;0,0,('Power parameter'!K$8-'Power parameter'!B$13/'Power parameter'!E$15*(waves!K181-waves!B$1))*M181)</f>
        <v>0.63544995836379248</v>
      </c>
      <c r="P181" s="1">
        <f t="shared" si="27"/>
        <v>0.63544995836379248</v>
      </c>
      <c r="S181" s="1">
        <f t="shared" si="28"/>
        <v>8.2663059033572784E-6</v>
      </c>
      <c r="T181" s="1">
        <f t="shared" si="29"/>
        <v>0.74239511048923379</v>
      </c>
    </row>
    <row r="182" spans="1:20">
      <c r="A182">
        <v>174</v>
      </c>
      <c r="B182" s="1">
        <f t="shared" si="31"/>
        <v>8.3140880184055866E-6</v>
      </c>
      <c r="C182">
        <f t="shared" si="25"/>
        <v>0</v>
      </c>
      <c r="D182">
        <f t="shared" si="33"/>
        <v>1</v>
      </c>
      <c r="E182" s="1">
        <f>('Power parameter'!B$7-'Power parameter'!H$10/2+('Power parameter'!B$6-'Power parameter'!B$12)/'Power parameter'!E$15*B182)*C182</f>
        <v>0</v>
      </c>
      <c r="F182">
        <f>('Power parameter'!B$7+'Power parameter'!H$10/2-'Power parameter'!B$12/'Power parameter'!E$15*(B182-B$3))*D182</f>
        <v>0.74155646811355946</v>
      </c>
      <c r="G182" s="1">
        <f t="shared" si="26"/>
        <v>0.74155646811355946</v>
      </c>
      <c r="J182">
        <v>174</v>
      </c>
      <c r="K182" s="1">
        <f t="shared" si="30"/>
        <v>8.8988397373629349E-6</v>
      </c>
      <c r="L182">
        <f t="shared" si="32"/>
        <v>0</v>
      </c>
      <c r="M182">
        <f t="shared" si="34"/>
        <v>1</v>
      </c>
      <c r="N182" s="1">
        <f>('Power parameter'!B$6-'Power parameter'!B$13)/'Power parameter'!E$15*K182*L182</f>
        <v>0</v>
      </c>
      <c r="O182" s="1">
        <f>IF((K182-B$1-E$1)&gt;0,0,('Power parameter'!K$8-'Power parameter'!B$13/'Power parameter'!E$15*(waves!K182-waves!B$1))*M182)</f>
        <v>0.63455233205991324</v>
      </c>
      <c r="P182" s="1">
        <f t="shared" si="27"/>
        <v>0.63455233205991324</v>
      </c>
      <c r="S182" s="1">
        <f t="shared" si="28"/>
        <v>8.3140880184055866E-6</v>
      </c>
      <c r="T182" s="1">
        <f t="shared" si="29"/>
        <v>0.74155646811355946</v>
      </c>
    </row>
    <row r="183" spans="1:20">
      <c r="A183">
        <v>175</v>
      </c>
      <c r="B183" s="1">
        <f t="shared" si="31"/>
        <v>8.3618701334538948E-6</v>
      </c>
      <c r="C183">
        <f t="shared" si="25"/>
        <v>0</v>
      </c>
      <c r="D183">
        <f t="shared" si="33"/>
        <v>1</v>
      </c>
      <c r="E183" s="1">
        <f>('Power parameter'!B$7-'Power parameter'!H$10/2+('Power parameter'!B$6-'Power parameter'!B$12)/'Power parameter'!E$15*B183)*C183</f>
        <v>0</v>
      </c>
      <c r="F183">
        <f>('Power parameter'!B$7+'Power parameter'!H$10/2-'Power parameter'!B$12/'Power parameter'!E$15*(B183-B$3))*D183</f>
        <v>0.74071782573788514</v>
      </c>
      <c r="G183" s="1">
        <f t="shared" si="26"/>
        <v>0.74071782573788514</v>
      </c>
      <c r="J183">
        <v>175</v>
      </c>
      <c r="K183" s="1">
        <f t="shared" si="30"/>
        <v>8.9499824944742174E-6</v>
      </c>
      <c r="L183">
        <f t="shared" si="32"/>
        <v>0</v>
      </c>
      <c r="M183">
        <f t="shared" si="34"/>
        <v>1</v>
      </c>
      <c r="N183" s="1">
        <f>('Power parameter'!B$6-'Power parameter'!B$13)/'Power parameter'!E$15*K183*L183</f>
        <v>0</v>
      </c>
      <c r="O183" s="1">
        <f>IF((K183-B$1-E$1)&gt;0,0,('Power parameter'!K$8-'Power parameter'!B$13/'Power parameter'!E$15*(waves!K183-waves!B$1))*M183)</f>
        <v>0.63365470575603411</v>
      </c>
      <c r="P183" s="1">
        <f t="shared" si="27"/>
        <v>0.63365470575603411</v>
      </c>
      <c r="S183" s="1">
        <f t="shared" si="28"/>
        <v>8.3618701334538948E-6</v>
      </c>
      <c r="T183" s="1">
        <f t="shared" si="29"/>
        <v>0.74071782573788514</v>
      </c>
    </row>
    <row r="184" spans="1:20">
      <c r="A184">
        <v>176</v>
      </c>
      <c r="B184" s="1">
        <f t="shared" si="31"/>
        <v>8.409652248502203E-6</v>
      </c>
      <c r="C184">
        <f t="shared" si="25"/>
        <v>0</v>
      </c>
      <c r="D184">
        <f t="shared" si="33"/>
        <v>1</v>
      </c>
      <c r="E184" s="1">
        <f>('Power parameter'!B$7-'Power parameter'!H$10/2+('Power parameter'!B$6-'Power parameter'!B$12)/'Power parameter'!E$15*B184)*C184</f>
        <v>0</v>
      </c>
      <c r="F184">
        <f>('Power parameter'!B$7+'Power parameter'!H$10/2-'Power parameter'!B$12/'Power parameter'!E$15*(B184-B$3))*D184</f>
        <v>0.73987918336221081</v>
      </c>
      <c r="G184" s="1">
        <f t="shared" si="26"/>
        <v>0.73987918336221081</v>
      </c>
      <c r="J184">
        <v>176</v>
      </c>
      <c r="K184" s="1">
        <f t="shared" si="30"/>
        <v>9.0011252515854983E-6</v>
      </c>
      <c r="L184">
        <f t="shared" si="32"/>
        <v>0</v>
      </c>
      <c r="M184">
        <f t="shared" si="34"/>
        <v>1</v>
      </c>
      <c r="N184" s="1">
        <f>('Power parameter'!B$6-'Power parameter'!B$13)/'Power parameter'!E$15*K184*L184</f>
        <v>0</v>
      </c>
      <c r="O184" s="1">
        <f>IF((K184-B$1-E$1)&gt;0,0,('Power parameter'!K$8-'Power parameter'!B$13/'Power parameter'!E$15*(waves!K184-waves!B$1))*M184)</f>
        <v>0.63275707945215498</v>
      </c>
      <c r="P184" s="1">
        <f t="shared" si="27"/>
        <v>0.63275707945215498</v>
      </c>
      <c r="S184" s="1">
        <f t="shared" si="28"/>
        <v>8.409652248502203E-6</v>
      </c>
      <c r="T184" s="1">
        <f t="shared" si="29"/>
        <v>0.73987918336221081</v>
      </c>
    </row>
    <row r="185" spans="1:20">
      <c r="A185">
        <v>177</v>
      </c>
      <c r="B185" s="1">
        <f t="shared" si="31"/>
        <v>8.4574343635505095E-6</v>
      </c>
      <c r="C185">
        <f t="shared" si="25"/>
        <v>0</v>
      </c>
      <c r="D185">
        <f t="shared" si="33"/>
        <v>1</v>
      </c>
      <c r="E185" s="1">
        <f>('Power parameter'!B$7-'Power parameter'!H$10/2+('Power parameter'!B$6-'Power parameter'!B$12)/'Power parameter'!E$15*B185)*C185</f>
        <v>0</v>
      </c>
      <c r="F185">
        <f>('Power parameter'!B$7+'Power parameter'!H$10/2-'Power parameter'!B$12/'Power parameter'!E$15*(B185-B$3))*D185</f>
        <v>0.73904054098653649</v>
      </c>
      <c r="G185" s="1">
        <f t="shared" si="26"/>
        <v>0.73904054098653649</v>
      </c>
      <c r="J185">
        <v>177</v>
      </c>
      <c r="K185" s="1">
        <f t="shared" si="30"/>
        <v>9.0522680086967792E-6</v>
      </c>
      <c r="L185">
        <f t="shared" si="32"/>
        <v>0</v>
      </c>
      <c r="M185">
        <f t="shared" si="34"/>
        <v>1</v>
      </c>
      <c r="N185" s="1">
        <f>('Power parameter'!B$6-'Power parameter'!B$13)/'Power parameter'!E$15*K185*L185</f>
        <v>0</v>
      </c>
      <c r="O185" s="1">
        <f>IF((K185-B$1-E$1)&gt;0,0,('Power parameter'!K$8-'Power parameter'!B$13/'Power parameter'!E$15*(waves!K185-waves!B$1))*M185)</f>
        <v>0.63185945314827585</v>
      </c>
      <c r="P185" s="1">
        <f t="shared" si="27"/>
        <v>0.63185945314827585</v>
      </c>
      <c r="S185" s="1">
        <f t="shared" si="28"/>
        <v>8.4574343635505095E-6</v>
      </c>
      <c r="T185" s="1">
        <f t="shared" si="29"/>
        <v>0.73904054098653649</v>
      </c>
    </row>
    <row r="186" spans="1:20">
      <c r="A186">
        <v>178</v>
      </c>
      <c r="B186" s="1">
        <f t="shared" si="31"/>
        <v>8.5052164785988177E-6</v>
      </c>
      <c r="C186">
        <f t="shared" si="25"/>
        <v>0</v>
      </c>
      <c r="D186">
        <f t="shared" si="33"/>
        <v>1</v>
      </c>
      <c r="E186" s="1">
        <f>('Power parameter'!B$7-'Power parameter'!H$10/2+('Power parameter'!B$6-'Power parameter'!B$12)/'Power parameter'!E$15*B186)*C186</f>
        <v>0</v>
      </c>
      <c r="F186">
        <f>('Power parameter'!B$7+'Power parameter'!H$10/2-'Power parameter'!B$12/'Power parameter'!E$15*(B186-B$3))*D186</f>
        <v>0.73820189861086216</v>
      </c>
      <c r="G186" s="1">
        <f t="shared" si="26"/>
        <v>0.73820189861086216</v>
      </c>
      <c r="J186">
        <v>178</v>
      </c>
      <c r="K186" s="1">
        <f t="shared" si="30"/>
        <v>9.10341076580806E-6</v>
      </c>
      <c r="L186">
        <f t="shared" si="32"/>
        <v>0</v>
      </c>
      <c r="M186">
        <f t="shared" si="34"/>
        <v>1</v>
      </c>
      <c r="N186" s="1">
        <f>('Power parameter'!B$6-'Power parameter'!B$13)/'Power parameter'!E$15*K186*L186</f>
        <v>0</v>
      </c>
      <c r="O186" s="1">
        <f>IF((K186-B$1-E$1)&gt;0,0,('Power parameter'!K$8-'Power parameter'!B$13/'Power parameter'!E$15*(waves!K186-waves!B$1))*M186)</f>
        <v>0.63096182684439672</v>
      </c>
      <c r="P186" s="1">
        <f t="shared" si="27"/>
        <v>0.63096182684439672</v>
      </c>
      <c r="S186" s="1">
        <f t="shared" si="28"/>
        <v>8.5052164785988177E-6</v>
      </c>
      <c r="T186" s="1">
        <f t="shared" si="29"/>
        <v>0.73820189861086216</v>
      </c>
    </row>
    <row r="187" spans="1:20">
      <c r="A187">
        <v>179</v>
      </c>
      <c r="B187" s="1">
        <f t="shared" si="31"/>
        <v>8.5529985936471259E-6</v>
      </c>
      <c r="C187">
        <f t="shared" si="25"/>
        <v>0</v>
      </c>
      <c r="D187">
        <f t="shared" si="33"/>
        <v>1</v>
      </c>
      <c r="E187" s="1">
        <f>('Power parameter'!B$7-'Power parameter'!H$10/2+('Power parameter'!B$6-'Power parameter'!B$12)/'Power parameter'!E$15*B187)*C187</f>
        <v>0</v>
      </c>
      <c r="F187">
        <f>('Power parameter'!B$7+'Power parameter'!H$10/2-'Power parameter'!B$12/'Power parameter'!E$15*(B187-B$3))*D187</f>
        <v>0.73736325623518773</v>
      </c>
      <c r="G187" s="1">
        <f t="shared" si="26"/>
        <v>0.73736325623518773</v>
      </c>
      <c r="J187">
        <v>179</v>
      </c>
      <c r="K187" s="1">
        <f t="shared" si="30"/>
        <v>9.1545535229193409E-6</v>
      </c>
      <c r="L187">
        <f t="shared" si="32"/>
        <v>0</v>
      </c>
      <c r="M187">
        <f t="shared" si="34"/>
        <v>1</v>
      </c>
      <c r="N187" s="1">
        <f>('Power parameter'!B$6-'Power parameter'!B$13)/'Power parameter'!E$15*K187*L187</f>
        <v>0</v>
      </c>
      <c r="O187" s="1">
        <f>IF((K187-B$1-E$1)&gt;0,0,('Power parameter'!K$8-'Power parameter'!B$13/'Power parameter'!E$15*(waves!K187-waves!B$1))*M187)</f>
        <v>0.63006420054051759</v>
      </c>
      <c r="P187" s="1">
        <f t="shared" si="27"/>
        <v>0.63006420054051759</v>
      </c>
      <c r="S187" s="1">
        <f t="shared" si="28"/>
        <v>8.5529985936471259E-6</v>
      </c>
      <c r="T187" s="1">
        <f t="shared" si="29"/>
        <v>0.73736325623518773</v>
      </c>
    </row>
    <row r="188" spans="1:20">
      <c r="A188">
        <v>180</v>
      </c>
      <c r="B188" s="1">
        <f t="shared" si="31"/>
        <v>8.6007807086954342E-6</v>
      </c>
      <c r="C188">
        <f t="shared" si="25"/>
        <v>0</v>
      </c>
      <c r="D188">
        <f t="shared" si="33"/>
        <v>1</v>
      </c>
      <c r="E188" s="1">
        <f>('Power parameter'!B$7-'Power parameter'!H$10/2+('Power parameter'!B$6-'Power parameter'!B$12)/'Power parameter'!E$15*B188)*C188</f>
        <v>0</v>
      </c>
      <c r="F188">
        <f>('Power parameter'!B$7+'Power parameter'!H$10/2-'Power parameter'!B$12/'Power parameter'!E$15*(B188-B$3))*D188</f>
        <v>0.7365246138595134</v>
      </c>
      <c r="G188" s="1">
        <f t="shared" si="26"/>
        <v>0.7365246138595134</v>
      </c>
      <c r="J188">
        <v>180</v>
      </c>
      <c r="K188" s="1">
        <f t="shared" si="30"/>
        <v>9.2056962800306235E-6</v>
      </c>
      <c r="L188">
        <f t="shared" si="32"/>
        <v>0</v>
      </c>
      <c r="M188">
        <f t="shared" si="34"/>
        <v>1</v>
      </c>
      <c r="N188" s="1">
        <f>('Power parameter'!B$6-'Power parameter'!B$13)/'Power parameter'!E$15*K188*L188</f>
        <v>0</v>
      </c>
      <c r="O188" s="1">
        <f>IF((K188-B$1-E$1)&gt;0,0,('Power parameter'!K$8-'Power parameter'!B$13/'Power parameter'!E$15*(waves!K188-waves!B$1))*M188)</f>
        <v>0.62916657423663835</v>
      </c>
      <c r="P188" s="1">
        <f t="shared" si="27"/>
        <v>0.62916657423663835</v>
      </c>
      <c r="S188" s="1">
        <f t="shared" si="28"/>
        <v>8.6007807086954342E-6</v>
      </c>
      <c r="T188" s="1">
        <f t="shared" si="29"/>
        <v>0.7365246138595134</v>
      </c>
    </row>
    <row r="189" spans="1:20">
      <c r="A189">
        <v>181</v>
      </c>
      <c r="B189" s="1">
        <f t="shared" si="31"/>
        <v>8.6485628237437424E-6</v>
      </c>
      <c r="C189">
        <f t="shared" si="25"/>
        <v>0</v>
      </c>
      <c r="D189">
        <f t="shared" si="33"/>
        <v>1</v>
      </c>
      <c r="E189" s="1">
        <f>('Power parameter'!B$7-'Power parameter'!H$10/2+('Power parameter'!B$6-'Power parameter'!B$12)/'Power parameter'!E$15*B189)*C189</f>
        <v>0</v>
      </c>
      <c r="F189">
        <f>('Power parameter'!B$7+'Power parameter'!H$10/2-'Power parameter'!B$12/'Power parameter'!E$15*(B189-B$3))*D189</f>
        <v>0.73568597148383907</v>
      </c>
      <c r="G189" s="1">
        <f t="shared" si="26"/>
        <v>0.73568597148383907</v>
      </c>
      <c r="J189">
        <v>181</v>
      </c>
      <c r="K189" s="1">
        <f t="shared" si="30"/>
        <v>9.2568390371419044E-6</v>
      </c>
      <c r="L189">
        <f t="shared" si="32"/>
        <v>0</v>
      </c>
      <c r="M189">
        <f t="shared" si="34"/>
        <v>1</v>
      </c>
      <c r="N189" s="1">
        <f>('Power parameter'!B$6-'Power parameter'!B$13)/'Power parameter'!E$15*K189*L189</f>
        <v>0</v>
      </c>
      <c r="O189" s="1">
        <f>IF((K189-B$1-E$1)&gt;0,0,('Power parameter'!K$8-'Power parameter'!B$13/'Power parameter'!E$15*(waves!K189-waves!B$1))*M189)</f>
        <v>0.62826894793275923</v>
      </c>
      <c r="P189" s="1">
        <f t="shared" si="27"/>
        <v>0.62826894793275923</v>
      </c>
      <c r="S189" s="1">
        <f t="shared" si="28"/>
        <v>8.6485628237437424E-6</v>
      </c>
      <c r="T189" s="1">
        <f t="shared" si="29"/>
        <v>0.73568597148383907</v>
      </c>
    </row>
    <row r="190" spans="1:20">
      <c r="A190">
        <v>182</v>
      </c>
      <c r="B190" s="1">
        <f t="shared" si="31"/>
        <v>8.6963449387920506E-6</v>
      </c>
      <c r="C190">
        <f t="shared" si="25"/>
        <v>0</v>
      </c>
      <c r="D190">
        <f t="shared" si="33"/>
        <v>1</v>
      </c>
      <c r="E190" s="1">
        <f>('Power parameter'!B$7-'Power parameter'!H$10/2+('Power parameter'!B$6-'Power parameter'!B$12)/'Power parameter'!E$15*B190)*C190</f>
        <v>0</v>
      </c>
      <c r="F190">
        <f>('Power parameter'!B$7+'Power parameter'!H$10/2-'Power parameter'!B$12/'Power parameter'!E$15*(B190-B$3))*D190</f>
        <v>0.73484732910816475</v>
      </c>
      <c r="G190" s="1">
        <f t="shared" si="26"/>
        <v>0.73484732910816475</v>
      </c>
      <c r="J190">
        <v>182</v>
      </c>
      <c r="K190" s="1">
        <f t="shared" si="30"/>
        <v>9.3079817942531852E-6</v>
      </c>
      <c r="L190">
        <f t="shared" si="32"/>
        <v>0</v>
      </c>
      <c r="M190">
        <f t="shared" si="34"/>
        <v>1</v>
      </c>
      <c r="N190" s="1">
        <f>('Power parameter'!B$6-'Power parameter'!B$13)/'Power parameter'!E$15*K190*L190</f>
        <v>0</v>
      </c>
      <c r="O190" s="1">
        <f>IF((K190-B$1-E$1)&gt;0,0,('Power parameter'!K$8-'Power parameter'!B$13/'Power parameter'!E$15*(waves!K190-waves!B$1))*M190)</f>
        <v>0.6273713216288801</v>
      </c>
      <c r="P190" s="1">
        <f t="shared" si="27"/>
        <v>0.6273713216288801</v>
      </c>
      <c r="S190" s="1">
        <f t="shared" si="28"/>
        <v>8.6963449387920506E-6</v>
      </c>
      <c r="T190" s="1">
        <f t="shared" si="29"/>
        <v>0.73484732910816475</v>
      </c>
    </row>
    <row r="191" spans="1:20">
      <c r="A191">
        <v>183</v>
      </c>
      <c r="B191" s="1">
        <f t="shared" si="31"/>
        <v>8.7441270538403588E-6</v>
      </c>
      <c r="C191">
        <f t="shared" si="25"/>
        <v>0</v>
      </c>
      <c r="D191">
        <f t="shared" si="33"/>
        <v>1</v>
      </c>
      <c r="E191" s="1">
        <f>('Power parameter'!B$7-'Power parameter'!H$10/2+('Power parameter'!B$6-'Power parameter'!B$12)/'Power parameter'!E$15*B191)*C191</f>
        <v>0</v>
      </c>
      <c r="F191">
        <f>('Power parameter'!B$7+'Power parameter'!H$10/2-'Power parameter'!B$12/'Power parameter'!E$15*(B191-B$3))*D191</f>
        <v>0.73400868673249042</v>
      </c>
      <c r="G191" s="1">
        <f t="shared" si="26"/>
        <v>0.73400868673249042</v>
      </c>
      <c r="J191">
        <v>183</v>
      </c>
      <c r="K191" s="1">
        <f t="shared" si="30"/>
        <v>9.3591245513644661E-6</v>
      </c>
      <c r="L191">
        <f t="shared" si="32"/>
        <v>0</v>
      </c>
      <c r="M191">
        <f t="shared" si="34"/>
        <v>1</v>
      </c>
      <c r="N191" s="1">
        <f>('Power parameter'!B$6-'Power parameter'!B$13)/'Power parameter'!E$15*K191*L191</f>
        <v>0</v>
      </c>
      <c r="O191" s="1">
        <f>IF((K191-B$1-E$1)&gt;0,0,('Power parameter'!K$8-'Power parameter'!B$13/'Power parameter'!E$15*(waves!K191-waves!B$1))*M191)</f>
        <v>0.62647369532500097</v>
      </c>
      <c r="P191" s="1">
        <f t="shared" si="27"/>
        <v>0.62647369532500097</v>
      </c>
      <c r="S191" s="1">
        <f t="shared" si="28"/>
        <v>8.7441270538403588E-6</v>
      </c>
      <c r="T191" s="1">
        <f t="shared" si="29"/>
        <v>0.73400868673249042</v>
      </c>
    </row>
    <row r="192" spans="1:20">
      <c r="A192">
        <v>184</v>
      </c>
      <c r="B192" s="1">
        <f t="shared" si="31"/>
        <v>8.7919091688886653E-6</v>
      </c>
      <c r="C192">
        <f t="shared" si="25"/>
        <v>0</v>
      </c>
      <c r="D192">
        <f t="shared" si="33"/>
        <v>1</v>
      </c>
      <c r="E192" s="1">
        <f>('Power parameter'!B$7-'Power parameter'!H$10/2+('Power parameter'!B$6-'Power parameter'!B$12)/'Power parameter'!E$15*B192)*C192</f>
        <v>0</v>
      </c>
      <c r="F192">
        <f>('Power parameter'!B$7+'Power parameter'!H$10/2-'Power parameter'!B$12/'Power parameter'!E$15*(B192-B$3))*D192</f>
        <v>0.7331700443568161</v>
      </c>
      <c r="G192" s="1">
        <f t="shared" si="26"/>
        <v>0.7331700443568161</v>
      </c>
      <c r="J192">
        <v>184</v>
      </c>
      <c r="K192" s="1">
        <f t="shared" si="30"/>
        <v>9.4102673084757487E-6</v>
      </c>
      <c r="L192">
        <f t="shared" si="32"/>
        <v>0</v>
      </c>
      <c r="M192">
        <f t="shared" si="34"/>
        <v>1</v>
      </c>
      <c r="N192" s="1">
        <f>('Power parameter'!B$6-'Power parameter'!B$13)/'Power parameter'!E$15*K192*L192</f>
        <v>0</v>
      </c>
      <c r="O192" s="1">
        <f>IF((K192-B$1-E$1)&gt;0,0,('Power parameter'!K$8-'Power parameter'!B$13/'Power parameter'!E$15*(waves!K192-waves!B$1))*M192)</f>
        <v>0.62557606902112184</v>
      </c>
      <c r="P192" s="1">
        <f t="shared" si="27"/>
        <v>0.62557606902112184</v>
      </c>
      <c r="S192" s="1">
        <f t="shared" si="28"/>
        <v>8.7919091688886653E-6</v>
      </c>
      <c r="T192" s="1">
        <f t="shared" si="29"/>
        <v>0.7331700443568161</v>
      </c>
    </row>
    <row r="193" spans="1:20">
      <c r="A193">
        <v>185</v>
      </c>
      <c r="B193" s="1">
        <f t="shared" si="31"/>
        <v>8.8396912839369735E-6</v>
      </c>
      <c r="C193">
        <f t="shared" si="25"/>
        <v>0</v>
      </c>
      <c r="D193">
        <f t="shared" si="33"/>
        <v>1</v>
      </c>
      <c r="E193" s="1">
        <f>('Power parameter'!B$7-'Power parameter'!H$10/2+('Power parameter'!B$6-'Power parameter'!B$12)/'Power parameter'!E$15*B193)*C193</f>
        <v>0</v>
      </c>
      <c r="F193">
        <f>('Power parameter'!B$7+'Power parameter'!H$10/2-'Power parameter'!B$12/'Power parameter'!E$15*(B193-B$3))*D193</f>
        <v>0.73233140198114177</v>
      </c>
      <c r="G193" s="1">
        <f t="shared" si="26"/>
        <v>0.73233140198114177</v>
      </c>
      <c r="J193">
        <v>185</v>
      </c>
      <c r="K193" s="1">
        <f t="shared" si="30"/>
        <v>9.4614100655870296E-6</v>
      </c>
      <c r="L193">
        <f t="shared" si="32"/>
        <v>0</v>
      </c>
      <c r="M193">
        <f t="shared" si="34"/>
        <v>1</v>
      </c>
      <c r="N193" s="1">
        <f>('Power parameter'!B$6-'Power parameter'!B$13)/'Power parameter'!E$15*K193*L193</f>
        <v>0</v>
      </c>
      <c r="O193" s="1">
        <f>IF((K193-B$1-E$1)&gt;0,0,('Power parameter'!K$8-'Power parameter'!B$13/'Power parameter'!E$15*(waves!K193-waves!B$1))*M193)</f>
        <v>0.62467844271724271</v>
      </c>
      <c r="P193" s="1">
        <f t="shared" si="27"/>
        <v>0.62467844271724271</v>
      </c>
      <c r="S193" s="1">
        <f t="shared" si="28"/>
        <v>8.8396912839369735E-6</v>
      </c>
      <c r="T193" s="1">
        <f t="shared" si="29"/>
        <v>0.73233140198114177</v>
      </c>
    </row>
    <row r="194" spans="1:20">
      <c r="A194">
        <v>186</v>
      </c>
      <c r="B194" s="1">
        <f t="shared" si="31"/>
        <v>8.8874733989852817E-6</v>
      </c>
      <c r="C194">
        <f t="shared" si="25"/>
        <v>0</v>
      </c>
      <c r="D194">
        <f t="shared" si="33"/>
        <v>1</v>
      </c>
      <c r="E194" s="1">
        <f>('Power parameter'!B$7-'Power parameter'!H$10/2+('Power parameter'!B$6-'Power parameter'!B$12)/'Power parameter'!E$15*B194)*C194</f>
        <v>0</v>
      </c>
      <c r="F194">
        <f>('Power parameter'!B$7+'Power parameter'!H$10/2-'Power parameter'!B$12/'Power parameter'!E$15*(B194-B$3))*D194</f>
        <v>0.73149275960546745</v>
      </c>
      <c r="G194" s="1">
        <f t="shared" si="26"/>
        <v>0.73149275960546745</v>
      </c>
      <c r="J194">
        <v>186</v>
      </c>
      <c r="K194" s="1">
        <f t="shared" si="30"/>
        <v>9.5125528226983104E-6</v>
      </c>
      <c r="L194">
        <f t="shared" si="32"/>
        <v>0</v>
      </c>
      <c r="M194">
        <f t="shared" si="34"/>
        <v>1</v>
      </c>
      <c r="N194" s="1">
        <f>('Power parameter'!B$6-'Power parameter'!B$13)/'Power parameter'!E$15*K194*L194</f>
        <v>0</v>
      </c>
      <c r="O194" s="1">
        <f>IF((K194-B$1-E$1)&gt;0,0,('Power parameter'!K$8-'Power parameter'!B$13/'Power parameter'!E$15*(waves!K194-waves!B$1))*M194)</f>
        <v>0.62378081641336358</v>
      </c>
      <c r="P194" s="1">
        <f t="shared" si="27"/>
        <v>0.62378081641336358</v>
      </c>
      <c r="S194" s="1">
        <f t="shared" si="28"/>
        <v>8.8874733989852817E-6</v>
      </c>
      <c r="T194" s="1">
        <f t="shared" si="29"/>
        <v>0.73149275960546745</v>
      </c>
    </row>
    <row r="195" spans="1:20">
      <c r="A195">
        <v>187</v>
      </c>
      <c r="B195" s="1">
        <f t="shared" si="31"/>
        <v>8.93525551403359E-6</v>
      </c>
      <c r="C195">
        <f t="shared" si="25"/>
        <v>0</v>
      </c>
      <c r="D195">
        <f t="shared" si="33"/>
        <v>1</v>
      </c>
      <c r="E195" s="1">
        <f>('Power parameter'!B$7-'Power parameter'!H$10/2+('Power parameter'!B$6-'Power parameter'!B$12)/'Power parameter'!E$15*B195)*C195</f>
        <v>0</v>
      </c>
      <c r="F195">
        <f>('Power parameter'!B$7+'Power parameter'!H$10/2-'Power parameter'!B$12/'Power parameter'!E$15*(B195-B$3))*D195</f>
        <v>0.73065411722979312</v>
      </c>
      <c r="G195" s="1">
        <f t="shared" si="26"/>
        <v>0.73065411722979312</v>
      </c>
      <c r="J195">
        <v>187</v>
      </c>
      <c r="K195" s="1">
        <f t="shared" si="30"/>
        <v>9.5636955798095913E-6</v>
      </c>
      <c r="L195">
        <f t="shared" si="32"/>
        <v>0</v>
      </c>
      <c r="M195">
        <f t="shared" si="34"/>
        <v>1</v>
      </c>
      <c r="N195" s="1">
        <f>('Power parameter'!B$6-'Power parameter'!B$13)/'Power parameter'!E$15*K195*L195</f>
        <v>0</v>
      </c>
      <c r="O195" s="1">
        <f>IF((K195-B$1-E$1)&gt;0,0,('Power parameter'!K$8-'Power parameter'!B$13/'Power parameter'!E$15*(waves!K195-waves!B$1))*M195)</f>
        <v>0.62288319010948445</v>
      </c>
      <c r="P195" s="1">
        <f t="shared" si="27"/>
        <v>0.62288319010948445</v>
      </c>
      <c r="S195" s="1">
        <f t="shared" si="28"/>
        <v>8.93525551403359E-6</v>
      </c>
      <c r="T195" s="1">
        <f t="shared" si="29"/>
        <v>0.73065411722979312</v>
      </c>
    </row>
    <row r="196" spans="1:20">
      <c r="A196">
        <v>188</v>
      </c>
      <c r="B196" s="1">
        <f t="shared" si="31"/>
        <v>8.9830376290818982E-6</v>
      </c>
      <c r="C196">
        <f t="shared" si="25"/>
        <v>0</v>
      </c>
      <c r="D196">
        <f t="shared" si="33"/>
        <v>1</v>
      </c>
      <c r="E196" s="1">
        <f>('Power parameter'!B$7-'Power parameter'!H$10/2+('Power parameter'!B$6-'Power parameter'!B$12)/'Power parameter'!E$15*B196)*C196</f>
        <v>0</v>
      </c>
      <c r="F196">
        <f>('Power parameter'!B$7+'Power parameter'!H$10/2-'Power parameter'!B$12/'Power parameter'!E$15*(B196-B$3))*D196</f>
        <v>0.72981547485411868</v>
      </c>
      <c r="G196" s="1">
        <f t="shared" si="26"/>
        <v>0.72981547485411868</v>
      </c>
      <c r="J196">
        <v>188</v>
      </c>
      <c r="K196" s="1">
        <f t="shared" si="30"/>
        <v>9.6148383369208722E-6</v>
      </c>
      <c r="L196">
        <f t="shared" si="32"/>
        <v>0</v>
      </c>
      <c r="M196">
        <f t="shared" si="34"/>
        <v>1</v>
      </c>
      <c r="N196" s="1">
        <f>('Power parameter'!B$6-'Power parameter'!B$13)/'Power parameter'!E$15*K196*L196</f>
        <v>0</v>
      </c>
      <c r="O196" s="1">
        <f>IF((K196-B$1-E$1)&gt;0,0,('Power parameter'!K$8-'Power parameter'!B$13/'Power parameter'!E$15*(waves!K196-waves!B$1))*M196)</f>
        <v>0.62198556380560532</v>
      </c>
      <c r="P196" s="1">
        <f t="shared" si="27"/>
        <v>0.62198556380560532</v>
      </c>
      <c r="S196" s="1">
        <f t="shared" si="28"/>
        <v>8.9830376290818982E-6</v>
      </c>
      <c r="T196" s="1">
        <f t="shared" si="29"/>
        <v>0.72981547485411868</v>
      </c>
    </row>
    <row r="197" spans="1:20">
      <c r="A197">
        <v>189</v>
      </c>
      <c r="B197" s="1">
        <f t="shared" si="31"/>
        <v>9.0308197441302064E-6</v>
      </c>
      <c r="C197">
        <f t="shared" si="25"/>
        <v>0</v>
      </c>
      <c r="D197">
        <f t="shared" si="33"/>
        <v>1</v>
      </c>
      <c r="E197" s="1">
        <f>('Power parameter'!B$7-'Power parameter'!H$10/2+('Power parameter'!B$6-'Power parameter'!B$12)/'Power parameter'!E$15*B197)*C197</f>
        <v>0</v>
      </c>
      <c r="F197">
        <f>('Power parameter'!B$7+'Power parameter'!H$10/2-'Power parameter'!B$12/'Power parameter'!E$15*(B197-B$3))*D197</f>
        <v>0.72897683247844436</v>
      </c>
      <c r="G197" s="1">
        <f t="shared" si="26"/>
        <v>0.72897683247844436</v>
      </c>
      <c r="J197">
        <v>189</v>
      </c>
      <c r="K197" s="1">
        <f t="shared" si="30"/>
        <v>9.6659810940321547E-6</v>
      </c>
      <c r="L197">
        <f t="shared" si="32"/>
        <v>0</v>
      </c>
      <c r="M197">
        <f t="shared" si="34"/>
        <v>1</v>
      </c>
      <c r="N197" s="1">
        <f>('Power parameter'!B$6-'Power parameter'!B$13)/'Power parameter'!E$15*K197*L197</f>
        <v>0</v>
      </c>
      <c r="O197" s="1">
        <f>IF((K197-B$1-E$1)&gt;0,0,('Power parameter'!K$8-'Power parameter'!B$13/'Power parameter'!E$15*(waves!K197-waves!B$1))*M197)</f>
        <v>0.62108793750172608</v>
      </c>
      <c r="P197" s="1">
        <f t="shared" si="27"/>
        <v>0.62108793750172608</v>
      </c>
      <c r="S197" s="1">
        <f t="shared" si="28"/>
        <v>9.0308197441302064E-6</v>
      </c>
      <c r="T197" s="1">
        <f t="shared" si="29"/>
        <v>0.72897683247844436</v>
      </c>
    </row>
    <row r="198" spans="1:20">
      <c r="A198">
        <v>190</v>
      </c>
      <c r="B198" s="1">
        <f t="shared" si="31"/>
        <v>9.0786018591785146E-6</v>
      </c>
      <c r="C198">
        <f t="shared" si="25"/>
        <v>0</v>
      </c>
      <c r="D198">
        <f t="shared" si="33"/>
        <v>1</v>
      </c>
      <c r="E198" s="1">
        <f>('Power parameter'!B$7-'Power parameter'!H$10/2+('Power parameter'!B$6-'Power parameter'!B$12)/'Power parameter'!E$15*B198)*C198</f>
        <v>0</v>
      </c>
      <c r="F198">
        <f>('Power parameter'!B$7+'Power parameter'!H$10/2-'Power parameter'!B$12/'Power parameter'!E$15*(B198-B$3))*D198</f>
        <v>0.72813819010277003</v>
      </c>
      <c r="G198" s="1">
        <f t="shared" si="26"/>
        <v>0.72813819010277003</v>
      </c>
      <c r="J198">
        <v>190</v>
      </c>
      <c r="K198" s="1">
        <f t="shared" si="30"/>
        <v>9.7171238511434356E-6</v>
      </c>
      <c r="L198">
        <f t="shared" si="32"/>
        <v>0</v>
      </c>
      <c r="M198">
        <f t="shared" si="34"/>
        <v>1</v>
      </c>
      <c r="N198" s="1">
        <f>('Power parameter'!B$6-'Power parameter'!B$13)/'Power parameter'!E$15*K198*L198</f>
        <v>0</v>
      </c>
      <c r="O198" s="1">
        <f>IF((K198-B$1-E$1)&gt;0,0,('Power parameter'!K$8-'Power parameter'!B$13/'Power parameter'!E$15*(waves!K198-waves!B$1))*M198)</f>
        <v>0.62019031119784696</v>
      </c>
      <c r="P198" s="1">
        <f t="shared" si="27"/>
        <v>0.62019031119784696</v>
      </c>
      <c r="S198" s="1">
        <f t="shared" si="28"/>
        <v>9.0786018591785146E-6</v>
      </c>
      <c r="T198" s="1">
        <f t="shared" si="29"/>
        <v>0.72813819010277003</v>
      </c>
    </row>
    <row r="199" spans="1:20">
      <c r="A199">
        <v>191</v>
      </c>
      <c r="B199" s="1">
        <f t="shared" si="31"/>
        <v>9.1263839742268211E-6</v>
      </c>
      <c r="C199">
        <f t="shared" si="25"/>
        <v>0</v>
      </c>
      <c r="D199">
        <f t="shared" si="33"/>
        <v>1</v>
      </c>
      <c r="E199" s="1">
        <f>('Power parameter'!B$7-'Power parameter'!H$10/2+('Power parameter'!B$6-'Power parameter'!B$12)/'Power parameter'!E$15*B199)*C199</f>
        <v>0</v>
      </c>
      <c r="F199">
        <f>('Power parameter'!B$7+'Power parameter'!H$10/2-'Power parameter'!B$12/'Power parameter'!E$15*(B199-B$3))*D199</f>
        <v>0.72729954772709571</v>
      </c>
      <c r="G199" s="1">
        <f t="shared" si="26"/>
        <v>0.72729954772709571</v>
      </c>
      <c r="J199">
        <v>191</v>
      </c>
      <c r="K199" s="1">
        <f t="shared" si="30"/>
        <v>9.7682666082547165E-6</v>
      </c>
      <c r="L199">
        <f t="shared" si="32"/>
        <v>0</v>
      </c>
      <c r="M199">
        <f t="shared" si="34"/>
        <v>1</v>
      </c>
      <c r="N199" s="1">
        <f>('Power parameter'!B$6-'Power parameter'!B$13)/'Power parameter'!E$15*K199*L199</f>
        <v>0</v>
      </c>
      <c r="O199" s="1">
        <f>IF((K199-B$1-E$1)&gt;0,0,('Power parameter'!K$8-'Power parameter'!B$13/'Power parameter'!E$15*(waves!K199-waves!B$1))*M199)</f>
        <v>0.61929268489396783</v>
      </c>
      <c r="P199" s="1">
        <f t="shared" si="27"/>
        <v>0.61929268489396783</v>
      </c>
      <c r="S199" s="1">
        <f t="shared" si="28"/>
        <v>9.1263839742268211E-6</v>
      </c>
      <c r="T199" s="1">
        <f t="shared" si="29"/>
        <v>0.72729954772709571</v>
      </c>
    </row>
    <row r="200" spans="1:20">
      <c r="A200">
        <v>192</v>
      </c>
      <c r="B200" s="1">
        <f t="shared" si="31"/>
        <v>9.1741660892751293E-6</v>
      </c>
      <c r="C200">
        <f t="shared" si="25"/>
        <v>0</v>
      </c>
      <c r="D200">
        <f t="shared" si="33"/>
        <v>1</v>
      </c>
      <c r="E200" s="1">
        <f>('Power parameter'!B$7-'Power parameter'!H$10/2+('Power parameter'!B$6-'Power parameter'!B$12)/'Power parameter'!E$15*B200)*C200</f>
        <v>0</v>
      </c>
      <c r="F200">
        <f>('Power parameter'!B$7+'Power parameter'!H$10/2-'Power parameter'!B$12/'Power parameter'!E$15*(B200-B$3))*D200</f>
        <v>0.72646090535142138</v>
      </c>
      <c r="G200" s="1">
        <f t="shared" si="26"/>
        <v>0.72646090535142138</v>
      </c>
      <c r="J200">
        <v>192</v>
      </c>
      <c r="K200" s="1">
        <f t="shared" si="30"/>
        <v>9.8194093653659974E-6</v>
      </c>
      <c r="L200">
        <f t="shared" si="32"/>
        <v>0</v>
      </c>
      <c r="M200">
        <f t="shared" si="34"/>
        <v>1</v>
      </c>
      <c r="N200" s="1">
        <f>('Power parameter'!B$6-'Power parameter'!B$13)/'Power parameter'!E$15*K200*L200</f>
        <v>0</v>
      </c>
      <c r="O200" s="1">
        <f>IF((K200-B$1-E$1)&gt;0,0,('Power parameter'!K$8-'Power parameter'!B$13/'Power parameter'!E$15*(waves!K200-waves!B$1))*M200)</f>
        <v>0.6183950585900887</v>
      </c>
      <c r="P200" s="1">
        <f t="shared" si="27"/>
        <v>0.6183950585900887</v>
      </c>
      <c r="S200" s="1">
        <f t="shared" si="28"/>
        <v>9.1741660892751293E-6</v>
      </c>
      <c r="T200" s="1">
        <f t="shared" si="29"/>
        <v>0.72646090535142138</v>
      </c>
    </row>
    <row r="201" spans="1:20">
      <c r="A201">
        <v>193</v>
      </c>
      <c r="B201" s="1">
        <f t="shared" si="31"/>
        <v>9.2219482043234375E-6</v>
      </c>
      <c r="C201">
        <f t="shared" ref="C201:C264" si="35">IF(B201&lt;B$3,1,0)</f>
        <v>0</v>
      </c>
      <c r="D201">
        <f t="shared" si="33"/>
        <v>1</v>
      </c>
      <c r="E201" s="1">
        <f>('Power parameter'!B$7-'Power parameter'!H$10/2+('Power parameter'!B$6-'Power parameter'!B$12)/'Power parameter'!E$15*B201)*C201</f>
        <v>0</v>
      </c>
      <c r="F201">
        <f>('Power parameter'!B$7+'Power parameter'!H$10/2-'Power parameter'!B$12/'Power parameter'!E$15*(B201-B$3))*D201</f>
        <v>0.72562226297574706</v>
      </c>
      <c r="G201" s="1">
        <f t="shared" ref="G201:G264" si="36">E201+F201</f>
        <v>0.72562226297574706</v>
      </c>
      <c r="J201">
        <v>193</v>
      </c>
      <c r="K201" s="1">
        <f t="shared" si="30"/>
        <v>9.8705521224772782E-6</v>
      </c>
      <c r="L201">
        <f t="shared" si="32"/>
        <v>0</v>
      </c>
      <c r="M201">
        <f t="shared" si="34"/>
        <v>1</v>
      </c>
      <c r="N201" s="1">
        <f>('Power parameter'!B$6-'Power parameter'!B$13)/'Power parameter'!E$15*K201*L201</f>
        <v>0</v>
      </c>
      <c r="O201" s="1">
        <f>IF((K201-B$1-E$1)&gt;0,0,('Power parameter'!K$8-'Power parameter'!B$13/'Power parameter'!E$15*(waves!K201-waves!B$1))*M201)</f>
        <v>0.61749743228620957</v>
      </c>
      <c r="P201" s="1">
        <f t="shared" ref="P201:P264" si="37">N201+O201</f>
        <v>0.61749743228620957</v>
      </c>
      <c r="S201" s="1">
        <f t="shared" ref="S201:S264" si="38">B201*H$1+K201*H$2</f>
        <v>9.2219482043234375E-6</v>
      </c>
      <c r="T201" s="1">
        <f t="shared" ref="T201:T264" si="39">G201*H$1+P201*H$2</f>
        <v>0.72562226297574706</v>
      </c>
    </row>
    <row r="202" spans="1:20">
      <c r="A202">
        <v>194</v>
      </c>
      <c r="B202" s="1">
        <f t="shared" si="31"/>
        <v>9.2697303193717457E-6</v>
      </c>
      <c r="C202">
        <f t="shared" si="35"/>
        <v>0</v>
      </c>
      <c r="D202">
        <f t="shared" si="33"/>
        <v>1</v>
      </c>
      <c r="E202" s="1">
        <f>('Power parameter'!B$7-'Power parameter'!H$10/2+('Power parameter'!B$6-'Power parameter'!B$12)/'Power parameter'!E$15*B202)*C202</f>
        <v>0</v>
      </c>
      <c r="F202">
        <f>('Power parameter'!B$7+'Power parameter'!H$10/2-'Power parameter'!B$12/'Power parameter'!E$15*(B202-B$3))*D202</f>
        <v>0.72478362060007262</v>
      </c>
      <c r="G202" s="1">
        <f t="shared" si="36"/>
        <v>0.72478362060007262</v>
      </c>
      <c r="J202">
        <v>194</v>
      </c>
      <c r="K202" s="1">
        <f t="shared" ref="K202:K265" si="40">E$4*2/1000*J202</f>
        <v>9.9216948795885608E-6</v>
      </c>
      <c r="L202">
        <f t="shared" si="32"/>
        <v>0</v>
      </c>
      <c r="M202">
        <f t="shared" si="34"/>
        <v>1</v>
      </c>
      <c r="N202" s="1">
        <f>('Power parameter'!B$6-'Power parameter'!B$13)/'Power parameter'!E$15*K202*L202</f>
        <v>0</v>
      </c>
      <c r="O202" s="1">
        <f>IF((K202-B$1-E$1)&gt;0,0,('Power parameter'!K$8-'Power parameter'!B$13/'Power parameter'!E$15*(waves!K202-waves!B$1))*M202)</f>
        <v>0.61659980598233033</v>
      </c>
      <c r="P202" s="1">
        <f t="shared" si="37"/>
        <v>0.61659980598233033</v>
      </c>
      <c r="S202" s="1">
        <f t="shared" si="38"/>
        <v>9.2697303193717457E-6</v>
      </c>
      <c r="T202" s="1">
        <f t="shared" si="39"/>
        <v>0.72478362060007262</v>
      </c>
    </row>
    <row r="203" spans="1:20">
      <c r="A203">
        <v>195</v>
      </c>
      <c r="B203" s="1">
        <f t="shared" ref="B203:B266" si="41">2*B$4/1000*A203</f>
        <v>9.317512434420054E-6</v>
      </c>
      <c r="C203">
        <f t="shared" si="35"/>
        <v>0</v>
      </c>
      <c r="D203">
        <f t="shared" si="33"/>
        <v>1</v>
      </c>
      <c r="E203" s="1">
        <f>('Power parameter'!B$7-'Power parameter'!H$10/2+('Power parameter'!B$6-'Power parameter'!B$12)/'Power parameter'!E$15*B203)*C203</f>
        <v>0</v>
      </c>
      <c r="F203">
        <f>('Power parameter'!B$7+'Power parameter'!H$10/2-'Power parameter'!B$12/'Power parameter'!E$15*(B203-B$3))*D203</f>
        <v>0.72394497822439829</v>
      </c>
      <c r="G203" s="1">
        <f t="shared" si="36"/>
        <v>0.72394497822439829</v>
      </c>
      <c r="J203">
        <v>195</v>
      </c>
      <c r="K203" s="1">
        <f t="shared" si="40"/>
        <v>9.9728376366998417E-6</v>
      </c>
      <c r="L203">
        <f t="shared" si="32"/>
        <v>0</v>
      </c>
      <c r="M203">
        <f t="shared" si="34"/>
        <v>1</v>
      </c>
      <c r="N203" s="1">
        <f>('Power parameter'!B$6-'Power parameter'!B$13)/'Power parameter'!E$15*K203*L203</f>
        <v>0</v>
      </c>
      <c r="O203" s="1">
        <f>IF((K203-B$1-E$1)&gt;0,0,('Power parameter'!K$8-'Power parameter'!B$13/'Power parameter'!E$15*(waves!K203-waves!B$1))*M203)</f>
        <v>0.6157021796784512</v>
      </c>
      <c r="P203" s="1">
        <f t="shared" si="37"/>
        <v>0.6157021796784512</v>
      </c>
      <c r="S203" s="1">
        <f t="shared" si="38"/>
        <v>9.317512434420054E-6</v>
      </c>
      <c r="T203" s="1">
        <f t="shared" si="39"/>
        <v>0.72394497822439829</v>
      </c>
    </row>
    <row r="204" spans="1:20">
      <c r="A204">
        <v>196</v>
      </c>
      <c r="B204" s="1">
        <f t="shared" si="41"/>
        <v>9.3652945494683622E-6</v>
      </c>
      <c r="C204">
        <f t="shared" si="35"/>
        <v>0</v>
      </c>
      <c r="D204">
        <f t="shared" si="33"/>
        <v>1</v>
      </c>
      <c r="E204" s="1">
        <f>('Power parameter'!B$7-'Power parameter'!H$10/2+('Power parameter'!B$6-'Power parameter'!B$12)/'Power parameter'!E$15*B204)*C204</f>
        <v>0</v>
      </c>
      <c r="F204">
        <f>('Power parameter'!B$7+'Power parameter'!H$10/2-'Power parameter'!B$12/'Power parameter'!E$15*(B204-B$3))*D204</f>
        <v>0.72310633584872397</v>
      </c>
      <c r="G204" s="1">
        <f t="shared" si="36"/>
        <v>0.72310633584872397</v>
      </c>
      <c r="J204">
        <v>196</v>
      </c>
      <c r="K204" s="1">
        <f t="shared" si="40"/>
        <v>1.0023980393811123E-5</v>
      </c>
      <c r="L204">
        <f t="shared" si="32"/>
        <v>0</v>
      </c>
      <c r="M204">
        <f t="shared" si="34"/>
        <v>1</v>
      </c>
      <c r="N204" s="1">
        <f>('Power parameter'!B$6-'Power parameter'!B$13)/'Power parameter'!E$15*K204*L204</f>
        <v>0</v>
      </c>
      <c r="O204" s="1">
        <f>IF((K204-B$1-E$1)&gt;0,0,('Power parameter'!K$8-'Power parameter'!B$13/'Power parameter'!E$15*(waves!K204-waves!B$1))*M204)</f>
        <v>0.61480455337457207</v>
      </c>
      <c r="P204" s="1">
        <f t="shared" si="37"/>
        <v>0.61480455337457207</v>
      </c>
      <c r="S204" s="1">
        <f t="shared" si="38"/>
        <v>9.3652945494683622E-6</v>
      </c>
      <c r="T204" s="1">
        <f t="shared" si="39"/>
        <v>0.72310633584872397</v>
      </c>
    </row>
    <row r="205" spans="1:20">
      <c r="A205">
        <v>197</v>
      </c>
      <c r="B205" s="1">
        <f t="shared" si="41"/>
        <v>9.4130766645166704E-6</v>
      </c>
      <c r="C205">
        <f t="shared" si="35"/>
        <v>0</v>
      </c>
      <c r="D205">
        <f t="shared" si="33"/>
        <v>1</v>
      </c>
      <c r="E205" s="1">
        <f>('Power parameter'!B$7-'Power parameter'!H$10/2+('Power parameter'!B$6-'Power parameter'!B$12)/'Power parameter'!E$15*B205)*C205</f>
        <v>0</v>
      </c>
      <c r="F205">
        <f>('Power parameter'!B$7+'Power parameter'!H$10/2-'Power parameter'!B$12/'Power parameter'!E$15*(B205-B$3))*D205</f>
        <v>0.72226769347304964</v>
      </c>
      <c r="G205" s="1">
        <f t="shared" si="36"/>
        <v>0.72226769347304964</v>
      </c>
      <c r="J205">
        <v>197</v>
      </c>
      <c r="K205" s="1">
        <f t="shared" si="40"/>
        <v>1.0075123150922403E-5</v>
      </c>
      <c r="L205">
        <f t="shared" si="32"/>
        <v>0</v>
      </c>
      <c r="M205">
        <f t="shared" si="34"/>
        <v>1</v>
      </c>
      <c r="N205" s="1">
        <f>('Power parameter'!B$6-'Power parameter'!B$13)/'Power parameter'!E$15*K205*L205</f>
        <v>0</v>
      </c>
      <c r="O205" s="1">
        <f>IF((K205-B$1-E$1)&gt;0,0,('Power parameter'!K$8-'Power parameter'!B$13/'Power parameter'!E$15*(waves!K205-waves!B$1))*M205)</f>
        <v>0.61390692707069294</v>
      </c>
      <c r="P205" s="1">
        <f t="shared" si="37"/>
        <v>0.61390692707069294</v>
      </c>
      <c r="S205" s="1">
        <f t="shared" si="38"/>
        <v>9.4130766645166704E-6</v>
      </c>
      <c r="T205" s="1">
        <f t="shared" si="39"/>
        <v>0.72226769347304964</v>
      </c>
    </row>
    <row r="206" spans="1:20">
      <c r="A206">
        <v>198</v>
      </c>
      <c r="B206" s="1">
        <f t="shared" si="41"/>
        <v>9.4608587795649769E-6</v>
      </c>
      <c r="C206">
        <f t="shared" si="35"/>
        <v>0</v>
      </c>
      <c r="D206">
        <f t="shared" si="33"/>
        <v>1</v>
      </c>
      <c r="E206" s="1">
        <f>('Power parameter'!B$7-'Power parameter'!H$10/2+('Power parameter'!B$6-'Power parameter'!B$12)/'Power parameter'!E$15*B206)*C206</f>
        <v>0</v>
      </c>
      <c r="F206">
        <f>('Power parameter'!B$7+'Power parameter'!H$10/2-'Power parameter'!B$12/'Power parameter'!E$15*(B206-B$3))*D206</f>
        <v>0.72142905109737532</v>
      </c>
      <c r="G206" s="1">
        <f t="shared" si="36"/>
        <v>0.72142905109737532</v>
      </c>
      <c r="J206">
        <v>198</v>
      </c>
      <c r="K206" s="1">
        <f t="shared" si="40"/>
        <v>1.0126265908033686E-5</v>
      </c>
      <c r="L206">
        <f t="shared" si="32"/>
        <v>0</v>
      </c>
      <c r="M206">
        <f t="shared" si="34"/>
        <v>1</v>
      </c>
      <c r="N206" s="1">
        <f>('Power parameter'!B$6-'Power parameter'!B$13)/'Power parameter'!E$15*K206*L206</f>
        <v>0</v>
      </c>
      <c r="O206" s="1">
        <f>IF((K206-B$1-E$1)&gt;0,0,('Power parameter'!K$8-'Power parameter'!B$13/'Power parameter'!E$15*(waves!K206-waves!B$1))*M206)</f>
        <v>0.61300930076681381</v>
      </c>
      <c r="P206" s="1">
        <f t="shared" si="37"/>
        <v>0.61300930076681381</v>
      </c>
      <c r="S206" s="1">
        <f t="shared" si="38"/>
        <v>9.4608587795649769E-6</v>
      </c>
      <c r="T206" s="1">
        <f t="shared" si="39"/>
        <v>0.72142905109737532</v>
      </c>
    </row>
    <row r="207" spans="1:20">
      <c r="A207">
        <v>199</v>
      </c>
      <c r="B207" s="1">
        <f t="shared" si="41"/>
        <v>9.5086408946132851E-6</v>
      </c>
      <c r="C207">
        <f t="shared" si="35"/>
        <v>0</v>
      </c>
      <c r="D207">
        <f t="shared" si="33"/>
        <v>1</v>
      </c>
      <c r="E207" s="1">
        <f>('Power parameter'!B$7-'Power parameter'!H$10/2+('Power parameter'!B$6-'Power parameter'!B$12)/'Power parameter'!E$15*B207)*C207</f>
        <v>0</v>
      </c>
      <c r="F207">
        <f>('Power parameter'!B$7+'Power parameter'!H$10/2-'Power parameter'!B$12/'Power parameter'!E$15*(B207-B$3))*D207</f>
        <v>0.72059040872170099</v>
      </c>
      <c r="G207" s="1">
        <f t="shared" si="36"/>
        <v>0.72059040872170099</v>
      </c>
      <c r="J207">
        <v>199</v>
      </c>
      <c r="K207" s="1">
        <f t="shared" si="40"/>
        <v>1.0177408665144967E-5</v>
      </c>
      <c r="L207">
        <f t="shared" si="32"/>
        <v>0</v>
      </c>
      <c r="M207">
        <f t="shared" si="34"/>
        <v>1</v>
      </c>
      <c r="N207" s="1">
        <f>('Power parameter'!B$6-'Power parameter'!B$13)/'Power parameter'!E$15*K207*L207</f>
        <v>0</v>
      </c>
      <c r="O207" s="1">
        <f>IF((K207-B$1-E$1)&gt;0,0,('Power parameter'!K$8-'Power parameter'!B$13/'Power parameter'!E$15*(waves!K207-waves!B$1))*M207)</f>
        <v>0.61211167446293469</v>
      </c>
      <c r="P207" s="1">
        <f t="shared" si="37"/>
        <v>0.61211167446293469</v>
      </c>
      <c r="S207" s="1">
        <f t="shared" si="38"/>
        <v>9.5086408946132851E-6</v>
      </c>
      <c r="T207" s="1">
        <f t="shared" si="39"/>
        <v>0.72059040872170099</v>
      </c>
    </row>
    <row r="208" spans="1:20">
      <c r="A208">
        <v>200</v>
      </c>
      <c r="B208" s="1">
        <f t="shared" si="41"/>
        <v>9.5564230096615933E-6</v>
      </c>
      <c r="C208">
        <f t="shared" si="35"/>
        <v>0</v>
      </c>
      <c r="D208">
        <f t="shared" si="33"/>
        <v>1</v>
      </c>
      <c r="E208" s="1">
        <f>('Power parameter'!B$7-'Power parameter'!H$10/2+('Power parameter'!B$6-'Power parameter'!B$12)/'Power parameter'!E$15*B208)*C208</f>
        <v>0</v>
      </c>
      <c r="F208">
        <f>('Power parameter'!B$7+'Power parameter'!H$10/2-'Power parameter'!B$12/'Power parameter'!E$15*(B208-B$3))*D208</f>
        <v>0.71975176634602667</v>
      </c>
      <c r="G208" s="1">
        <f t="shared" si="36"/>
        <v>0.71975176634602667</v>
      </c>
      <c r="J208">
        <v>200</v>
      </c>
      <c r="K208" s="1">
        <f t="shared" si="40"/>
        <v>1.0228551422256248E-5</v>
      </c>
      <c r="L208">
        <f t="shared" ref="L208:L271" si="42">IF(K208&lt;B$1,1,0)</f>
        <v>0</v>
      </c>
      <c r="M208">
        <f t="shared" si="34"/>
        <v>1</v>
      </c>
      <c r="N208" s="1">
        <f>('Power parameter'!B$6-'Power parameter'!B$13)/'Power parameter'!E$15*K208*L208</f>
        <v>0</v>
      </c>
      <c r="O208" s="1">
        <f>IF((K208-B$1-E$1)&gt;0,0,('Power parameter'!K$8-'Power parameter'!B$13/'Power parameter'!E$15*(waves!K208-waves!B$1))*M208)</f>
        <v>0.61121404815905556</v>
      </c>
      <c r="P208" s="1">
        <f t="shared" si="37"/>
        <v>0.61121404815905556</v>
      </c>
      <c r="S208" s="1">
        <f t="shared" si="38"/>
        <v>9.5564230096615933E-6</v>
      </c>
      <c r="T208" s="1">
        <f t="shared" si="39"/>
        <v>0.71975176634602667</v>
      </c>
    </row>
    <row r="209" spans="1:20">
      <c r="A209">
        <v>201</v>
      </c>
      <c r="B209" s="1">
        <f t="shared" si="41"/>
        <v>9.6042051247099015E-6</v>
      </c>
      <c r="C209">
        <f t="shared" si="35"/>
        <v>0</v>
      </c>
      <c r="D209">
        <f t="shared" si="33"/>
        <v>1</v>
      </c>
      <c r="E209" s="1">
        <f>('Power parameter'!B$7-'Power parameter'!H$10/2+('Power parameter'!B$6-'Power parameter'!B$12)/'Power parameter'!E$15*B209)*C209</f>
        <v>0</v>
      </c>
      <c r="F209">
        <f>('Power parameter'!B$7+'Power parameter'!H$10/2-'Power parameter'!B$12/'Power parameter'!E$15*(B209-B$3))*D209</f>
        <v>0.71891312397035234</v>
      </c>
      <c r="G209" s="1">
        <f t="shared" si="36"/>
        <v>0.71891312397035234</v>
      </c>
      <c r="J209">
        <v>201</v>
      </c>
      <c r="K209" s="1">
        <f t="shared" si="40"/>
        <v>1.0279694179367529E-5</v>
      </c>
      <c r="L209">
        <f t="shared" si="42"/>
        <v>0</v>
      </c>
      <c r="M209">
        <f t="shared" si="34"/>
        <v>1</v>
      </c>
      <c r="N209" s="1">
        <f>('Power parameter'!B$6-'Power parameter'!B$13)/'Power parameter'!E$15*K209*L209</f>
        <v>0</v>
      </c>
      <c r="O209" s="1">
        <f>IF((K209-B$1-E$1)&gt;0,0,('Power parameter'!K$8-'Power parameter'!B$13/'Power parameter'!E$15*(waves!K209-waves!B$1))*M209)</f>
        <v>0.61031642185517643</v>
      </c>
      <c r="P209" s="1">
        <f t="shared" si="37"/>
        <v>0.61031642185517643</v>
      </c>
      <c r="S209" s="1">
        <f t="shared" si="38"/>
        <v>9.6042051247099015E-6</v>
      </c>
      <c r="T209" s="1">
        <f t="shared" si="39"/>
        <v>0.71891312397035234</v>
      </c>
    </row>
    <row r="210" spans="1:20">
      <c r="A210">
        <v>202</v>
      </c>
      <c r="B210" s="1">
        <f t="shared" si="41"/>
        <v>9.6519872397582097E-6</v>
      </c>
      <c r="C210">
        <f t="shared" si="35"/>
        <v>0</v>
      </c>
      <c r="D210">
        <f t="shared" si="33"/>
        <v>1</v>
      </c>
      <c r="E210" s="1">
        <f>('Power parameter'!B$7-'Power parameter'!H$10/2+('Power parameter'!B$6-'Power parameter'!B$12)/'Power parameter'!E$15*B210)*C210</f>
        <v>0</v>
      </c>
      <c r="F210">
        <f>('Power parameter'!B$7+'Power parameter'!H$10/2-'Power parameter'!B$12/'Power parameter'!E$15*(B210-B$3))*D210</f>
        <v>0.71807448159467802</v>
      </c>
      <c r="G210" s="1">
        <f t="shared" si="36"/>
        <v>0.71807448159467802</v>
      </c>
      <c r="J210">
        <v>202</v>
      </c>
      <c r="K210" s="1">
        <f t="shared" si="40"/>
        <v>1.033083693647881E-5</v>
      </c>
      <c r="L210">
        <f t="shared" si="42"/>
        <v>0</v>
      </c>
      <c r="M210">
        <f t="shared" si="34"/>
        <v>1</v>
      </c>
      <c r="N210" s="1">
        <f>('Power parameter'!B$6-'Power parameter'!B$13)/'Power parameter'!E$15*K210*L210</f>
        <v>0</v>
      </c>
      <c r="O210" s="1">
        <f>IF((K210-B$1-E$1)&gt;0,0,('Power parameter'!K$8-'Power parameter'!B$13/'Power parameter'!E$15*(waves!K210-waves!B$1))*M210)</f>
        <v>0.6094187955512973</v>
      </c>
      <c r="P210" s="1">
        <f t="shared" si="37"/>
        <v>0.6094187955512973</v>
      </c>
      <c r="S210" s="1">
        <f t="shared" si="38"/>
        <v>9.6519872397582097E-6</v>
      </c>
      <c r="T210" s="1">
        <f t="shared" si="39"/>
        <v>0.71807448159467802</v>
      </c>
    </row>
    <row r="211" spans="1:20">
      <c r="A211">
        <v>203</v>
      </c>
      <c r="B211" s="1">
        <f t="shared" si="41"/>
        <v>9.699769354806518E-6</v>
      </c>
      <c r="C211">
        <f t="shared" si="35"/>
        <v>0</v>
      </c>
      <c r="D211">
        <f t="shared" si="33"/>
        <v>1</v>
      </c>
      <c r="E211" s="1">
        <f>('Power parameter'!B$7-'Power parameter'!H$10/2+('Power parameter'!B$6-'Power parameter'!B$12)/'Power parameter'!E$15*B211)*C211</f>
        <v>0</v>
      </c>
      <c r="F211">
        <f>('Power parameter'!B$7+'Power parameter'!H$10/2-'Power parameter'!B$12/'Power parameter'!E$15*(B211-B$3))*D211</f>
        <v>0.71723583921900358</v>
      </c>
      <c r="G211" s="1">
        <f t="shared" si="36"/>
        <v>0.71723583921900358</v>
      </c>
      <c r="J211">
        <v>203</v>
      </c>
      <c r="K211" s="1">
        <f t="shared" si="40"/>
        <v>1.0381979693590092E-5</v>
      </c>
      <c r="L211">
        <f t="shared" si="42"/>
        <v>0</v>
      </c>
      <c r="M211">
        <f t="shared" si="34"/>
        <v>1</v>
      </c>
      <c r="N211" s="1">
        <f>('Power parameter'!B$6-'Power parameter'!B$13)/'Power parameter'!E$15*K211*L211</f>
        <v>0</v>
      </c>
      <c r="O211" s="1">
        <f>IF((K211-B$1-E$1)&gt;0,0,('Power parameter'!K$8-'Power parameter'!B$13/'Power parameter'!E$15*(waves!K211-waves!B$1))*M211)</f>
        <v>0.60852116924741817</v>
      </c>
      <c r="P211" s="1">
        <f t="shared" si="37"/>
        <v>0.60852116924741817</v>
      </c>
      <c r="S211" s="1">
        <f t="shared" si="38"/>
        <v>9.699769354806518E-6</v>
      </c>
      <c r="T211" s="1">
        <f t="shared" si="39"/>
        <v>0.71723583921900358</v>
      </c>
    </row>
    <row r="212" spans="1:20">
      <c r="A212">
        <v>204</v>
      </c>
      <c r="B212" s="1">
        <f t="shared" si="41"/>
        <v>9.7475514698548262E-6</v>
      </c>
      <c r="C212">
        <f t="shared" si="35"/>
        <v>0</v>
      </c>
      <c r="D212">
        <f t="shared" si="33"/>
        <v>1</v>
      </c>
      <c r="E212" s="1">
        <f>('Power parameter'!B$7-'Power parameter'!H$10/2+('Power parameter'!B$6-'Power parameter'!B$12)/'Power parameter'!E$15*B212)*C212</f>
        <v>0</v>
      </c>
      <c r="F212">
        <f>('Power parameter'!B$7+'Power parameter'!H$10/2-'Power parameter'!B$12/'Power parameter'!E$15*(B212-B$3))*D212</f>
        <v>0.71639719684332925</v>
      </c>
      <c r="G212" s="1">
        <f t="shared" si="36"/>
        <v>0.71639719684332925</v>
      </c>
      <c r="J212">
        <v>204</v>
      </c>
      <c r="K212" s="1">
        <f t="shared" si="40"/>
        <v>1.0433122450701373E-5</v>
      </c>
      <c r="L212">
        <f t="shared" si="42"/>
        <v>0</v>
      </c>
      <c r="M212">
        <f t="shared" si="34"/>
        <v>1</v>
      </c>
      <c r="N212" s="1">
        <f>('Power parameter'!B$6-'Power parameter'!B$13)/'Power parameter'!E$15*K212*L212</f>
        <v>0</v>
      </c>
      <c r="O212" s="1">
        <f>IF((K212-B$1-E$1)&gt;0,0,('Power parameter'!K$8-'Power parameter'!B$13/'Power parameter'!E$15*(waves!K212-waves!B$1))*M212)</f>
        <v>0.60762354294353904</v>
      </c>
      <c r="P212" s="1">
        <f t="shared" si="37"/>
        <v>0.60762354294353904</v>
      </c>
      <c r="S212" s="1">
        <f t="shared" si="38"/>
        <v>9.7475514698548262E-6</v>
      </c>
      <c r="T212" s="1">
        <f t="shared" si="39"/>
        <v>0.71639719684332925</v>
      </c>
    </row>
    <row r="213" spans="1:20">
      <c r="A213">
        <v>205</v>
      </c>
      <c r="B213" s="1">
        <f t="shared" si="41"/>
        <v>9.7953335849031327E-6</v>
      </c>
      <c r="C213">
        <f t="shared" si="35"/>
        <v>0</v>
      </c>
      <c r="D213">
        <f t="shared" si="33"/>
        <v>1</v>
      </c>
      <c r="E213" s="1">
        <f>('Power parameter'!B$7-'Power parameter'!H$10/2+('Power parameter'!B$6-'Power parameter'!B$12)/'Power parameter'!E$15*B213)*C213</f>
        <v>0</v>
      </c>
      <c r="F213">
        <f>('Power parameter'!B$7+'Power parameter'!H$10/2-'Power parameter'!B$12/'Power parameter'!E$15*(B213-B$3))*D213</f>
        <v>0.71555855446765493</v>
      </c>
      <c r="G213" s="1">
        <f t="shared" si="36"/>
        <v>0.71555855446765493</v>
      </c>
      <c r="J213">
        <v>205</v>
      </c>
      <c r="K213" s="1">
        <f t="shared" si="40"/>
        <v>1.0484265207812654E-5</v>
      </c>
      <c r="L213">
        <f t="shared" si="42"/>
        <v>0</v>
      </c>
      <c r="M213">
        <f t="shared" si="34"/>
        <v>1</v>
      </c>
      <c r="N213" s="1">
        <f>('Power parameter'!B$6-'Power parameter'!B$13)/'Power parameter'!E$15*K213*L213</f>
        <v>0</v>
      </c>
      <c r="O213" s="1">
        <f>IF((K213-B$1-E$1)&gt;0,0,('Power parameter'!K$8-'Power parameter'!B$13/'Power parameter'!E$15*(waves!K213-waves!B$1))*M213)</f>
        <v>0.6067259166396598</v>
      </c>
      <c r="P213" s="1">
        <f t="shared" si="37"/>
        <v>0.6067259166396598</v>
      </c>
      <c r="S213" s="1">
        <f t="shared" si="38"/>
        <v>9.7953335849031327E-6</v>
      </c>
      <c r="T213" s="1">
        <f t="shared" si="39"/>
        <v>0.71555855446765493</v>
      </c>
    </row>
    <row r="214" spans="1:20">
      <c r="A214">
        <v>206</v>
      </c>
      <c r="B214" s="1">
        <f t="shared" si="41"/>
        <v>9.8431156999514409E-6</v>
      </c>
      <c r="C214">
        <f t="shared" si="35"/>
        <v>0</v>
      </c>
      <c r="D214">
        <f t="shared" si="33"/>
        <v>1</v>
      </c>
      <c r="E214" s="1">
        <f>('Power parameter'!B$7-'Power parameter'!H$10/2+('Power parameter'!B$6-'Power parameter'!B$12)/'Power parameter'!E$15*B214)*C214</f>
        <v>0</v>
      </c>
      <c r="F214">
        <f>('Power parameter'!B$7+'Power parameter'!H$10/2-'Power parameter'!B$12/'Power parameter'!E$15*(B214-B$3))*D214</f>
        <v>0.7147199120919806</v>
      </c>
      <c r="G214" s="1">
        <f t="shared" si="36"/>
        <v>0.7147199120919806</v>
      </c>
      <c r="J214">
        <v>206</v>
      </c>
      <c r="K214" s="1">
        <f t="shared" si="40"/>
        <v>1.0535407964923935E-5</v>
      </c>
      <c r="L214">
        <f t="shared" si="42"/>
        <v>0</v>
      </c>
      <c r="M214">
        <f t="shared" si="34"/>
        <v>1</v>
      </c>
      <c r="N214" s="1">
        <f>('Power parameter'!B$6-'Power parameter'!B$13)/'Power parameter'!E$15*K214*L214</f>
        <v>0</v>
      </c>
      <c r="O214" s="1">
        <f>IF((K214-B$1-E$1)&gt;0,0,('Power parameter'!K$8-'Power parameter'!B$13/'Power parameter'!E$15*(waves!K214-waves!B$1))*M214)</f>
        <v>0.60582829033578067</v>
      </c>
      <c r="P214" s="1">
        <f t="shared" si="37"/>
        <v>0.60582829033578067</v>
      </c>
      <c r="S214" s="1">
        <f t="shared" si="38"/>
        <v>9.8431156999514409E-6</v>
      </c>
      <c r="T214" s="1">
        <f t="shared" si="39"/>
        <v>0.7147199120919806</v>
      </c>
    </row>
    <row r="215" spans="1:20">
      <c r="A215">
        <v>207</v>
      </c>
      <c r="B215" s="1">
        <f t="shared" si="41"/>
        <v>9.8908978149997491E-6</v>
      </c>
      <c r="C215">
        <f t="shared" si="35"/>
        <v>0</v>
      </c>
      <c r="D215">
        <f t="shared" si="33"/>
        <v>1</v>
      </c>
      <c r="E215" s="1">
        <f>('Power parameter'!B$7-'Power parameter'!H$10/2+('Power parameter'!B$6-'Power parameter'!B$12)/'Power parameter'!E$15*B215)*C215</f>
        <v>0</v>
      </c>
      <c r="F215">
        <f>('Power parameter'!B$7+'Power parameter'!H$10/2-'Power parameter'!B$12/'Power parameter'!E$15*(B215-B$3))*D215</f>
        <v>0.71388126971630628</v>
      </c>
      <c r="G215" s="1">
        <f t="shared" si="36"/>
        <v>0.71388126971630628</v>
      </c>
      <c r="J215">
        <v>207</v>
      </c>
      <c r="K215" s="1">
        <f t="shared" si="40"/>
        <v>1.0586550722035216E-5</v>
      </c>
      <c r="L215">
        <f t="shared" si="42"/>
        <v>0</v>
      </c>
      <c r="M215">
        <f t="shared" si="34"/>
        <v>1</v>
      </c>
      <c r="N215" s="1">
        <f>('Power parameter'!B$6-'Power parameter'!B$13)/'Power parameter'!E$15*K215*L215</f>
        <v>0</v>
      </c>
      <c r="O215" s="1">
        <f>IF((K215-B$1-E$1)&gt;0,0,('Power parameter'!K$8-'Power parameter'!B$13/'Power parameter'!E$15*(waves!K215-waves!B$1))*M215)</f>
        <v>0.60493066403190154</v>
      </c>
      <c r="P215" s="1">
        <f t="shared" si="37"/>
        <v>0.60493066403190154</v>
      </c>
      <c r="S215" s="1">
        <f t="shared" si="38"/>
        <v>9.8908978149997491E-6</v>
      </c>
      <c r="T215" s="1">
        <f t="shared" si="39"/>
        <v>0.71388126971630628</v>
      </c>
    </row>
    <row r="216" spans="1:20">
      <c r="A216">
        <v>208</v>
      </c>
      <c r="B216" s="1">
        <f t="shared" si="41"/>
        <v>9.9386799300480573E-6</v>
      </c>
      <c r="C216">
        <f t="shared" si="35"/>
        <v>0</v>
      </c>
      <c r="D216">
        <f t="shared" si="33"/>
        <v>1</v>
      </c>
      <c r="E216" s="1">
        <f>('Power parameter'!B$7-'Power parameter'!H$10/2+('Power parameter'!B$6-'Power parameter'!B$12)/'Power parameter'!E$15*B216)*C216</f>
        <v>0</v>
      </c>
      <c r="F216">
        <f>('Power parameter'!B$7+'Power parameter'!H$10/2-'Power parameter'!B$12/'Power parameter'!E$15*(B216-B$3))*D216</f>
        <v>0.71304262734063195</v>
      </c>
      <c r="G216" s="1">
        <f t="shared" si="36"/>
        <v>0.71304262734063195</v>
      </c>
      <c r="J216">
        <v>208</v>
      </c>
      <c r="K216" s="1">
        <f t="shared" si="40"/>
        <v>1.0637693479146498E-5</v>
      </c>
      <c r="L216">
        <f t="shared" si="42"/>
        <v>0</v>
      </c>
      <c r="M216">
        <f t="shared" si="34"/>
        <v>1</v>
      </c>
      <c r="N216" s="1">
        <f>('Power parameter'!B$6-'Power parameter'!B$13)/'Power parameter'!E$15*K216*L216</f>
        <v>0</v>
      </c>
      <c r="O216" s="1">
        <f>IF((K216-B$1-E$1)&gt;0,0,('Power parameter'!K$8-'Power parameter'!B$13/'Power parameter'!E$15*(waves!K216-waves!B$1))*M216)</f>
        <v>0.60403303772802242</v>
      </c>
      <c r="P216" s="1">
        <f t="shared" si="37"/>
        <v>0.60403303772802242</v>
      </c>
      <c r="S216" s="1">
        <f t="shared" si="38"/>
        <v>9.9386799300480573E-6</v>
      </c>
      <c r="T216" s="1">
        <f t="shared" si="39"/>
        <v>0.71304262734063195</v>
      </c>
    </row>
    <row r="217" spans="1:20">
      <c r="A217">
        <v>209</v>
      </c>
      <c r="B217" s="1">
        <f t="shared" si="41"/>
        <v>9.9864620450963655E-6</v>
      </c>
      <c r="C217">
        <f t="shared" si="35"/>
        <v>0</v>
      </c>
      <c r="D217">
        <f t="shared" si="33"/>
        <v>1</v>
      </c>
      <c r="E217" s="1">
        <f>('Power parameter'!B$7-'Power parameter'!H$10/2+('Power parameter'!B$6-'Power parameter'!B$12)/'Power parameter'!E$15*B217)*C217</f>
        <v>0</v>
      </c>
      <c r="F217">
        <f>('Power parameter'!B$7+'Power parameter'!H$10/2-'Power parameter'!B$12/'Power parameter'!E$15*(B217-B$3))*D217</f>
        <v>0.71220398496495763</v>
      </c>
      <c r="G217" s="1">
        <f t="shared" si="36"/>
        <v>0.71220398496495763</v>
      </c>
      <c r="J217">
        <v>209</v>
      </c>
      <c r="K217" s="1">
        <f t="shared" si="40"/>
        <v>1.0688836236257779E-5</v>
      </c>
      <c r="L217">
        <f t="shared" si="42"/>
        <v>0</v>
      </c>
      <c r="M217">
        <f t="shared" si="34"/>
        <v>1</v>
      </c>
      <c r="N217" s="1">
        <f>('Power parameter'!B$6-'Power parameter'!B$13)/'Power parameter'!E$15*K217*L217</f>
        <v>0</v>
      </c>
      <c r="O217" s="1">
        <f>IF((K217-B$1-E$1)&gt;0,0,('Power parameter'!K$8-'Power parameter'!B$13/'Power parameter'!E$15*(waves!K217-waves!B$1))*M217)</f>
        <v>0.60313541142414329</v>
      </c>
      <c r="P217" s="1">
        <f t="shared" si="37"/>
        <v>0.60313541142414329</v>
      </c>
      <c r="S217" s="1">
        <f t="shared" si="38"/>
        <v>9.9864620450963655E-6</v>
      </c>
      <c r="T217" s="1">
        <f t="shared" si="39"/>
        <v>0.71220398496495763</v>
      </c>
    </row>
    <row r="218" spans="1:20">
      <c r="A218">
        <v>210</v>
      </c>
      <c r="B218" s="1">
        <f t="shared" si="41"/>
        <v>1.0034244160144674E-5</v>
      </c>
      <c r="C218">
        <f t="shared" si="35"/>
        <v>0</v>
      </c>
      <c r="D218">
        <f t="shared" ref="D218:D281" si="43">IF(B218&gt;B$3,1,0)</f>
        <v>1</v>
      </c>
      <c r="E218" s="1">
        <f>('Power parameter'!B$7-'Power parameter'!H$10/2+('Power parameter'!B$6-'Power parameter'!B$12)/'Power parameter'!E$15*B218)*C218</f>
        <v>0</v>
      </c>
      <c r="F218">
        <f>('Power parameter'!B$7+'Power parameter'!H$10/2-'Power parameter'!B$12/'Power parameter'!E$15*(B218-B$3))*D218</f>
        <v>0.71136534258928319</v>
      </c>
      <c r="G218" s="1">
        <f t="shared" si="36"/>
        <v>0.71136534258928319</v>
      </c>
      <c r="J218">
        <v>210</v>
      </c>
      <c r="K218" s="1">
        <f t="shared" si="40"/>
        <v>1.073997899336906E-5</v>
      </c>
      <c r="L218">
        <f t="shared" si="42"/>
        <v>0</v>
      </c>
      <c r="M218">
        <f t="shared" si="34"/>
        <v>1</v>
      </c>
      <c r="N218" s="1">
        <f>('Power parameter'!B$6-'Power parameter'!B$13)/'Power parameter'!E$15*K218*L218</f>
        <v>0</v>
      </c>
      <c r="O218" s="1">
        <f>IF((K218-B$1-E$1)&gt;0,0,('Power parameter'!K$8-'Power parameter'!B$13/'Power parameter'!E$15*(waves!K218-waves!B$1))*M218)</f>
        <v>0.60223778512026416</v>
      </c>
      <c r="P218" s="1">
        <f t="shared" si="37"/>
        <v>0.60223778512026416</v>
      </c>
      <c r="S218" s="1">
        <f t="shared" si="38"/>
        <v>1.0034244160144674E-5</v>
      </c>
      <c r="T218" s="1">
        <f t="shared" si="39"/>
        <v>0.71136534258928319</v>
      </c>
    </row>
    <row r="219" spans="1:20">
      <c r="A219">
        <v>211</v>
      </c>
      <c r="B219" s="1">
        <f t="shared" si="41"/>
        <v>1.0082026275192982E-5</v>
      </c>
      <c r="C219">
        <f t="shared" si="35"/>
        <v>0</v>
      </c>
      <c r="D219">
        <f t="shared" si="43"/>
        <v>1</v>
      </c>
      <c r="E219" s="1">
        <f>('Power parameter'!B$7-'Power parameter'!H$10/2+('Power parameter'!B$6-'Power parameter'!B$12)/'Power parameter'!E$15*B219)*C219</f>
        <v>0</v>
      </c>
      <c r="F219">
        <f>('Power parameter'!B$7+'Power parameter'!H$10/2-'Power parameter'!B$12/'Power parameter'!E$15*(B219-B$3))*D219</f>
        <v>0.71052670021360886</v>
      </c>
      <c r="G219" s="1">
        <f t="shared" si="36"/>
        <v>0.71052670021360886</v>
      </c>
      <c r="J219">
        <v>211</v>
      </c>
      <c r="K219" s="1">
        <f t="shared" si="40"/>
        <v>1.0791121750480341E-5</v>
      </c>
      <c r="L219">
        <f t="shared" si="42"/>
        <v>0</v>
      </c>
      <c r="M219">
        <f t="shared" si="34"/>
        <v>1</v>
      </c>
      <c r="N219" s="1">
        <f>('Power parameter'!B$6-'Power parameter'!B$13)/'Power parameter'!E$15*K219*L219</f>
        <v>0</v>
      </c>
      <c r="O219" s="1">
        <f>IF((K219-B$1-E$1)&gt;0,0,('Power parameter'!K$8-'Power parameter'!B$13/'Power parameter'!E$15*(waves!K219-waves!B$1))*M219)</f>
        <v>0.60134015881638503</v>
      </c>
      <c r="P219" s="1">
        <f t="shared" si="37"/>
        <v>0.60134015881638503</v>
      </c>
      <c r="S219" s="1">
        <f t="shared" si="38"/>
        <v>1.0082026275192982E-5</v>
      </c>
      <c r="T219" s="1">
        <f t="shared" si="39"/>
        <v>0.71052670021360886</v>
      </c>
    </row>
    <row r="220" spans="1:20">
      <c r="A220">
        <v>212</v>
      </c>
      <c r="B220" s="1">
        <f t="shared" si="41"/>
        <v>1.0129808390241288E-5</v>
      </c>
      <c r="C220">
        <f t="shared" si="35"/>
        <v>0</v>
      </c>
      <c r="D220">
        <f t="shared" si="43"/>
        <v>1</v>
      </c>
      <c r="E220" s="1">
        <f>('Power parameter'!B$7-'Power parameter'!H$10/2+('Power parameter'!B$6-'Power parameter'!B$12)/'Power parameter'!E$15*B220)*C220</f>
        <v>0</v>
      </c>
      <c r="F220">
        <f>('Power parameter'!B$7+'Power parameter'!H$10/2-'Power parameter'!B$12/'Power parameter'!E$15*(B220-B$3))*D220</f>
        <v>0.70968805783793454</v>
      </c>
      <c r="G220" s="1">
        <f t="shared" si="36"/>
        <v>0.70968805783793454</v>
      </c>
      <c r="J220">
        <v>212</v>
      </c>
      <c r="K220" s="1">
        <f t="shared" si="40"/>
        <v>1.0842264507591623E-5</v>
      </c>
      <c r="L220">
        <f t="shared" si="42"/>
        <v>0</v>
      </c>
      <c r="M220">
        <f t="shared" si="34"/>
        <v>1</v>
      </c>
      <c r="N220" s="1">
        <f>('Power parameter'!B$6-'Power parameter'!B$13)/'Power parameter'!E$15*K220*L220</f>
        <v>0</v>
      </c>
      <c r="O220" s="1">
        <f>IF((K220-B$1-E$1)&gt;0,0,('Power parameter'!K$8-'Power parameter'!B$13/'Power parameter'!E$15*(waves!K220-waves!B$1))*M220)</f>
        <v>0.60044253251250579</v>
      </c>
      <c r="P220" s="1">
        <f t="shared" si="37"/>
        <v>0.60044253251250579</v>
      </c>
      <c r="S220" s="1">
        <f t="shared" si="38"/>
        <v>1.0129808390241288E-5</v>
      </c>
      <c r="T220" s="1">
        <f t="shared" si="39"/>
        <v>0.70968805783793454</v>
      </c>
    </row>
    <row r="221" spans="1:20">
      <c r="A221">
        <v>213</v>
      </c>
      <c r="B221" s="1">
        <f t="shared" si="41"/>
        <v>1.0177590505289597E-5</v>
      </c>
      <c r="C221">
        <f t="shared" si="35"/>
        <v>0</v>
      </c>
      <c r="D221">
        <f t="shared" si="43"/>
        <v>1</v>
      </c>
      <c r="E221" s="1">
        <f>('Power parameter'!B$7-'Power parameter'!H$10/2+('Power parameter'!B$6-'Power parameter'!B$12)/'Power parameter'!E$15*B221)*C221</f>
        <v>0</v>
      </c>
      <c r="F221">
        <f>('Power parameter'!B$7+'Power parameter'!H$10/2-'Power parameter'!B$12/'Power parameter'!E$15*(B221-B$3))*D221</f>
        <v>0.70884941546226021</v>
      </c>
      <c r="G221" s="1">
        <f t="shared" si="36"/>
        <v>0.70884941546226021</v>
      </c>
      <c r="J221">
        <v>213</v>
      </c>
      <c r="K221" s="1">
        <f t="shared" si="40"/>
        <v>1.0893407264702904E-5</v>
      </c>
      <c r="L221">
        <f t="shared" si="42"/>
        <v>0</v>
      </c>
      <c r="M221">
        <f t="shared" si="34"/>
        <v>1</v>
      </c>
      <c r="N221" s="1">
        <f>('Power parameter'!B$6-'Power parameter'!B$13)/'Power parameter'!E$15*K221*L221</f>
        <v>0</v>
      </c>
      <c r="O221" s="1">
        <f>IF((K221-B$1-E$1)&gt;0,0,('Power parameter'!K$8-'Power parameter'!B$13/'Power parameter'!E$15*(waves!K221-waves!B$1))*M221)</f>
        <v>0.59954490620862666</v>
      </c>
      <c r="P221" s="1">
        <f t="shared" si="37"/>
        <v>0.59954490620862666</v>
      </c>
      <c r="S221" s="1">
        <f t="shared" si="38"/>
        <v>1.0177590505289597E-5</v>
      </c>
      <c r="T221" s="1">
        <f t="shared" si="39"/>
        <v>0.70884941546226021</v>
      </c>
    </row>
    <row r="222" spans="1:20">
      <c r="A222">
        <v>214</v>
      </c>
      <c r="B222" s="1">
        <f t="shared" si="41"/>
        <v>1.0225372620337905E-5</v>
      </c>
      <c r="C222">
        <f t="shared" si="35"/>
        <v>0</v>
      </c>
      <c r="D222">
        <f t="shared" si="43"/>
        <v>1</v>
      </c>
      <c r="E222" s="1">
        <f>('Power parameter'!B$7-'Power parameter'!H$10/2+('Power parameter'!B$6-'Power parameter'!B$12)/'Power parameter'!E$15*B222)*C222</f>
        <v>0</v>
      </c>
      <c r="F222">
        <f>('Power parameter'!B$7+'Power parameter'!H$10/2-'Power parameter'!B$12/'Power parameter'!E$15*(B222-B$3))*D222</f>
        <v>0.70801077308658589</v>
      </c>
      <c r="G222" s="1">
        <f t="shared" si="36"/>
        <v>0.70801077308658589</v>
      </c>
      <c r="J222">
        <v>214</v>
      </c>
      <c r="K222" s="1">
        <f t="shared" si="40"/>
        <v>1.0944550021814185E-5</v>
      </c>
      <c r="L222">
        <f t="shared" si="42"/>
        <v>0</v>
      </c>
      <c r="M222">
        <f t="shared" si="34"/>
        <v>1</v>
      </c>
      <c r="N222" s="1">
        <f>('Power parameter'!B$6-'Power parameter'!B$13)/'Power parameter'!E$15*K222*L222</f>
        <v>0</v>
      </c>
      <c r="O222" s="1">
        <f>IF((K222-B$1-E$1)&gt;0,0,('Power parameter'!K$8-'Power parameter'!B$13/'Power parameter'!E$15*(waves!K222-waves!B$1))*M222)</f>
        <v>0.59864727990474753</v>
      </c>
      <c r="P222" s="1">
        <f t="shared" si="37"/>
        <v>0.59864727990474753</v>
      </c>
      <c r="S222" s="1">
        <f t="shared" si="38"/>
        <v>1.0225372620337905E-5</v>
      </c>
      <c r="T222" s="1">
        <f t="shared" si="39"/>
        <v>0.70801077308658589</v>
      </c>
    </row>
    <row r="223" spans="1:20">
      <c r="A223">
        <v>215</v>
      </c>
      <c r="B223" s="1">
        <f t="shared" si="41"/>
        <v>1.0273154735386213E-5</v>
      </c>
      <c r="C223">
        <f t="shared" si="35"/>
        <v>0</v>
      </c>
      <c r="D223">
        <f t="shared" si="43"/>
        <v>1</v>
      </c>
      <c r="E223" s="1">
        <f>('Power parameter'!B$7-'Power parameter'!H$10/2+('Power parameter'!B$6-'Power parameter'!B$12)/'Power parameter'!E$15*B223)*C223</f>
        <v>0</v>
      </c>
      <c r="F223">
        <f>('Power parameter'!B$7+'Power parameter'!H$10/2-'Power parameter'!B$12/'Power parameter'!E$15*(B223-B$3))*D223</f>
        <v>0.70717213071091156</v>
      </c>
      <c r="G223" s="1">
        <f t="shared" si="36"/>
        <v>0.70717213071091156</v>
      </c>
      <c r="J223">
        <v>215</v>
      </c>
      <c r="K223" s="1">
        <f t="shared" si="40"/>
        <v>1.0995692778925466E-5</v>
      </c>
      <c r="L223">
        <f t="shared" si="42"/>
        <v>0</v>
      </c>
      <c r="M223">
        <f t="shared" si="34"/>
        <v>1</v>
      </c>
      <c r="N223" s="1">
        <f>('Power parameter'!B$6-'Power parameter'!B$13)/'Power parameter'!E$15*K223*L223</f>
        <v>0</v>
      </c>
      <c r="O223" s="1">
        <f>IF((K223-B$1-E$1)&gt;0,0,('Power parameter'!K$8-'Power parameter'!B$13/'Power parameter'!E$15*(waves!K223-waves!B$1))*M223)</f>
        <v>0.5977496536008684</v>
      </c>
      <c r="P223" s="1">
        <f t="shared" si="37"/>
        <v>0.5977496536008684</v>
      </c>
      <c r="S223" s="1">
        <f t="shared" si="38"/>
        <v>1.0273154735386213E-5</v>
      </c>
      <c r="T223" s="1">
        <f t="shared" si="39"/>
        <v>0.70717213071091156</v>
      </c>
    </row>
    <row r="224" spans="1:20">
      <c r="A224">
        <v>216</v>
      </c>
      <c r="B224" s="1">
        <f t="shared" si="41"/>
        <v>1.0320936850434521E-5</v>
      </c>
      <c r="C224">
        <f t="shared" si="35"/>
        <v>0</v>
      </c>
      <c r="D224">
        <f t="shared" si="43"/>
        <v>1</v>
      </c>
      <c r="E224" s="1">
        <f>('Power parameter'!B$7-'Power parameter'!H$10/2+('Power parameter'!B$6-'Power parameter'!B$12)/'Power parameter'!E$15*B224)*C224</f>
        <v>0</v>
      </c>
      <c r="F224">
        <f>('Power parameter'!B$7+'Power parameter'!H$10/2-'Power parameter'!B$12/'Power parameter'!E$15*(B224-B$3))*D224</f>
        <v>0.70633348833523724</v>
      </c>
      <c r="G224" s="1">
        <f t="shared" si="36"/>
        <v>0.70633348833523724</v>
      </c>
      <c r="J224">
        <v>216</v>
      </c>
      <c r="K224" s="1">
        <f t="shared" si="40"/>
        <v>1.1046835536036747E-5</v>
      </c>
      <c r="L224">
        <f t="shared" si="42"/>
        <v>0</v>
      </c>
      <c r="M224">
        <f t="shared" si="34"/>
        <v>1</v>
      </c>
      <c r="N224" s="1">
        <f>('Power parameter'!B$6-'Power parameter'!B$13)/'Power parameter'!E$15*K224*L224</f>
        <v>0</v>
      </c>
      <c r="O224" s="1">
        <f>IF((K224-B$1-E$1)&gt;0,0,('Power parameter'!K$8-'Power parameter'!B$13/'Power parameter'!E$15*(waves!K224-waves!B$1))*M224)</f>
        <v>0.59685202729698927</v>
      </c>
      <c r="P224" s="1">
        <f t="shared" si="37"/>
        <v>0.59685202729698927</v>
      </c>
      <c r="S224" s="1">
        <f t="shared" si="38"/>
        <v>1.0320936850434521E-5</v>
      </c>
      <c r="T224" s="1">
        <f t="shared" si="39"/>
        <v>0.70633348833523724</v>
      </c>
    </row>
    <row r="225" spans="1:20">
      <c r="A225">
        <v>217</v>
      </c>
      <c r="B225" s="1">
        <f t="shared" si="41"/>
        <v>1.036871896548283E-5</v>
      </c>
      <c r="C225">
        <f t="shared" si="35"/>
        <v>0</v>
      </c>
      <c r="D225">
        <f t="shared" si="43"/>
        <v>1</v>
      </c>
      <c r="E225" s="1">
        <f>('Power parameter'!B$7-'Power parameter'!H$10/2+('Power parameter'!B$6-'Power parameter'!B$12)/'Power parameter'!E$15*B225)*C225</f>
        <v>0</v>
      </c>
      <c r="F225">
        <f>('Power parameter'!B$7+'Power parameter'!H$10/2-'Power parameter'!B$12/'Power parameter'!E$15*(B225-B$3))*D225</f>
        <v>0.70549484595956291</v>
      </c>
      <c r="G225" s="1">
        <f t="shared" si="36"/>
        <v>0.70549484595956291</v>
      </c>
      <c r="J225">
        <v>217</v>
      </c>
      <c r="K225" s="1">
        <f t="shared" si="40"/>
        <v>1.1097978293148029E-5</v>
      </c>
      <c r="L225">
        <f t="shared" si="42"/>
        <v>0</v>
      </c>
      <c r="M225">
        <f t="shared" si="34"/>
        <v>1</v>
      </c>
      <c r="N225" s="1">
        <f>('Power parameter'!B$6-'Power parameter'!B$13)/'Power parameter'!E$15*K225*L225</f>
        <v>0</v>
      </c>
      <c r="O225" s="1">
        <f>IF((K225-B$1-E$1)&gt;0,0,('Power parameter'!K$8-'Power parameter'!B$13/'Power parameter'!E$15*(waves!K225-waves!B$1))*M225)</f>
        <v>0.59595440099311014</v>
      </c>
      <c r="P225" s="1">
        <f t="shared" si="37"/>
        <v>0.59595440099311014</v>
      </c>
      <c r="S225" s="1">
        <f t="shared" si="38"/>
        <v>1.036871896548283E-5</v>
      </c>
      <c r="T225" s="1">
        <f t="shared" si="39"/>
        <v>0.70549484595956291</v>
      </c>
    </row>
    <row r="226" spans="1:20">
      <c r="A226">
        <v>218</v>
      </c>
      <c r="B226" s="1">
        <f t="shared" si="41"/>
        <v>1.0416501080531136E-5</v>
      </c>
      <c r="C226">
        <f t="shared" si="35"/>
        <v>0</v>
      </c>
      <c r="D226">
        <f t="shared" si="43"/>
        <v>1</v>
      </c>
      <c r="E226" s="1">
        <f>('Power parameter'!B$7-'Power parameter'!H$10/2+('Power parameter'!B$6-'Power parameter'!B$12)/'Power parameter'!E$15*B226)*C226</f>
        <v>0</v>
      </c>
      <c r="F226">
        <f>('Power parameter'!B$7+'Power parameter'!H$10/2-'Power parameter'!B$12/'Power parameter'!E$15*(B226-B$3))*D226</f>
        <v>0.70465620358388859</v>
      </c>
      <c r="G226" s="1">
        <f t="shared" si="36"/>
        <v>0.70465620358388859</v>
      </c>
      <c r="J226">
        <v>218</v>
      </c>
      <c r="K226" s="1">
        <f t="shared" si="40"/>
        <v>1.114912105025931E-5</v>
      </c>
      <c r="L226">
        <f t="shared" si="42"/>
        <v>0</v>
      </c>
      <c r="M226">
        <f t="shared" ref="M226:M289" si="44">IF(K226&gt;=B$1,1,0)</f>
        <v>1</v>
      </c>
      <c r="N226" s="1">
        <f>('Power parameter'!B$6-'Power parameter'!B$13)/'Power parameter'!E$15*K226*L226</f>
        <v>0</v>
      </c>
      <c r="O226" s="1">
        <f>IF((K226-B$1-E$1)&gt;0,0,('Power parameter'!K$8-'Power parameter'!B$13/'Power parameter'!E$15*(waves!K226-waves!B$1))*M226)</f>
        <v>0.59505677468923102</v>
      </c>
      <c r="P226" s="1">
        <f t="shared" si="37"/>
        <v>0.59505677468923102</v>
      </c>
      <c r="S226" s="1">
        <f t="shared" si="38"/>
        <v>1.0416501080531136E-5</v>
      </c>
      <c r="T226" s="1">
        <f t="shared" si="39"/>
        <v>0.70465620358388859</v>
      </c>
    </row>
    <row r="227" spans="1:20">
      <c r="A227">
        <v>219</v>
      </c>
      <c r="B227" s="1">
        <f t="shared" si="41"/>
        <v>1.0464283195579444E-5</v>
      </c>
      <c r="C227">
        <f t="shared" si="35"/>
        <v>0</v>
      </c>
      <c r="D227">
        <f t="shared" si="43"/>
        <v>1</v>
      </c>
      <c r="E227" s="1">
        <f>('Power parameter'!B$7-'Power parameter'!H$10/2+('Power parameter'!B$6-'Power parameter'!B$12)/'Power parameter'!E$15*B227)*C227</f>
        <v>0</v>
      </c>
      <c r="F227">
        <f>('Power parameter'!B$7+'Power parameter'!H$10/2-'Power parameter'!B$12/'Power parameter'!E$15*(B227-B$3))*D227</f>
        <v>0.70381756120821426</v>
      </c>
      <c r="G227" s="1">
        <f t="shared" si="36"/>
        <v>0.70381756120821426</v>
      </c>
      <c r="J227">
        <v>219</v>
      </c>
      <c r="K227" s="1">
        <f t="shared" si="40"/>
        <v>1.1200263807370591E-5</v>
      </c>
      <c r="L227">
        <f t="shared" si="42"/>
        <v>0</v>
      </c>
      <c r="M227">
        <f t="shared" si="44"/>
        <v>1</v>
      </c>
      <c r="N227" s="1">
        <f>('Power parameter'!B$6-'Power parameter'!B$13)/'Power parameter'!E$15*K227*L227</f>
        <v>0</v>
      </c>
      <c r="O227" s="1">
        <f>IF((K227-B$1-E$1)&gt;0,0,('Power parameter'!K$8-'Power parameter'!B$13/'Power parameter'!E$15*(waves!K227-waves!B$1))*M227)</f>
        <v>0.59415914838535189</v>
      </c>
      <c r="P227" s="1">
        <f t="shared" si="37"/>
        <v>0.59415914838535189</v>
      </c>
      <c r="S227" s="1">
        <f t="shared" si="38"/>
        <v>1.0464283195579444E-5</v>
      </c>
      <c r="T227" s="1">
        <f t="shared" si="39"/>
        <v>0.70381756120821426</v>
      </c>
    </row>
    <row r="228" spans="1:20">
      <c r="A228">
        <v>220</v>
      </c>
      <c r="B228" s="1">
        <f t="shared" si="41"/>
        <v>1.0512065310627752E-5</v>
      </c>
      <c r="C228">
        <f t="shared" si="35"/>
        <v>0</v>
      </c>
      <c r="D228">
        <f t="shared" si="43"/>
        <v>1</v>
      </c>
      <c r="E228" s="1">
        <f>('Power parameter'!B$7-'Power parameter'!H$10/2+('Power parameter'!B$6-'Power parameter'!B$12)/'Power parameter'!E$15*B228)*C228</f>
        <v>0</v>
      </c>
      <c r="F228">
        <f>('Power parameter'!B$7+'Power parameter'!H$10/2-'Power parameter'!B$12/'Power parameter'!E$15*(B228-B$3))*D228</f>
        <v>0.70297891883253982</v>
      </c>
      <c r="G228" s="1">
        <f t="shared" si="36"/>
        <v>0.70297891883253982</v>
      </c>
      <c r="J228">
        <v>220</v>
      </c>
      <c r="K228" s="1">
        <f t="shared" si="40"/>
        <v>1.1251406564481872E-5</v>
      </c>
      <c r="L228">
        <f t="shared" si="42"/>
        <v>0</v>
      </c>
      <c r="M228">
        <f t="shared" si="44"/>
        <v>1</v>
      </c>
      <c r="N228" s="1">
        <f>('Power parameter'!B$6-'Power parameter'!B$13)/'Power parameter'!E$15*K228*L228</f>
        <v>0</v>
      </c>
      <c r="O228" s="1">
        <f>IF((K228-B$1-E$1)&gt;0,0,('Power parameter'!K$8-'Power parameter'!B$13/'Power parameter'!E$15*(waves!K228-waves!B$1))*M228)</f>
        <v>0.59326152208147276</v>
      </c>
      <c r="P228" s="1">
        <f t="shared" si="37"/>
        <v>0.59326152208147276</v>
      </c>
      <c r="S228" s="1">
        <f t="shared" si="38"/>
        <v>1.0512065310627752E-5</v>
      </c>
      <c r="T228" s="1">
        <f t="shared" si="39"/>
        <v>0.70297891883253982</v>
      </c>
    </row>
    <row r="229" spans="1:20">
      <c r="A229">
        <v>221</v>
      </c>
      <c r="B229" s="1">
        <f t="shared" si="41"/>
        <v>1.0559847425676061E-5</v>
      </c>
      <c r="C229">
        <f t="shared" si="35"/>
        <v>0</v>
      </c>
      <c r="D229">
        <f t="shared" si="43"/>
        <v>1</v>
      </c>
      <c r="E229" s="1">
        <f>('Power parameter'!B$7-'Power parameter'!H$10/2+('Power parameter'!B$6-'Power parameter'!B$12)/'Power parameter'!E$15*B229)*C229</f>
        <v>0</v>
      </c>
      <c r="F229">
        <f>('Power parameter'!B$7+'Power parameter'!H$10/2-'Power parameter'!B$12/'Power parameter'!E$15*(B229-B$3))*D229</f>
        <v>0.7021402764568655</v>
      </c>
      <c r="G229" s="1">
        <f t="shared" si="36"/>
        <v>0.7021402764568655</v>
      </c>
      <c r="J229">
        <v>221</v>
      </c>
      <c r="K229" s="1">
        <f t="shared" si="40"/>
        <v>1.1302549321593153E-5</v>
      </c>
      <c r="L229">
        <f t="shared" si="42"/>
        <v>0</v>
      </c>
      <c r="M229">
        <f t="shared" si="44"/>
        <v>1</v>
      </c>
      <c r="N229" s="1">
        <f>('Power parameter'!B$6-'Power parameter'!B$13)/'Power parameter'!E$15*K229*L229</f>
        <v>0</v>
      </c>
      <c r="O229" s="1">
        <f>IF((K229-B$1-E$1)&gt;0,0,('Power parameter'!K$8-'Power parameter'!B$13/'Power parameter'!E$15*(waves!K229-waves!B$1))*M229)</f>
        <v>0.59236389577759363</v>
      </c>
      <c r="P229" s="1">
        <f t="shared" si="37"/>
        <v>0.59236389577759363</v>
      </c>
      <c r="S229" s="1">
        <f t="shared" si="38"/>
        <v>1.0559847425676061E-5</v>
      </c>
      <c r="T229" s="1">
        <f t="shared" si="39"/>
        <v>0.7021402764568655</v>
      </c>
    </row>
    <row r="230" spans="1:20">
      <c r="A230">
        <v>222</v>
      </c>
      <c r="B230" s="1">
        <f t="shared" si="41"/>
        <v>1.0607629540724369E-5</v>
      </c>
      <c r="C230">
        <f t="shared" si="35"/>
        <v>0</v>
      </c>
      <c r="D230">
        <f t="shared" si="43"/>
        <v>1</v>
      </c>
      <c r="E230" s="1">
        <f>('Power parameter'!B$7-'Power parameter'!H$10/2+('Power parameter'!B$6-'Power parameter'!B$12)/'Power parameter'!E$15*B230)*C230</f>
        <v>0</v>
      </c>
      <c r="F230">
        <f>('Power parameter'!B$7+'Power parameter'!H$10/2-'Power parameter'!B$12/'Power parameter'!E$15*(B230-B$3))*D230</f>
        <v>0.70130163408119117</v>
      </c>
      <c r="G230" s="1">
        <f t="shared" si="36"/>
        <v>0.70130163408119117</v>
      </c>
      <c r="J230">
        <v>222</v>
      </c>
      <c r="K230" s="1">
        <f t="shared" si="40"/>
        <v>1.1353692078704435E-5</v>
      </c>
      <c r="L230">
        <f t="shared" si="42"/>
        <v>0</v>
      </c>
      <c r="M230">
        <f t="shared" si="44"/>
        <v>1</v>
      </c>
      <c r="N230" s="1">
        <f>('Power parameter'!B$6-'Power parameter'!B$13)/'Power parameter'!E$15*K230*L230</f>
        <v>0</v>
      </c>
      <c r="O230" s="1">
        <f>IF((K230-B$1-E$1)&gt;0,0,('Power parameter'!K$8-'Power parameter'!B$13/'Power parameter'!E$15*(waves!K230-waves!B$1))*M230)</f>
        <v>0.59146626947371439</v>
      </c>
      <c r="P230" s="1">
        <f t="shared" si="37"/>
        <v>0.59146626947371439</v>
      </c>
      <c r="S230" s="1">
        <f t="shared" si="38"/>
        <v>1.0607629540724369E-5</v>
      </c>
      <c r="T230" s="1">
        <f t="shared" si="39"/>
        <v>0.70130163408119117</v>
      </c>
    </row>
    <row r="231" spans="1:20">
      <c r="A231">
        <v>223</v>
      </c>
      <c r="B231" s="1">
        <f t="shared" si="41"/>
        <v>1.0655411655772677E-5</v>
      </c>
      <c r="C231">
        <f t="shared" si="35"/>
        <v>0</v>
      </c>
      <c r="D231">
        <f t="shared" si="43"/>
        <v>1</v>
      </c>
      <c r="E231" s="1">
        <f>('Power parameter'!B$7-'Power parameter'!H$10/2+('Power parameter'!B$6-'Power parameter'!B$12)/'Power parameter'!E$15*B231)*C231</f>
        <v>0</v>
      </c>
      <c r="F231">
        <f>('Power parameter'!B$7+'Power parameter'!H$10/2-'Power parameter'!B$12/'Power parameter'!E$15*(B231-B$3))*D231</f>
        <v>0.70046299170551685</v>
      </c>
      <c r="G231" s="1">
        <f t="shared" si="36"/>
        <v>0.70046299170551685</v>
      </c>
      <c r="J231">
        <v>223</v>
      </c>
      <c r="K231" s="1">
        <f t="shared" si="40"/>
        <v>1.1404834835815716E-5</v>
      </c>
      <c r="L231">
        <f t="shared" si="42"/>
        <v>0</v>
      </c>
      <c r="M231">
        <f t="shared" si="44"/>
        <v>1</v>
      </c>
      <c r="N231" s="1">
        <f>('Power parameter'!B$6-'Power parameter'!B$13)/'Power parameter'!E$15*K231*L231</f>
        <v>0</v>
      </c>
      <c r="O231" s="1">
        <f>IF((K231-B$1-E$1)&gt;0,0,('Power parameter'!K$8-'Power parameter'!B$13/'Power parameter'!E$15*(waves!K231-waves!B$1))*M231)</f>
        <v>0.59056864316983526</v>
      </c>
      <c r="P231" s="1">
        <f t="shared" si="37"/>
        <v>0.59056864316983526</v>
      </c>
      <c r="S231" s="1">
        <f t="shared" si="38"/>
        <v>1.0655411655772677E-5</v>
      </c>
      <c r="T231" s="1">
        <f t="shared" si="39"/>
        <v>0.70046299170551685</v>
      </c>
    </row>
    <row r="232" spans="1:20">
      <c r="A232">
        <v>224</v>
      </c>
      <c r="B232" s="1">
        <f t="shared" si="41"/>
        <v>1.0703193770820985E-5</v>
      </c>
      <c r="C232">
        <f t="shared" si="35"/>
        <v>0</v>
      </c>
      <c r="D232">
        <f t="shared" si="43"/>
        <v>1</v>
      </c>
      <c r="E232" s="1">
        <f>('Power parameter'!B$7-'Power parameter'!H$10/2+('Power parameter'!B$6-'Power parameter'!B$12)/'Power parameter'!E$15*B232)*C232</f>
        <v>0</v>
      </c>
      <c r="F232">
        <f>('Power parameter'!B$7+'Power parameter'!H$10/2-'Power parameter'!B$12/'Power parameter'!E$15*(B232-B$3))*D232</f>
        <v>0.69962434932984252</v>
      </c>
      <c r="G232" s="1">
        <f t="shared" si="36"/>
        <v>0.69962434932984252</v>
      </c>
      <c r="J232">
        <v>224</v>
      </c>
      <c r="K232" s="1">
        <f t="shared" si="40"/>
        <v>1.1455977592926997E-5</v>
      </c>
      <c r="L232">
        <f t="shared" si="42"/>
        <v>0</v>
      </c>
      <c r="M232">
        <f t="shared" si="44"/>
        <v>1</v>
      </c>
      <c r="N232" s="1">
        <f>('Power parameter'!B$6-'Power parameter'!B$13)/'Power parameter'!E$15*K232*L232</f>
        <v>0</v>
      </c>
      <c r="O232" s="1">
        <f>IF((K232-B$1-E$1)&gt;0,0,('Power parameter'!K$8-'Power parameter'!B$13/'Power parameter'!E$15*(waves!K232-waves!B$1))*M232)</f>
        <v>0.58967101686595613</v>
      </c>
      <c r="P232" s="1">
        <f t="shared" si="37"/>
        <v>0.58967101686595613</v>
      </c>
      <c r="S232" s="1">
        <f t="shared" si="38"/>
        <v>1.0703193770820985E-5</v>
      </c>
      <c r="T232" s="1">
        <f t="shared" si="39"/>
        <v>0.69962434932984252</v>
      </c>
    </row>
    <row r="233" spans="1:20">
      <c r="A233">
        <v>225</v>
      </c>
      <c r="B233" s="1">
        <f t="shared" si="41"/>
        <v>1.0750975885869292E-5</v>
      </c>
      <c r="C233">
        <f t="shared" si="35"/>
        <v>0</v>
      </c>
      <c r="D233">
        <f t="shared" si="43"/>
        <v>1</v>
      </c>
      <c r="E233" s="1">
        <f>('Power parameter'!B$7-'Power parameter'!H$10/2+('Power parameter'!B$6-'Power parameter'!B$12)/'Power parameter'!E$15*B233)*C233</f>
        <v>0</v>
      </c>
      <c r="F233">
        <f>('Power parameter'!B$7+'Power parameter'!H$10/2-'Power parameter'!B$12/'Power parameter'!E$15*(B233-B$3))*D233</f>
        <v>0.6987857069541682</v>
      </c>
      <c r="G233" s="1">
        <f t="shared" si="36"/>
        <v>0.6987857069541682</v>
      </c>
      <c r="J233">
        <v>225</v>
      </c>
      <c r="K233" s="1">
        <f t="shared" si="40"/>
        <v>1.1507120350038278E-5</v>
      </c>
      <c r="L233">
        <f t="shared" si="42"/>
        <v>0</v>
      </c>
      <c r="M233">
        <f t="shared" si="44"/>
        <v>1</v>
      </c>
      <c r="N233" s="1">
        <f>('Power parameter'!B$6-'Power parameter'!B$13)/'Power parameter'!E$15*K233*L233</f>
        <v>0</v>
      </c>
      <c r="O233" s="1">
        <f>IF((K233-B$1-E$1)&gt;0,0,('Power parameter'!K$8-'Power parameter'!B$13/'Power parameter'!E$15*(waves!K233-waves!B$1))*M233)</f>
        <v>0.588773390562077</v>
      </c>
      <c r="P233" s="1">
        <f t="shared" si="37"/>
        <v>0.588773390562077</v>
      </c>
      <c r="S233" s="1">
        <f t="shared" si="38"/>
        <v>1.0750975885869292E-5</v>
      </c>
      <c r="T233" s="1">
        <f t="shared" si="39"/>
        <v>0.6987857069541682</v>
      </c>
    </row>
    <row r="234" spans="1:20">
      <c r="A234">
        <v>226</v>
      </c>
      <c r="B234" s="1">
        <f t="shared" si="41"/>
        <v>1.07987580009176E-5</v>
      </c>
      <c r="C234">
        <f t="shared" si="35"/>
        <v>0</v>
      </c>
      <c r="D234">
        <f t="shared" si="43"/>
        <v>1</v>
      </c>
      <c r="E234" s="1">
        <f>('Power parameter'!B$7-'Power parameter'!H$10/2+('Power parameter'!B$6-'Power parameter'!B$12)/'Power parameter'!E$15*B234)*C234</f>
        <v>0</v>
      </c>
      <c r="F234">
        <f>('Power parameter'!B$7+'Power parameter'!H$10/2-'Power parameter'!B$12/'Power parameter'!E$15*(B234-B$3))*D234</f>
        <v>0.69794706457849387</v>
      </c>
      <c r="G234" s="1">
        <f t="shared" si="36"/>
        <v>0.69794706457849387</v>
      </c>
      <c r="J234">
        <v>226</v>
      </c>
      <c r="K234" s="1">
        <f t="shared" si="40"/>
        <v>1.1558263107149561E-5</v>
      </c>
      <c r="L234">
        <f t="shared" si="42"/>
        <v>0</v>
      </c>
      <c r="M234">
        <f t="shared" si="44"/>
        <v>1</v>
      </c>
      <c r="N234" s="1">
        <f>('Power parameter'!B$6-'Power parameter'!B$13)/'Power parameter'!E$15*K234*L234</f>
        <v>0</v>
      </c>
      <c r="O234" s="1">
        <f>IF((K234-B$1-E$1)&gt;0,0,('Power parameter'!K$8-'Power parameter'!B$13/'Power parameter'!E$15*(waves!K234-waves!B$1))*M234)</f>
        <v>0.58787576425819787</v>
      </c>
      <c r="P234" s="1">
        <f t="shared" si="37"/>
        <v>0.58787576425819787</v>
      </c>
      <c r="S234" s="1">
        <f t="shared" si="38"/>
        <v>1.07987580009176E-5</v>
      </c>
      <c r="T234" s="1">
        <f t="shared" si="39"/>
        <v>0.69794706457849387</v>
      </c>
    </row>
    <row r="235" spans="1:20">
      <c r="A235">
        <v>227</v>
      </c>
      <c r="B235" s="1">
        <f t="shared" si="41"/>
        <v>1.0846540115965908E-5</v>
      </c>
      <c r="C235">
        <f t="shared" si="35"/>
        <v>0</v>
      </c>
      <c r="D235">
        <f t="shared" si="43"/>
        <v>1</v>
      </c>
      <c r="E235" s="1">
        <f>('Power parameter'!B$7-'Power parameter'!H$10/2+('Power parameter'!B$6-'Power parameter'!B$12)/'Power parameter'!E$15*B235)*C235</f>
        <v>0</v>
      </c>
      <c r="F235">
        <f>('Power parameter'!B$7+'Power parameter'!H$10/2-'Power parameter'!B$12/'Power parameter'!E$15*(B235-B$3))*D235</f>
        <v>0.69710842220281943</v>
      </c>
      <c r="G235" s="1">
        <f t="shared" si="36"/>
        <v>0.69710842220281943</v>
      </c>
      <c r="J235">
        <v>227</v>
      </c>
      <c r="K235" s="1">
        <f t="shared" si="40"/>
        <v>1.1609405864260842E-5</v>
      </c>
      <c r="L235">
        <f t="shared" si="42"/>
        <v>0</v>
      </c>
      <c r="M235">
        <f t="shared" si="44"/>
        <v>1</v>
      </c>
      <c r="N235" s="1">
        <f>('Power parameter'!B$6-'Power parameter'!B$13)/'Power parameter'!E$15*K235*L235</f>
        <v>0</v>
      </c>
      <c r="O235" s="1">
        <f>IF((K235-B$1-E$1)&gt;0,0,('Power parameter'!K$8-'Power parameter'!B$13/'Power parameter'!E$15*(waves!K235-waves!B$1))*M235)</f>
        <v>0.58697813795431875</v>
      </c>
      <c r="P235" s="1">
        <f t="shared" si="37"/>
        <v>0.58697813795431875</v>
      </c>
      <c r="S235" s="1">
        <f t="shared" si="38"/>
        <v>1.0846540115965908E-5</v>
      </c>
      <c r="T235" s="1">
        <f t="shared" si="39"/>
        <v>0.69710842220281943</v>
      </c>
    </row>
    <row r="236" spans="1:20">
      <c r="A236">
        <v>228</v>
      </c>
      <c r="B236" s="1">
        <f t="shared" si="41"/>
        <v>1.0894322231014216E-5</v>
      </c>
      <c r="C236">
        <f t="shared" si="35"/>
        <v>0</v>
      </c>
      <c r="D236">
        <f t="shared" si="43"/>
        <v>1</v>
      </c>
      <c r="E236" s="1">
        <f>('Power parameter'!B$7-'Power parameter'!H$10/2+('Power parameter'!B$6-'Power parameter'!B$12)/'Power parameter'!E$15*B236)*C236</f>
        <v>0</v>
      </c>
      <c r="F236">
        <f>('Power parameter'!B$7+'Power parameter'!H$10/2-'Power parameter'!B$12/'Power parameter'!E$15*(B236-B$3))*D236</f>
        <v>0.69626977982714511</v>
      </c>
      <c r="G236" s="1">
        <f t="shared" si="36"/>
        <v>0.69626977982714511</v>
      </c>
      <c r="J236">
        <v>228</v>
      </c>
      <c r="K236" s="1">
        <f t="shared" si="40"/>
        <v>1.1660548621372122E-5</v>
      </c>
      <c r="L236">
        <f t="shared" si="42"/>
        <v>0</v>
      </c>
      <c r="M236">
        <f t="shared" si="44"/>
        <v>1</v>
      </c>
      <c r="N236" s="1">
        <f>('Power parameter'!B$6-'Power parameter'!B$13)/'Power parameter'!E$15*K236*L236</f>
        <v>0</v>
      </c>
      <c r="O236" s="1">
        <f>IF((K236-B$1-E$1)&gt;0,0,('Power parameter'!K$8-'Power parameter'!B$13/'Power parameter'!E$15*(waves!K236-waves!B$1))*M236)</f>
        <v>0.58608051165043951</v>
      </c>
      <c r="P236" s="1">
        <f t="shared" si="37"/>
        <v>0.58608051165043951</v>
      </c>
      <c r="S236" s="1">
        <f t="shared" si="38"/>
        <v>1.0894322231014216E-5</v>
      </c>
      <c r="T236" s="1">
        <f t="shared" si="39"/>
        <v>0.69626977982714511</v>
      </c>
    </row>
    <row r="237" spans="1:20">
      <c r="A237">
        <v>229</v>
      </c>
      <c r="B237" s="1">
        <f t="shared" si="41"/>
        <v>1.0942104346062525E-5</v>
      </c>
      <c r="C237">
        <f t="shared" si="35"/>
        <v>0</v>
      </c>
      <c r="D237">
        <f t="shared" si="43"/>
        <v>1</v>
      </c>
      <c r="E237" s="1">
        <f>('Power parameter'!B$7-'Power parameter'!H$10/2+('Power parameter'!B$6-'Power parameter'!B$12)/'Power parameter'!E$15*B237)*C237</f>
        <v>0</v>
      </c>
      <c r="F237">
        <f>('Power parameter'!B$7+'Power parameter'!H$10/2-'Power parameter'!B$12/'Power parameter'!E$15*(B237-B$3))*D237</f>
        <v>0.69543113745147078</v>
      </c>
      <c r="G237" s="1">
        <f t="shared" si="36"/>
        <v>0.69543113745147078</v>
      </c>
      <c r="J237">
        <v>229</v>
      </c>
      <c r="K237" s="1">
        <f t="shared" si="40"/>
        <v>1.1711691378483403E-5</v>
      </c>
      <c r="L237">
        <f t="shared" si="42"/>
        <v>0</v>
      </c>
      <c r="M237">
        <f t="shared" si="44"/>
        <v>1</v>
      </c>
      <c r="N237" s="1">
        <f>('Power parameter'!B$6-'Power parameter'!B$13)/'Power parameter'!E$15*K237*L237</f>
        <v>0</v>
      </c>
      <c r="O237" s="1">
        <f>IF((K237-B$1-E$1)&gt;0,0,('Power parameter'!K$8-'Power parameter'!B$13/'Power parameter'!E$15*(waves!K237-waves!B$1))*M237)</f>
        <v>0.58518288534656038</v>
      </c>
      <c r="P237" s="1">
        <f t="shared" si="37"/>
        <v>0.58518288534656038</v>
      </c>
      <c r="S237" s="1">
        <f t="shared" si="38"/>
        <v>1.0942104346062525E-5</v>
      </c>
      <c r="T237" s="1">
        <f t="shared" si="39"/>
        <v>0.69543113745147078</v>
      </c>
    </row>
    <row r="238" spans="1:20">
      <c r="A238">
        <v>230</v>
      </c>
      <c r="B238" s="1">
        <f t="shared" si="41"/>
        <v>1.0989886461110833E-5</v>
      </c>
      <c r="C238">
        <f t="shared" si="35"/>
        <v>0</v>
      </c>
      <c r="D238">
        <f t="shared" si="43"/>
        <v>1</v>
      </c>
      <c r="E238" s="1">
        <f>('Power parameter'!B$7-'Power parameter'!H$10/2+('Power parameter'!B$6-'Power parameter'!B$12)/'Power parameter'!E$15*B238)*C238</f>
        <v>0</v>
      </c>
      <c r="F238">
        <f>('Power parameter'!B$7+'Power parameter'!H$10/2-'Power parameter'!B$12/'Power parameter'!E$15*(B238-B$3))*D238</f>
        <v>0.69459249507579646</v>
      </c>
      <c r="G238" s="1">
        <f t="shared" si="36"/>
        <v>0.69459249507579646</v>
      </c>
      <c r="J238">
        <v>230</v>
      </c>
      <c r="K238" s="1">
        <f t="shared" si="40"/>
        <v>1.1762834135594684E-5</v>
      </c>
      <c r="L238">
        <f t="shared" si="42"/>
        <v>0</v>
      </c>
      <c r="M238">
        <f t="shared" si="44"/>
        <v>1</v>
      </c>
      <c r="N238" s="1">
        <f>('Power parameter'!B$6-'Power parameter'!B$13)/'Power parameter'!E$15*K238*L238</f>
        <v>0</v>
      </c>
      <c r="O238" s="1">
        <f>IF((K238-B$1-E$1)&gt;0,0,('Power parameter'!K$8-'Power parameter'!B$13/'Power parameter'!E$15*(waves!K238-waves!B$1))*M238)</f>
        <v>0.58428525904268125</v>
      </c>
      <c r="P238" s="1">
        <f t="shared" si="37"/>
        <v>0.58428525904268125</v>
      </c>
      <c r="S238" s="1">
        <f t="shared" si="38"/>
        <v>1.0989886461110833E-5</v>
      </c>
      <c r="T238" s="1">
        <f t="shared" si="39"/>
        <v>0.69459249507579646</v>
      </c>
    </row>
    <row r="239" spans="1:20">
      <c r="A239">
        <v>231</v>
      </c>
      <c r="B239" s="1">
        <f t="shared" si="41"/>
        <v>1.1037668576159141E-5</v>
      </c>
      <c r="C239">
        <f t="shared" si="35"/>
        <v>0</v>
      </c>
      <c r="D239">
        <f t="shared" si="43"/>
        <v>1</v>
      </c>
      <c r="E239" s="1">
        <f>('Power parameter'!B$7-'Power parameter'!H$10/2+('Power parameter'!B$6-'Power parameter'!B$12)/'Power parameter'!E$15*B239)*C239</f>
        <v>0</v>
      </c>
      <c r="F239">
        <f>('Power parameter'!B$7+'Power parameter'!H$10/2-'Power parameter'!B$12/'Power parameter'!E$15*(B239-B$3))*D239</f>
        <v>0.69375385270012213</v>
      </c>
      <c r="G239" s="1">
        <f t="shared" si="36"/>
        <v>0.69375385270012213</v>
      </c>
      <c r="J239">
        <v>231</v>
      </c>
      <c r="K239" s="1">
        <f t="shared" si="40"/>
        <v>1.1813976892705967E-5</v>
      </c>
      <c r="L239">
        <f t="shared" si="42"/>
        <v>0</v>
      </c>
      <c r="M239">
        <f t="shared" si="44"/>
        <v>1</v>
      </c>
      <c r="N239" s="1">
        <f>('Power parameter'!B$6-'Power parameter'!B$13)/'Power parameter'!E$15*K239*L239</f>
        <v>0</v>
      </c>
      <c r="O239" s="1">
        <f>IF((K239-B$1-E$1)&gt;0,0,('Power parameter'!K$8-'Power parameter'!B$13/'Power parameter'!E$15*(waves!K239-waves!B$1))*M239)</f>
        <v>0.58338763273880212</v>
      </c>
      <c r="P239" s="1">
        <f t="shared" si="37"/>
        <v>0.58338763273880212</v>
      </c>
      <c r="S239" s="1">
        <f t="shared" si="38"/>
        <v>1.1037668576159141E-5</v>
      </c>
      <c r="T239" s="1">
        <f t="shared" si="39"/>
        <v>0.69375385270012213</v>
      </c>
    </row>
    <row r="240" spans="1:20">
      <c r="A240">
        <v>232</v>
      </c>
      <c r="B240" s="1">
        <f t="shared" si="41"/>
        <v>1.1085450691207448E-5</v>
      </c>
      <c r="C240">
        <f t="shared" si="35"/>
        <v>0</v>
      </c>
      <c r="D240">
        <f t="shared" si="43"/>
        <v>1</v>
      </c>
      <c r="E240" s="1">
        <f>('Power parameter'!B$7-'Power parameter'!H$10/2+('Power parameter'!B$6-'Power parameter'!B$12)/'Power parameter'!E$15*B240)*C240</f>
        <v>0</v>
      </c>
      <c r="F240">
        <f>('Power parameter'!B$7+'Power parameter'!H$10/2-'Power parameter'!B$12/'Power parameter'!E$15*(B240-B$3))*D240</f>
        <v>0.69291521032444781</v>
      </c>
      <c r="G240" s="1">
        <f t="shared" si="36"/>
        <v>0.69291521032444781</v>
      </c>
      <c r="J240">
        <v>232</v>
      </c>
      <c r="K240" s="1">
        <f t="shared" si="40"/>
        <v>1.1865119649817248E-5</v>
      </c>
      <c r="L240">
        <f t="shared" si="42"/>
        <v>0</v>
      </c>
      <c r="M240">
        <f t="shared" si="44"/>
        <v>1</v>
      </c>
      <c r="N240" s="1">
        <f>('Power parameter'!B$6-'Power parameter'!B$13)/'Power parameter'!E$15*K240*L240</f>
        <v>0</v>
      </c>
      <c r="O240" s="1">
        <f>IF((K240-B$1-E$1)&gt;0,0,('Power parameter'!K$8-'Power parameter'!B$13/'Power parameter'!E$15*(waves!K240-waves!B$1))*M240)</f>
        <v>0.58249000643492299</v>
      </c>
      <c r="P240" s="1">
        <f t="shared" si="37"/>
        <v>0.58249000643492299</v>
      </c>
      <c r="S240" s="1">
        <f t="shared" si="38"/>
        <v>1.1085450691207448E-5</v>
      </c>
      <c r="T240" s="1">
        <f t="shared" si="39"/>
        <v>0.69291521032444781</v>
      </c>
    </row>
    <row r="241" spans="1:20">
      <c r="A241">
        <v>233</v>
      </c>
      <c r="B241" s="1">
        <f t="shared" si="41"/>
        <v>1.1133232806255756E-5</v>
      </c>
      <c r="C241">
        <f t="shared" si="35"/>
        <v>0</v>
      </c>
      <c r="D241">
        <f t="shared" si="43"/>
        <v>1</v>
      </c>
      <c r="E241" s="1">
        <f>('Power parameter'!B$7-'Power parameter'!H$10/2+('Power parameter'!B$6-'Power parameter'!B$12)/'Power parameter'!E$15*B241)*C241</f>
        <v>0</v>
      </c>
      <c r="F241">
        <f>('Power parameter'!B$7+'Power parameter'!H$10/2-'Power parameter'!B$12/'Power parameter'!E$15*(B241-B$3))*D241</f>
        <v>0.69207656794877348</v>
      </c>
      <c r="G241" s="1">
        <f t="shared" si="36"/>
        <v>0.69207656794877348</v>
      </c>
      <c r="J241">
        <v>233</v>
      </c>
      <c r="K241" s="1">
        <f t="shared" si="40"/>
        <v>1.1916262406928528E-5</v>
      </c>
      <c r="L241">
        <f t="shared" si="42"/>
        <v>0</v>
      </c>
      <c r="M241">
        <f t="shared" si="44"/>
        <v>1</v>
      </c>
      <c r="N241" s="1">
        <f>('Power parameter'!B$6-'Power parameter'!B$13)/'Power parameter'!E$15*K241*L241</f>
        <v>0</v>
      </c>
      <c r="O241" s="1">
        <f>IF((K241-B$1-E$1)&gt;0,0,('Power parameter'!K$8-'Power parameter'!B$13/'Power parameter'!E$15*(waves!K241-waves!B$1))*M241)</f>
        <v>0.58159238013104386</v>
      </c>
      <c r="P241" s="1">
        <f t="shared" si="37"/>
        <v>0.58159238013104386</v>
      </c>
      <c r="S241" s="1">
        <f t="shared" si="38"/>
        <v>1.1133232806255756E-5</v>
      </c>
      <c r="T241" s="1">
        <f t="shared" si="39"/>
        <v>0.69207656794877348</v>
      </c>
    </row>
    <row r="242" spans="1:20">
      <c r="A242">
        <v>234</v>
      </c>
      <c r="B242" s="1">
        <f t="shared" si="41"/>
        <v>1.1181014921304064E-5</v>
      </c>
      <c r="C242">
        <f t="shared" si="35"/>
        <v>0</v>
      </c>
      <c r="D242">
        <f t="shared" si="43"/>
        <v>1</v>
      </c>
      <c r="E242" s="1">
        <f>('Power parameter'!B$7-'Power parameter'!H$10/2+('Power parameter'!B$6-'Power parameter'!B$12)/'Power parameter'!E$15*B242)*C242</f>
        <v>0</v>
      </c>
      <c r="F242">
        <f>('Power parameter'!B$7+'Power parameter'!H$10/2-'Power parameter'!B$12/'Power parameter'!E$15*(B242-B$3))*D242</f>
        <v>0.69123792557309915</v>
      </c>
      <c r="G242" s="1">
        <f t="shared" si="36"/>
        <v>0.69123792557309915</v>
      </c>
      <c r="J242">
        <v>234</v>
      </c>
      <c r="K242" s="1">
        <f t="shared" si="40"/>
        <v>1.1967405164039809E-5</v>
      </c>
      <c r="L242">
        <f t="shared" si="42"/>
        <v>0</v>
      </c>
      <c r="M242">
        <f t="shared" si="44"/>
        <v>1</v>
      </c>
      <c r="N242" s="1">
        <f>('Power parameter'!B$6-'Power parameter'!B$13)/'Power parameter'!E$15*K242*L242</f>
        <v>0</v>
      </c>
      <c r="O242" s="1">
        <f>IF((K242-B$1-E$1)&gt;0,0,('Power parameter'!K$8-'Power parameter'!B$13/'Power parameter'!E$15*(waves!K242-waves!B$1))*M242)</f>
        <v>0.58069475382716473</v>
      </c>
      <c r="P242" s="1">
        <f t="shared" si="37"/>
        <v>0.58069475382716473</v>
      </c>
      <c r="S242" s="1">
        <f t="shared" si="38"/>
        <v>1.1181014921304064E-5</v>
      </c>
      <c r="T242" s="1">
        <f t="shared" si="39"/>
        <v>0.69123792557309915</v>
      </c>
    </row>
    <row r="243" spans="1:20">
      <c r="A243">
        <v>235</v>
      </c>
      <c r="B243" s="1">
        <f t="shared" si="41"/>
        <v>1.1228797036352372E-5</v>
      </c>
      <c r="C243">
        <f t="shared" si="35"/>
        <v>0</v>
      </c>
      <c r="D243">
        <f t="shared" si="43"/>
        <v>1</v>
      </c>
      <c r="E243" s="1">
        <f>('Power parameter'!B$7-'Power parameter'!H$10/2+('Power parameter'!B$6-'Power parameter'!B$12)/'Power parameter'!E$15*B243)*C243</f>
        <v>0</v>
      </c>
      <c r="F243">
        <f>('Power parameter'!B$7+'Power parameter'!H$10/2-'Power parameter'!B$12/'Power parameter'!E$15*(B243-B$3))*D243</f>
        <v>0.69039928319742483</v>
      </c>
      <c r="G243" s="1">
        <f t="shared" si="36"/>
        <v>0.69039928319742483</v>
      </c>
      <c r="J243">
        <v>235</v>
      </c>
      <c r="K243" s="1">
        <f t="shared" si="40"/>
        <v>1.201854792115109E-5</v>
      </c>
      <c r="L243">
        <f t="shared" si="42"/>
        <v>0</v>
      </c>
      <c r="M243">
        <f t="shared" si="44"/>
        <v>1</v>
      </c>
      <c r="N243" s="1">
        <f>('Power parameter'!B$6-'Power parameter'!B$13)/'Power parameter'!E$15*K243*L243</f>
        <v>0</v>
      </c>
      <c r="O243" s="1">
        <f>IF((K243-B$1-E$1)&gt;0,0,('Power parameter'!K$8-'Power parameter'!B$13/'Power parameter'!E$15*(waves!K243-waves!B$1))*M243)</f>
        <v>0.5797971275232856</v>
      </c>
      <c r="P243" s="1">
        <f t="shared" si="37"/>
        <v>0.5797971275232856</v>
      </c>
      <c r="S243" s="1">
        <f t="shared" si="38"/>
        <v>1.1228797036352372E-5</v>
      </c>
      <c r="T243" s="1">
        <f t="shared" si="39"/>
        <v>0.69039928319742483</v>
      </c>
    </row>
    <row r="244" spans="1:20">
      <c r="A244">
        <v>236</v>
      </c>
      <c r="B244" s="1">
        <f t="shared" si="41"/>
        <v>1.127657915140068E-5</v>
      </c>
      <c r="C244">
        <f t="shared" si="35"/>
        <v>0</v>
      </c>
      <c r="D244">
        <f t="shared" si="43"/>
        <v>1</v>
      </c>
      <c r="E244" s="1">
        <f>('Power parameter'!B$7-'Power parameter'!H$10/2+('Power parameter'!B$6-'Power parameter'!B$12)/'Power parameter'!E$15*B244)*C244</f>
        <v>0</v>
      </c>
      <c r="F244">
        <f>('Power parameter'!B$7+'Power parameter'!H$10/2-'Power parameter'!B$12/'Power parameter'!E$15*(B244-B$3))*D244</f>
        <v>0.68956064082175039</v>
      </c>
      <c r="G244" s="1">
        <f t="shared" si="36"/>
        <v>0.68956064082175039</v>
      </c>
      <c r="J244">
        <v>236</v>
      </c>
      <c r="K244" s="1">
        <f t="shared" si="40"/>
        <v>1.2069690678262373E-5</v>
      </c>
      <c r="L244">
        <f t="shared" si="42"/>
        <v>0</v>
      </c>
      <c r="M244">
        <f t="shared" si="44"/>
        <v>1</v>
      </c>
      <c r="N244" s="1">
        <f>('Power parameter'!B$6-'Power parameter'!B$13)/'Power parameter'!E$15*K244*L244</f>
        <v>0</v>
      </c>
      <c r="O244" s="1">
        <f>IF((K244-B$1-E$1)&gt;0,0,('Power parameter'!K$8-'Power parameter'!B$13/'Power parameter'!E$15*(waves!K244-waves!B$1))*M244)</f>
        <v>0.57889950121940648</v>
      </c>
      <c r="P244" s="1">
        <f t="shared" si="37"/>
        <v>0.57889950121940648</v>
      </c>
      <c r="S244" s="1">
        <f t="shared" si="38"/>
        <v>1.127657915140068E-5</v>
      </c>
      <c r="T244" s="1">
        <f t="shared" si="39"/>
        <v>0.68956064082175039</v>
      </c>
    </row>
    <row r="245" spans="1:20">
      <c r="A245">
        <v>237</v>
      </c>
      <c r="B245" s="1">
        <f t="shared" si="41"/>
        <v>1.1324361266448989E-5</v>
      </c>
      <c r="C245">
        <f t="shared" si="35"/>
        <v>0</v>
      </c>
      <c r="D245">
        <f t="shared" si="43"/>
        <v>1</v>
      </c>
      <c r="E245" s="1">
        <f>('Power parameter'!B$7-'Power parameter'!H$10/2+('Power parameter'!B$6-'Power parameter'!B$12)/'Power parameter'!E$15*B245)*C245</f>
        <v>0</v>
      </c>
      <c r="F245">
        <f>('Power parameter'!B$7+'Power parameter'!H$10/2-'Power parameter'!B$12/'Power parameter'!E$15*(B245-B$3))*D245</f>
        <v>0.68872199844607607</v>
      </c>
      <c r="G245" s="1">
        <f t="shared" si="36"/>
        <v>0.68872199844607607</v>
      </c>
      <c r="J245">
        <v>237</v>
      </c>
      <c r="K245" s="1">
        <f t="shared" si="40"/>
        <v>1.2120833435373654E-5</v>
      </c>
      <c r="L245">
        <f t="shared" si="42"/>
        <v>0</v>
      </c>
      <c r="M245">
        <f t="shared" si="44"/>
        <v>1</v>
      </c>
      <c r="N245" s="1">
        <f>('Power parameter'!B$6-'Power parameter'!B$13)/'Power parameter'!E$15*K245*L245</f>
        <v>0</v>
      </c>
      <c r="O245" s="1">
        <f>IF((K245-B$1-E$1)&gt;0,0,('Power parameter'!K$8-'Power parameter'!B$13/'Power parameter'!E$15*(waves!K245-waves!B$1))*M245)</f>
        <v>0.57800187491552735</v>
      </c>
      <c r="P245" s="1">
        <f t="shared" si="37"/>
        <v>0.57800187491552735</v>
      </c>
      <c r="S245" s="1">
        <f t="shared" si="38"/>
        <v>1.1324361266448989E-5</v>
      </c>
      <c r="T245" s="1">
        <f t="shared" si="39"/>
        <v>0.68872199844607607</v>
      </c>
    </row>
    <row r="246" spans="1:20">
      <c r="A246">
        <v>238</v>
      </c>
      <c r="B246" s="1">
        <f t="shared" si="41"/>
        <v>1.1372143381497297E-5</v>
      </c>
      <c r="C246">
        <f t="shared" si="35"/>
        <v>0</v>
      </c>
      <c r="D246">
        <f t="shared" si="43"/>
        <v>1</v>
      </c>
      <c r="E246" s="1">
        <f>('Power parameter'!B$7-'Power parameter'!H$10/2+('Power parameter'!B$6-'Power parameter'!B$12)/'Power parameter'!E$15*B246)*C246</f>
        <v>0</v>
      </c>
      <c r="F246">
        <f>('Power parameter'!B$7+'Power parameter'!H$10/2-'Power parameter'!B$12/'Power parameter'!E$15*(B246-B$3))*D246</f>
        <v>0.68788335607040174</v>
      </c>
      <c r="G246" s="1">
        <f t="shared" si="36"/>
        <v>0.68788335607040174</v>
      </c>
      <c r="J246">
        <v>238</v>
      </c>
      <c r="K246" s="1">
        <f t="shared" si="40"/>
        <v>1.2171976192484935E-5</v>
      </c>
      <c r="L246">
        <f t="shared" si="42"/>
        <v>0</v>
      </c>
      <c r="M246">
        <f t="shared" si="44"/>
        <v>1</v>
      </c>
      <c r="N246" s="1">
        <f>('Power parameter'!B$6-'Power parameter'!B$13)/'Power parameter'!E$15*K246*L246</f>
        <v>0</v>
      </c>
      <c r="O246" s="1">
        <f>IF((K246-B$1-E$1)&gt;0,0,('Power parameter'!K$8-'Power parameter'!B$13/'Power parameter'!E$15*(waves!K246-waves!B$1))*M246)</f>
        <v>0.57710424861164822</v>
      </c>
      <c r="P246" s="1">
        <f t="shared" si="37"/>
        <v>0.57710424861164822</v>
      </c>
      <c r="S246" s="1">
        <f t="shared" si="38"/>
        <v>1.1372143381497297E-5</v>
      </c>
      <c r="T246" s="1">
        <f t="shared" si="39"/>
        <v>0.68788335607040174</v>
      </c>
    </row>
    <row r="247" spans="1:20">
      <c r="A247">
        <v>239</v>
      </c>
      <c r="B247" s="1">
        <f t="shared" si="41"/>
        <v>1.1419925496545603E-5</v>
      </c>
      <c r="C247">
        <f t="shared" si="35"/>
        <v>0</v>
      </c>
      <c r="D247">
        <f t="shared" si="43"/>
        <v>1</v>
      </c>
      <c r="E247" s="1">
        <f>('Power parameter'!B$7-'Power parameter'!H$10/2+('Power parameter'!B$6-'Power parameter'!B$12)/'Power parameter'!E$15*B247)*C247</f>
        <v>0</v>
      </c>
      <c r="F247">
        <f>('Power parameter'!B$7+'Power parameter'!H$10/2-'Power parameter'!B$12/'Power parameter'!E$15*(B247-B$3))*D247</f>
        <v>0.68704471369472742</v>
      </c>
      <c r="G247" s="1">
        <f t="shared" si="36"/>
        <v>0.68704471369472742</v>
      </c>
      <c r="J247">
        <v>239</v>
      </c>
      <c r="K247" s="1">
        <f t="shared" si="40"/>
        <v>1.2223118949596215E-5</v>
      </c>
      <c r="L247">
        <f t="shared" si="42"/>
        <v>0</v>
      </c>
      <c r="M247">
        <f t="shared" si="44"/>
        <v>1</v>
      </c>
      <c r="N247" s="1">
        <f>('Power parameter'!B$6-'Power parameter'!B$13)/'Power parameter'!E$15*K247*L247</f>
        <v>0</v>
      </c>
      <c r="O247" s="1">
        <f>IF((K247-B$1-E$1)&gt;0,0,('Power parameter'!K$8-'Power parameter'!B$13/'Power parameter'!E$15*(waves!K247-waves!B$1))*M247)</f>
        <v>0.57620662230776898</v>
      </c>
      <c r="P247" s="1">
        <f t="shared" si="37"/>
        <v>0.57620662230776898</v>
      </c>
      <c r="S247" s="1">
        <f t="shared" si="38"/>
        <v>1.1419925496545603E-5</v>
      </c>
      <c r="T247" s="1">
        <f t="shared" si="39"/>
        <v>0.68704471369472742</v>
      </c>
    </row>
    <row r="248" spans="1:20">
      <c r="A248">
        <v>240</v>
      </c>
      <c r="B248" s="1">
        <f t="shared" si="41"/>
        <v>1.1467707611593912E-5</v>
      </c>
      <c r="C248">
        <f t="shared" si="35"/>
        <v>0</v>
      </c>
      <c r="D248">
        <f t="shared" si="43"/>
        <v>1</v>
      </c>
      <c r="E248" s="1">
        <f>('Power parameter'!B$7-'Power parameter'!H$10/2+('Power parameter'!B$6-'Power parameter'!B$12)/'Power parameter'!E$15*B248)*C248</f>
        <v>0</v>
      </c>
      <c r="F248">
        <f>('Power parameter'!B$7+'Power parameter'!H$10/2-'Power parameter'!B$12/'Power parameter'!E$15*(B248-B$3))*D248</f>
        <v>0.68620607131905309</v>
      </c>
      <c r="G248" s="1">
        <f t="shared" si="36"/>
        <v>0.68620607131905309</v>
      </c>
      <c r="J248">
        <v>240</v>
      </c>
      <c r="K248" s="1">
        <f t="shared" si="40"/>
        <v>1.2274261706707498E-5</v>
      </c>
      <c r="L248">
        <f t="shared" si="42"/>
        <v>0</v>
      </c>
      <c r="M248">
        <f t="shared" si="44"/>
        <v>1</v>
      </c>
      <c r="N248" s="1">
        <f>('Power parameter'!B$6-'Power parameter'!B$13)/'Power parameter'!E$15*K248*L248</f>
        <v>0</v>
      </c>
      <c r="O248" s="1">
        <f>IF((K248-B$1-E$1)&gt;0,0,('Power parameter'!K$8-'Power parameter'!B$13/'Power parameter'!E$15*(waves!K248-waves!B$1))*M248)</f>
        <v>0.57530899600388985</v>
      </c>
      <c r="P248" s="1">
        <f t="shared" si="37"/>
        <v>0.57530899600388985</v>
      </c>
      <c r="S248" s="1">
        <f t="shared" si="38"/>
        <v>1.1467707611593912E-5</v>
      </c>
      <c r="T248" s="1">
        <f t="shared" si="39"/>
        <v>0.68620607131905309</v>
      </c>
    </row>
    <row r="249" spans="1:20">
      <c r="A249">
        <v>241</v>
      </c>
      <c r="B249" s="1">
        <f t="shared" si="41"/>
        <v>1.151548972664222E-5</v>
      </c>
      <c r="C249">
        <f t="shared" si="35"/>
        <v>0</v>
      </c>
      <c r="D249">
        <f t="shared" si="43"/>
        <v>1</v>
      </c>
      <c r="E249" s="1">
        <f>('Power parameter'!B$7-'Power parameter'!H$10/2+('Power parameter'!B$6-'Power parameter'!B$12)/'Power parameter'!E$15*B249)*C249</f>
        <v>0</v>
      </c>
      <c r="F249">
        <f>('Power parameter'!B$7+'Power parameter'!H$10/2-'Power parameter'!B$12/'Power parameter'!E$15*(B249-B$3))*D249</f>
        <v>0.68536742894337876</v>
      </c>
      <c r="G249" s="1">
        <f t="shared" si="36"/>
        <v>0.68536742894337876</v>
      </c>
      <c r="J249">
        <v>241</v>
      </c>
      <c r="K249" s="1">
        <f t="shared" si="40"/>
        <v>1.2325404463818779E-5</v>
      </c>
      <c r="L249">
        <f t="shared" si="42"/>
        <v>0</v>
      </c>
      <c r="M249">
        <f t="shared" si="44"/>
        <v>1</v>
      </c>
      <c r="N249" s="1">
        <f>('Power parameter'!B$6-'Power parameter'!B$13)/'Power parameter'!E$15*K249*L249</f>
        <v>0</v>
      </c>
      <c r="O249" s="1">
        <f>IF((K249-B$1-E$1)&gt;0,0,('Power parameter'!K$8-'Power parameter'!B$13/'Power parameter'!E$15*(waves!K249-waves!B$1))*M249)</f>
        <v>0.57441136970001072</v>
      </c>
      <c r="P249" s="1">
        <f t="shared" si="37"/>
        <v>0.57441136970001072</v>
      </c>
      <c r="S249" s="1">
        <f t="shared" si="38"/>
        <v>1.151548972664222E-5</v>
      </c>
      <c r="T249" s="1">
        <f t="shared" si="39"/>
        <v>0.68536742894337876</v>
      </c>
    </row>
    <row r="250" spans="1:20">
      <c r="A250">
        <v>242</v>
      </c>
      <c r="B250" s="1">
        <f t="shared" si="41"/>
        <v>1.1563271841690528E-5</v>
      </c>
      <c r="C250">
        <f t="shared" si="35"/>
        <v>0</v>
      </c>
      <c r="D250">
        <f t="shared" si="43"/>
        <v>1</v>
      </c>
      <c r="E250" s="1">
        <f>('Power parameter'!B$7-'Power parameter'!H$10/2+('Power parameter'!B$6-'Power parameter'!B$12)/'Power parameter'!E$15*B250)*C250</f>
        <v>0</v>
      </c>
      <c r="F250">
        <f>('Power parameter'!B$7+'Power parameter'!H$10/2-'Power parameter'!B$12/'Power parameter'!E$15*(B250-B$3))*D250</f>
        <v>0.68452878656770433</v>
      </c>
      <c r="G250" s="1">
        <f t="shared" si="36"/>
        <v>0.68452878656770433</v>
      </c>
      <c r="J250">
        <v>242</v>
      </c>
      <c r="K250" s="1">
        <f t="shared" si="40"/>
        <v>1.237654722093006E-5</v>
      </c>
      <c r="L250">
        <f t="shared" si="42"/>
        <v>0</v>
      </c>
      <c r="M250">
        <f t="shared" si="44"/>
        <v>1</v>
      </c>
      <c r="N250" s="1">
        <f>('Power parameter'!B$6-'Power parameter'!B$13)/'Power parameter'!E$15*K250*L250</f>
        <v>0</v>
      </c>
      <c r="O250" s="1">
        <f>IF((K250-B$1-E$1)&gt;0,0,('Power parameter'!K$8-'Power parameter'!B$13/'Power parameter'!E$15*(waves!K250-waves!B$1))*M250)</f>
        <v>0.57351374339613159</v>
      </c>
      <c r="P250" s="1">
        <f t="shared" si="37"/>
        <v>0.57351374339613159</v>
      </c>
      <c r="S250" s="1">
        <f t="shared" si="38"/>
        <v>1.1563271841690528E-5</v>
      </c>
      <c r="T250" s="1">
        <f t="shared" si="39"/>
        <v>0.68452878656770433</v>
      </c>
    </row>
    <row r="251" spans="1:20">
      <c r="A251">
        <v>243</v>
      </c>
      <c r="B251" s="1">
        <f t="shared" si="41"/>
        <v>1.1611053956738836E-5</v>
      </c>
      <c r="C251">
        <f t="shared" si="35"/>
        <v>0</v>
      </c>
      <c r="D251">
        <f t="shared" si="43"/>
        <v>1</v>
      </c>
      <c r="E251" s="1">
        <f>('Power parameter'!B$7-'Power parameter'!H$10/2+('Power parameter'!B$6-'Power parameter'!B$12)/'Power parameter'!E$15*B251)*C251</f>
        <v>0</v>
      </c>
      <c r="F251">
        <f>('Power parameter'!B$7+'Power parameter'!H$10/2-'Power parameter'!B$12/'Power parameter'!E$15*(B251-B$3))*D251</f>
        <v>0.68369014419203</v>
      </c>
      <c r="G251" s="1">
        <f t="shared" si="36"/>
        <v>0.68369014419203</v>
      </c>
      <c r="J251">
        <v>243</v>
      </c>
      <c r="K251" s="1">
        <f t="shared" si="40"/>
        <v>1.2427689978041341E-5</v>
      </c>
      <c r="L251">
        <f t="shared" si="42"/>
        <v>0</v>
      </c>
      <c r="M251">
        <f t="shared" si="44"/>
        <v>1</v>
      </c>
      <c r="N251" s="1">
        <f>('Power parameter'!B$6-'Power parameter'!B$13)/'Power parameter'!E$15*K251*L251</f>
        <v>0</v>
      </c>
      <c r="O251" s="1">
        <f>IF((K251-B$1-E$1)&gt;0,0,('Power parameter'!K$8-'Power parameter'!B$13/'Power parameter'!E$15*(waves!K251-waves!B$1))*M251)</f>
        <v>0.57261611709225246</v>
      </c>
      <c r="P251" s="1">
        <f t="shared" si="37"/>
        <v>0.57261611709225246</v>
      </c>
      <c r="S251" s="1">
        <f t="shared" si="38"/>
        <v>1.1611053956738836E-5</v>
      </c>
      <c r="T251" s="1">
        <f t="shared" si="39"/>
        <v>0.68369014419203</v>
      </c>
    </row>
    <row r="252" spans="1:20">
      <c r="A252">
        <v>244</v>
      </c>
      <c r="B252" s="1">
        <f t="shared" si="41"/>
        <v>1.1658836071787144E-5</v>
      </c>
      <c r="C252">
        <f t="shared" si="35"/>
        <v>0</v>
      </c>
      <c r="D252">
        <f t="shared" si="43"/>
        <v>1</v>
      </c>
      <c r="E252" s="1">
        <f>('Power parameter'!B$7-'Power parameter'!H$10/2+('Power parameter'!B$6-'Power parameter'!B$12)/'Power parameter'!E$15*B252)*C252</f>
        <v>0</v>
      </c>
      <c r="F252">
        <f>('Power parameter'!B$7+'Power parameter'!H$10/2-'Power parameter'!B$12/'Power parameter'!E$15*(B252-B$3))*D252</f>
        <v>0.68285150181635568</v>
      </c>
      <c r="G252" s="1">
        <f t="shared" si="36"/>
        <v>0.68285150181635568</v>
      </c>
      <c r="J252">
        <v>244</v>
      </c>
      <c r="K252" s="1">
        <f t="shared" si="40"/>
        <v>1.2478832735152621E-5</v>
      </c>
      <c r="L252">
        <f t="shared" si="42"/>
        <v>0</v>
      </c>
      <c r="M252">
        <f t="shared" si="44"/>
        <v>1</v>
      </c>
      <c r="N252" s="1">
        <f>('Power parameter'!B$6-'Power parameter'!B$13)/'Power parameter'!E$15*K252*L252</f>
        <v>0</v>
      </c>
      <c r="O252" s="1">
        <f>IF((K252-B$1-E$1)&gt;0,0,('Power parameter'!K$8-'Power parameter'!B$13/'Power parameter'!E$15*(waves!K252-waves!B$1))*M252)</f>
        <v>0.57171849078837333</v>
      </c>
      <c r="P252" s="1">
        <f t="shared" si="37"/>
        <v>0.57171849078837333</v>
      </c>
      <c r="S252" s="1">
        <f t="shared" si="38"/>
        <v>1.1658836071787144E-5</v>
      </c>
      <c r="T252" s="1">
        <f t="shared" si="39"/>
        <v>0.68285150181635568</v>
      </c>
    </row>
    <row r="253" spans="1:20">
      <c r="A253">
        <v>245</v>
      </c>
      <c r="B253" s="1">
        <f t="shared" si="41"/>
        <v>1.1706618186835453E-5</v>
      </c>
      <c r="C253">
        <f t="shared" si="35"/>
        <v>0</v>
      </c>
      <c r="D253">
        <f t="shared" si="43"/>
        <v>1</v>
      </c>
      <c r="E253" s="1">
        <f>('Power parameter'!B$7-'Power parameter'!H$10/2+('Power parameter'!B$6-'Power parameter'!B$12)/'Power parameter'!E$15*B253)*C253</f>
        <v>0</v>
      </c>
      <c r="F253">
        <f>('Power parameter'!B$7+'Power parameter'!H$10/2-'Power parameter'!B$12/'Power parameter'!E$15*(B253-B$3))*D253</f>
        <v>0.68201285944068135</v>
      </c>
      <c r="G253" s="1">
        <f t="shared" si="36"/>
        <v>0.68201285944068135</v>
      </c>
      <c r="J253">
        <v>245</v>
      </c>
      <c r="K253" s="1">
        <f t="shared" si="40"/>
        <v>1.2529975492263904E-5</v>
      </c>
      <c r="L253">
        <f t="shared" si="42"/>
        <v>0</v>
      </c>
      <c r="M253">
        <f t="shared" si="44"/>
        <v>1</v>
      </c>
      <c r="N253" s="1">
        <f>('Power parameter'!B$6-'Power parameter'!B$13)/'Power parameter'!E$15*K253*L253</f>
        <v>0</v>
      </c>
      <c r="O253" s="1">
        <f>IF((K253-B$1-E$1)&gt;0,0,('Power parameter'!K$8-'Power parameter'!B$13/'Power parameter'!E$15*(waves!K253-waves!B$1))*M253)</f>
        <v>0.57082086448449409</v>
      </c>
      <c r="P253" s="1">
        <f t="shared" si="37"/>
        <v>0.57082086448449409</v>
      </c>
      <c r="S253" s="1">
        <f t="shared" si="38"/>
        <v>1.1706618186835453E-5</v>
      </c>
      <c r="T253" s="1">
        <f t="shared" si="39"/>
        <v>0.68201285944068135</v>
      </c>
    </row>
    <row r="254" spans="1:20">
      <c r="A254">
        <v>246</v>
      </c>
      <c r="B254" s="1">
        <f t="shared" si="41"/>
        <v>1.1754400301883759E-5</v>
      </c>
      <c r="C254">
        <f t="shared" si="35"/>
        <v>0</v>
      </c>
      <c r="D254">
        <f t="shared" si="43"/>
        <v>1</v>
      </c>
      <c r="E254" s="1">
        <f>('Power parameter'!B$7-'Power parameter'!H$10/2+('Power parameter'!B$6-'Power parameter'!B$12)/'Power parameter'!E$15*B254)*C254</f>
        <v>0</v>
      </c>
      <c r="F254">
        <f>('Power parameter'!B$7+'Power parameter'!H$10/2-'Power parameter'!B$12/'Power parameter'!E$15*(B254-B$3))*D254</f>
        <v>0.68117421706500703</v>
      </c>
      <c r="G254" s="1">
        <f t="shared" si="36"/>
        <v>0.68117421706500703</v>
      </c>
      <c r="J254">
        <v>246</v>
      </c>
      <c r="K254" s="1">
        <f t="shared" si="40"/>
        <v>1.2581118249375185E-5</v>
      </c>
      <c r="L254">
        <f t="shared" si="42"/>
        <v>0</v>
      </c>
      <c r="M254">
        <f t="shared" si="44"/>
        <v>1</v>
      </c>
      <c r="N254" s="1">
        <f>('Power parameter'!B$6-'Power parameter'!B$13)/'Power parameter'!E$15*K254*L254</f>
        <v>0</v>
      </c>
      <c r="O254" s="1">
        <f>IF((K254-B$1-E$1)&gt;0,0,('Power parameter'!K$8-'Power parameter'!B$13/'Power parameter'!E$15*(waves!K254-waves!B$1))*M254)</f>
        <v>0.56992323818061497</v>
      </c>
      <c r="P254" s="1">
        <f t="shared" si="37"/>
        <v>0.56992323818061497</v>
      </c>
      <c r="S254" s="1">
        <f t="shared" si="38"/>
        <v>1.1754400301883759E-5</v>
      </c>
      <c r="T254" s="1">
        <f t="shared" si="39"/>
        <v>0.68117421706500703</v>
      </c>
    </row>
    <row r="255" spans="1:20">
      <c r="A255">
        <v>247</v>
      </c>
      <c r="B255" s="1">
        <f t="shared" si="41"/>
        <v>1.1802182416932067E-5</v>
      </c>
      <c r="C255">
        <f t="shared" si="35"/>
        <v>0</v>
      </c>
      <c r="D255">
        <f t="shared" si="43"/>
        <v>1</v>
      </c>
      <c r="E255" s="1">
        <f>('Power parameter'!B$7-'Power parameter'!H$10/2+('Power parameter'!B$6-'Power parameter'!B$12)/'Power parameter'!E$15*B255)*C255</f>
        <v>0</v>
      </c>
      <c r="F255">
        <f>('Power parameter'!B$7+'Power parameter'!H$10/2-'Power parameter'!B$12/'Power parameter'!E$15*(B255-B$3))*D255</f>
        <v>0.6803355746893327</v>
      </c>
      <c r="G255" s="1">
        <f t="shared" si="36"/>
        <v>0.6803355746893327</v>
      </c>
      <c r="J255">
        <v>247</v>
      </c>
      <c r="K255" s="1">
        <f t="shared" si="40"/>
        <v>1.2632261006486466E-5</v>
      </c>
      <c r="L255">
        <f t="shared" si="42"/>
        <v>0</v>
      </c>
      <c r="M255">
        <f t="shared" si="44"/>
        <v>1</v>
      </c>
      <c r="N255" s="1">
        <f>('Power parameter'!B$6-'Power parameter'!B$13)/'Power parameter'!E$15*K255*L255</f>
        <v>0</v>
      </c>
      <c r="O255" s="1">
        <f>IF((K255-B$1-E$1)&gt;0,0,('Power parameter'!K$8-'Power parameter'!B$13/'Power parameter'!E$15*(waves!K255-waves!B$1))*M255)</f>
        <v>0.56902561187673584</v>
      </c>
      <c r="P255" s="1">
        <f t="shared" si="37"/>
        <v>0.56902561187673584</v>
      </c>
      <c r="S255" s="1">
        <f t="shared" si="38"/>
        <v>1.1802182416932067E-5</v>
      </c>
      <c r="T255" s="1">
        <f t="shared" si="39"/>
        <v>0.6803355746893327</v>
      </c>
    </row>
    <row r="256" spans="1:20">
      <c r="A256">
        <v>248</v>
      </c>
      <c r="B256" s="1">
        <f t="shared" si="41"/>
        <v>1.1849964531980376E-5</v>
      </c>
      <c r="C256">
        <f t="shared" si="35"/>
        <v>0</v>
      </c>
      <c r="D256">
        <f t="shared" si="43"/>
        <v>1</v>
      </c>
      <c r="E256" s="1">
        <f>('Power parameter'!B$7-'Power parameter'!H$10/2+('Power parameter'!B$6-'Power parameter'!B$12)/'Power parameter'!E$15*B256)*C256</f>
        <v>0</v>
      </c>
      <c r="F256">
        <f>('Power parameter'!B$7+'Power parameter'!H$10/2-'Power parameter'!B$12/'Power parameter'!E$15*(B256-B$3))*D256</f>
        <v>0.67949693231365837</v>
      </c>
      <c r="G256" s="1">
        <f t="shared" si="36"/>
        <v>0.67949693231365837</v>
      </c>
      <c r="J256">
        <v>248</v>
      </c>
      <c r="K256" s="1">
        <f t="shared" si="40"/>
        <v>1.2683403763597747E-5</v>
      </c>
      <c r="L256">
        <f t="shared" si="42"/>
        <v>0</v>
      </c>
      <c r="M256">
        <f t="shared" si="44"/>
        <v>1</v>
      </c>
      <c r="N256" s="1">
        <f>('Power parameter'!B$6-'Power parameter'!B$13)/'Power parameter'!E$15*K256*L256</f>
        <v>0</v>
      </c>
      <c r="O256" s="1">
        <f>IF((K256-B$1-E$1)&gt;0,0,('Power parameter'!K$8-'Power parameter'!B$13/'Power parameter'!E$15*(waves!K256-waves!B$1))*M256)</f>
        <v>0.56812798557285671</v>
      </c>
      <c r="P256" s="1">
        <f t="shared" si="37"/>
        <v>0.56812798557285671</v>
      </c>
      <c r="S256" s="1">
        <f t="shared" si="38"/>
        <v>1.1849964531980376E-5</v>
      </c>
      <c r="T256" s="1">
        <f t="shared" si="39"/>
        <v>0.67949693231365837</v>
      </c>
    </row>
    <row r="257" spans="1:20">
      <c r="A257">
        <v>249</v>
      </c>
      <c r="B257" s="1">
        <f t="shared" si="41"/>
        <v>1.1897746647028684E-5</v>
      </c>
      <c r="C257">
        <f t="shared" si="35"/>
        <v>0</v>
      </c>
      <c r="D257">
        <f t="shared" si="43"/>
        <v>1</v>
      </c>
      <c r="E257" s="1">
        <f>('Power parameter'!B$7-'Power parameter'!H$10/2+('Power parameter'!B$6-'Power parameter'!B$12)/'Power parameter'!E$15*B257)*C257</f>
        <v>0</v>
      </c>
      <c r="F257">
        <f>('Power parameter'!B$7+'Power parameter'!H$10/2-'Power parameter'!B$12/'Power parameter'!E$15*(B257-B$3))*D257</f>
        <v>0.67865828993798405</v>
      </c>
      <c r="G257" s="1">
        <f t="shared" si="36"/>
        <v>0.67865828993798405</v>
      </c>
      <c r="J257">
        <v>249</v>
      </c>
      <c r="K257" s="1">
        <f t="shared" si="40"/>
        <v>1.2734546520709028E-5</v>
      </c>
      <c r="L257">
        <f t="shared" si="42"/>
        <v>0</v>
      </c>
      <c r="M257">
        <f t="shared" si="44"/>
        <v>1</v>
      </c>
      <c r="N257" s="1">
        <f>('Power parameter'!B$6-'Power parameter'!B$13)/'Power parameter'!E$15*K257*L257</f>
        <v>0</v>
      </c>
      <c r="O257" s="1">
        <f>IF((K257-B$1-E$1)&gt;0,0,('Power parameter'!K$8-'Power parameter'!B$13/'Power parameter'!E$15*(waves!K257-waves!B$1))*M257)</f>
        <v>0.56723035926897758</v>
      </c>
      <c r="P257" s="1">
        <f t="shared" si="37"/>
        <v>0.56723035926897758</v>
      </c>
      <c r="S257" s="1">
        <f t="shared" si="38"/>
        <v>1.1897746647028684E-5</v>
      </c>
      <c r="T257" s="1">
        <f t="shared" si="39"/>
        <v>0.67865828993798405</v>
      </c>
    </row>
    <row r="258" spans="1:20">
      <c r="A258">
        <v>250</v>
      </c>
      <c r="B258" s="1">
        <f t="shared" si="41"/>
        <v>1.1945528762076992E-5</v>
      </c>
      <c r="C258">
        <f t="shared" si="35"/>
        <v>0</v>
      </c>
      <c r="D258">
        <f t="shared" si="43"/>
        <v>1</v>
      </c>
      <c r="E258" s="1">
        <f>('Power parameter'!B$7-'Power parameter'!H$10/2+('Power parameter'!B$6-'Power parameter'!B$12)/'Power parameter'!E$15*B258)*C258</f>
        <v>0</v>
      </c>
      <c r="F258">
        <f>('Power parameter'!B$7+'Power parameter'!H$10/2-'Power parameter'!B$12/'Power parameter'!E$15*(B258-B$3))*D258</f>
        <v>0.67781964756230972</v>
      </c>
      <c r="G258" s="1">
        <f t="shared" si="36"/>
        <v>0.67781964756230972</v>
      </c>
      <c r="J258">
        <v>250</v>
      </c>
      <c r="K258" s="1">
        <f t="shared" si="40"/>
        <v>1.278568927782031E-5</v>
      </c>
      <c r="L258">
        <f t="shared" si="42"/>
        <v>0</v>
      </c>
      <c r="M258">
        <f t="shared" si="44"/>
        <v>1</v>
      </c>
      <c r="N258" s="1">
        <f>('Power parameter'!B$6-'Power parameter'!B$13)/'Power parameter'!E$15*K258*L258</f>
        <v>0</v>
      </c>
      <c r="O258" s="1">
        <f>IF((K258-B$1-E$1)&gt;0,0,('Power parameter'!K$8-'Power parameter'!B$13/'Power parameter'!E$15*(waves!K258-waves!B$1))*M258)</f>
        <v>0.56633273296509845</v>
      </c>
      <c r="P258" s="1">
        <f t="shared" si="37"/>
        <v>0.56633273296509845</v>
      </c>
      <c r="S258" s="1">
        <f t="shared" si="38"/>
        <v>1.1945528762076992E-5</v>
      </c>
      <c r="T258" s="1">
        <f t="shared" si="39"/>
        <v>0.67781964756230972</v>
      </c>
    </row>
    <row r="259" spans="1:20">
      <c r="A259">
        <v>251</v>
      </c>
      <c r="B259" s="1">
        <f t="shared" si="41"/>
        <v>1.19933108771253E-5</v>
      </c>
      <c r="C259">
        <f t="shared" si="35"/>
        <v>0</v>
      </c>
      <c r="D259">
        <f t="shared" si="43"/>
        <v>1</v>
      </c>
      <c r="E259" s="1">
        <f>('Power parameter'!B$7-'Power parameter'!H$10/2+('Power parameter'!B$6-'Power parameter'!B$12)/'Power parameter'!E$15*B259)*C259</f>
        <v>0</v>
      </c>
      <c r="F259">
        <f>('Power parameter'!B$7+'Power parameter'!H$10/2-'Power parameter'!B$12/'Power parameter'!E$15*(B259-B$3))*D259</f>
        <v>0.67698100518663529</v>
      </c>
      <c r="G259" s="1">
        <f t="shared" si="36"/>
        <v>0.67698100518663529</v>
      </c>
      <c r="J259">
        <v>251</v>
      </c>
      <c r="K259" s="1">
        <f t="shared" si="40"/>
        <v>1.2836832034931591E-5</v>
      </c>
      <c r="L259">
        <f t="shared" si="42"/>
        <v>0</v>
      </c>
      <c r="M259">
        <f t="shared" si="44"/>
        <v>1</v>
      </c>
      <c r="N259" s="1">
        <f>('Power parameter'!B$6-'Power parameter'!B$13)/'Power parameter'!E$15*K259*L259</f>
        <v>0</v>
      </c>
      <c r="O259" s="1">
        <f>IF((K259-B$1-E$1)&gt;0,0,('Power parameter'!K$8-'Power parameter'!B$13/'Power parameter'!E$15*(waves!K259-waves!B$1))*M259)</f>
        <v>0.56543510666121932</v>
      </c>
      <c r="P259" s="1">
        <f t="shared" si="37"/>
        <v>0.56543510666121932</v>
      </c>
      <c r="S259" s="1">
        <f t="shared" si="38"/>
        <v>1.19933108771253E-5</v>
      </c>
      <c r="T259" s="1">
        <f t="shared" si="39"/>
        <v>0.67698100518663529</v>
      </c>
    </row>
    <row r="260" spans="1:20">
      <c r="A260">
        <v>252</v>
      </c>
      <c r="B260" s="1">
        <f t="shared" si="41"/>
        <v>1.2041092992173609E-5</v>
      </c>
      <c r="C260">
        <f t="shared" si="35"/>
        <v>0</v>
      </c>
      <c r="D260">
        <f t="shared" si="43"/>
        <v>1</v>
      </c>
      <c r="E260" s="1">
        <f>('Power parameter'!B$7-'Power parameter'!H$10/2+('Power parameter'!B$6-'Power parameter'!B$12)/'Power parameter'!E$15*B260)*C260</f>
        <v>0</v>
      </c>
      <c r="F260">
        <f>('Power parameter'!B$7+'Power parameter'!H$10/2-'Power parameter'!B$12/'Power parameter'!E$15*(B260-B$3))*D260</f>
        <v>0.67614236281096096</v>
      </c>
      <c r="G260" s="1">
        <f t="shared" si="36"/>
        <v>0.67614236281096096</v>
      </c>
      <c r="J260">
        <v>252</v>
      </c>
      <c r="K260" s="1">
        <f t="shared" si="40"/>
        <v>1.2887974792042872E-5</v>
      </c>
      <c r="L260">
        <f t="shared" si="42"/>
        <v>0</v>
      </c>
      <c r="M260">
        <f t="shared" si="44"/>
        <v>1</v>
      </c>
      <c r="N260" s="1">
        <f>('Power parameter'!B$6-'Power parameter'!B$13)/'Power parameter'!E$15*K260*L260</f>
        <v>0</v>
      </c>
      <c r="O260" s="1">
        <f>IF((K260-B$1-E$1)&gt;0,0,('Power parameter'!K$8-'Power parameter'!B$13/'Power parameter'!E$15*(waves!K260-waves!B$1))*M260)</f>
        <v>0.56453748035734019</v>
      </c>
      <c r="P260" s="1">
        <f t="shared" si="37"/>
        <v>0.56453748035734019</v>
      </c>
      <c r="S260" s="1">
        <f t="shared" si="38"/>
        <v>1.2041092992173609E-5</v>
      </c>
      <c r="T260" s="1">
        <f t="shared" si="39"/>
        <v>0.67614236281096096</v>
      </c>
    </row>
    <row r="261" spans="1:20">
      <c r="A261">
        <v>253</v>
      </c>
      <c r="B261" s="1">
        <f t="shared" si="41"/>
        <v>1.2088875107221915E-5</v>
      </c>
      <c r="C261">
        <f t="shared" si="35"/>
        <v>0</v>
      </c>
      <c r="D261">
        <f t="shared" si="43"/>
        <v>1</v>
      </c>
      <c r="E261" s="1">
        <f>('Power parameter'!B$7-'Power parameter'!H$10/2+('Power parameter'!B$6-'Power parameter'!B$12)/'Power parameter'!E$15*B261)*C261</f>
        <v>0</v>
      </c>
      <c r="F261">
        <f>('Power parameter'!B$7+'Power parameter'!H$10/2-'Power parameter'!B$12/'Power parameter'!E$15*(B261-B$3))*D261</f>
        <v>0.67530372043528664</v>
      </c>
      <c r="G261" s="1">
        <f t="shared" si="36"/>
        <v>0.67530372043528664</v>
      </c>
      <c r="J261">
        <v>253</v>
      </c>
      <c r="K261" s="1">
        <f t="shared" si="40"/>
        <v>1.2939117549154153E-5</v>
      </c>
      <c r="L261">
        <f t="shared" si="42"/>
        <v>0</v>
      </c>
      <c r="M261">
        <f t="shared" si="44"/>
        <v>1</v>
      </c>
      <c r="N261" s="1">
        <f>('Power parameter'!B$6-'Power parameter'!B$13)/'Power parameter'!E$15*K261*L261</f>
        <v>0</v>
      </c>
      <c r="O261" s="1">
        <f>IF((K261-B$1-E$1)&gt;0,0,('Power parameter'!K$8-'Power parameter'!B$13/'Power parameter'!E$15*(waves!K261-waves!B$1))*M261)</f>
        <v>0.56363985405346106</v>
      </c>
      <c r="P261" s="1">
        <f t="shared" si="37"/>
        <v>0.56363985405346106</v>
      </c>
      <c r="S261" s="1">
        <f t="shared" si="38"/>
        <v>1.2088875107221915E-5</v>
      </c>
      <c r="T261" s="1">
        <f t="shared" si="39"/>
        <v>0.67530372043528664</v>
      </c>
    </row>
    <row r="262" spans="1:20">
      <c r="A262">
        <v>254</v>
      </c>
      <c r="B262" s="1">
        <f t="shared" si="41"/>
        <v>1.2136657222270223E-5</v>
      </c>
      <c r="C262">
        <f t="shared" si="35"/>
        <v>0</v>
      </c>
      <c r="D262">
        <f t="shared" si="43"/>
        <v>1</v>
      </c>
      <c r="E262" s="1">
        <f>('Power parameter'!B$7-'Power parameter'!H$10/2+('Power parameter'!B$6-'Power parameter'!B$12)/'Power parameter'!E$15*B262)*C262</f>
        <v>0</v>
      </c>
      <c r="F262">
        <f>('Power parameter'!B$7+'Power parameter'!H$10/2-'Power parameter'!B$12/'Power parameter'!E$15*(B262-B$3))*D262</f>
        <v>0.67446507805961231</v>
      </c>
      <c r="G262" s="1">
        <f t="shared" si="36"/>
        <v>0.67446507805961231</v>
      </c>
      <c r="J262">
        <v>254</v>
      </c>
      <c r="K262" s="1">
        <f t="shared" si="40"/>
        <v>1.2990260306265435E-5</v>
      </c>
      <c r="L262">
        <f t="shared" si="42"/>
        <v>0</v>
      </c>
      <c r="M262">
        <f t="shared" si="44"/>
        <v>1</v>
      </c>
      <c r="N262" s="1">
        <f>('Power parameter'!B$6-'Power parameter'!B$13)/'Power parameter'!E$15*K262*L262</f>
        <v>0</v>
      </c>
      <c r="O262" s="1">
        <f>IF((K262-B$1-E$1)&gt;0,0,('Power parameter'!K$8-'Power parameter'!B$13/'Power parameter'!E$15*(waves!K262-waves!B$1))*M262)</f>
        <v>0.56274222774958182</v>
      </c>
      <c r="P262" s="1">
        <f t="shared" si="37"/>
        <v>0.56274222774958182</v>
      </c>
      <c r="S262" s="1">
        <f t="shared" si="38"/>
        <v>1.2136657222270223E-5</v>
      </c>
      <c r="T262" s="1">
        <f t="shared" si="39"/>
        <v>0.67446507805961231</v>
      </c>
    </row>
    <row r="263" spans="1:20">
      <c r="A263">
        <v>255</v>
      </c>
      <c r="B263" s="1">
        <f t="shared" si="41"/>
        <v>1.2184439337318531E-5</v>
      </c>
      <c r="C263">
        <f t="shared" si="35"/>
        <v>0</v>
      </c>
      <c r="D263">
        <f t="shared" si="43"/>
        <v>1</v>
      </c>
      <c r="E263" s="1">
        <f>('Power parameter'!B$7-'Power parameter'!H$10/2+('Power parameter'!B$6-'Power parameter'!B$12)/'Power parameter'!E$15*B263)*C263</f>
        <v>0</v>
      </c>
      <c r="F263">
        <f>('Power parameter'!B$7+'Power parameter'!H$10/2-'Power parameter'!B$12/'Power parameter'!E$15*(B263-B$3))*D263</f>
        <v>0.67362643568393799</v>
      </c>
      <c r="G263" s="1">
        <f t="shared" si="36"/>
        <v>0.67362643568393799</v>
      </c>
      <c r="J263">
        <v>255</v>
      </c>
      <c r="K263" s="1">
        <f t="shared" si="40"/>
        <v>1.3041403063376716E-5</v>
      </c>
      <c r="L263">
        <f t="shared" si="42"/>
        <v>0</v>
      </c>
      <c r="M263">
        <f t="shared" si="44"/>
        <v>1</v>
      </c>
      <c r="N263" s="1">
        <f>('Power parameter'!B$6-'Power parameter'!B$13)/'Power parameter'!E$15*K263*L263</f>
        <v>0</v>
      </c>
      <c r="O263" s="1">
        <f>IF((K263-B$1-E$1)&gt;0,0,('Power parameter'!K$8-'Power parameter'!B$13/'Power parameter'!E$15*(waves!K263-waves!B$1))*M263)</f>
        <v>0.5618446014457027</v>
      </c>
      <c r="P263" s="1">
        <f t="shared" si="37"/>
        <v>0.5618446014457027</v>
      </c>
      <c r="S263" s="1">
        <f t="shared" si="38"/>
        <v>1.2184439337318531E-5</v>
      </c>
      <c r="T263" s="1">
        <f t="shared" si="39"/>
        <v>0.67362643568393799</v>
      </c>
    </row>
    <row r="264" spans="1:20">
      <c r="A264">
        <v>256</v>
      </c>
      <c r="B264" s="1">
        <f t="shared" si="41"/>
        <v>1.223222145236684E-5</v>
      </c>
      <c r="C264">
        <f t="shared" si="35"/>
        <v>0</v>
      </c>
      <c r="D264">
        <f t="shared" si="43"/>
        <v>1</v>
      </c>
      <c r="E264" s="1">
        <f>('Power parameter'!B$7-'Power parameter'!H$10/2+('Power parameter'!B$6-'Power parameter'!B$12)/'Power parameter'!E$15*B264)*C264</f>
        <v>0</v>
      </c>
      <c r="F264">
        <f>('Power parameter'!B$7+'Power parameter'!H$10/2-'Power parameter'!B$12/'Power parameter'!E$15*(B264-B$3))*D264</f>
        <v>0.67278779330826366</v>
      </c>
      <c r="G264" s="1">
        <f t="shared" si="36"/>
        <v>0.67278779330826366</v>
      </c>
      <c r="J264">
        <v>256</v>
      </c>
      <c r="K264" s="1">
        <f t="shared" si="40"/>
        <v>1.3092545820487997E-5</v>
      </c>
      <c r="L264">
        <f t="shared" si="42"/>
        <v>0</v>
      </c>
      <c r="M264">
        <f t="shared" si="44"/>
        <v>1</v>
      </c>
      <c r="N264" s="1">
        <f>('Power parameter'!B$6-'Power parameter'!B$13)/'Power parameter'!E$15*K264*L264</f>
        <v>0</v>
      </c>
      <c r="O264" s="1">
        <f>IF((K264-B$1-E$1)&gt;0,0,('Power parameter'!K$8-'Power parameter'!B$13/'Power parameter'!E$15*(waves!K264-waves!B$1))*M264)</f>
        <v>0.56094697514182357</v>
      </c>
      <c r="P264" s="1">
        <f t="shared" si="37"/>
        <v>0.56094697514182357</v>
      </c>
      <c r="S264" s="1">
        <f t="shared" si="38"/>
        <v>1.223222145236684E-5</v>
      </c>
      <c r="T264" s="1">
        <f t="shared" si="39"/>
        <v>0.67278779330826366</v>
      </c>
    </row>
    <row r="265" spans="1:20">
      <c r="A265">
        <v>257</v>
      </c>
      <c r="B265" s="1">
        <f t="shared" si="41"/>
        <v>1.2280003567415148E-5</v>
      </c>
      <c r="C265">
        <f t="shared" ref="C265:C328" si="45">IF(B265&lt;B$3,1,0)</f>
        <v>0</v>
      </c>
      <c r="D265">
        <f t="shared" si="43"/>
        <v>1</v>
      </c>
      <c r="E265" s="1">
        <f>('Power parameter'!B$7-'Power parameter'!H$10/2+('Power parameter'!B$6-'Power parameter'!B$12)/'Power parameter'!E$15*B265)*C265</f>
        <v>0</v>
      </c>
      <c r="F265">
        <f>('Power parameter'!B$7+'Power parameter'!H$10/2-'Power parameter'!B$12/'Power parameter'!E$15*(B265-B$3))*D265</f>
        <v>0.67194915093258922</v>
      </c>
      <c r="G265" s="1">
        <f t="shared" ref="G265:G328" si="46">E265+F265</f>
        <v>0.67194915093258922</v>
      </c>
      <c r="J265">
        <v>257</v>
      </c>
      <c r="K265" s="1">
        <f t="shared" si="40"/>
        <v>1.3143688577599278E-5</v>
      </c>
      <c r="L265">
        <f t="shared" si="42"/>
        <v>0</v>
      </c>
      <c r="M265">
        <f t="shared" si="44"/>
        <v>1</v>
      </c>
      <c r="N265" s="1">
        <f>('Power parameter'!B$6-'Power parameter'!B$13)/'Power parameter'!E$15*K265*L265</f>
        <v>0</v>
      </c>
      <c r="O265" s="1">
        <f>IF((K265-B$1-E$1)&gt;0,0,('Power parameter'!K$8-'Power parameter'!B$13/'Power parameter'!E$15*(waves!K265-waves!B$1))*M265)</f>
        <v>0.56004934883794444</v>
      </c>
      <c r="P265" s="1">
        <f t="shared" ref="P265:P328" si="47">N265+O265</f>
        <v>0.56004934883794444</v>
      </c>
      <c r="S265" s="1">
        <f t="shared" ref="S265:S328" si="48">B265*H$1+K265*H$2</f>
        <v>1.2280003567415148E-5</v>
      </c>
      <c r="T265" s="1">
        <f t="shared" ref="T265:T328" si="49">G265*H$1+P265*H$2</f>
        <v>0.67194915093258922</v>
      </c>
    </row>
    <row r="266" spans="1:20">
      <c r="A266">
        <v>258</v>
      </c>
      <c r="B266" s="1">
        <f t="shared" si="41"/>
        <v>1.2327785682463456E-5</v>
      </c>
      <c r="C266">
        <f t="shared" si="45"/>
        <v>0</v>
      </c>
      <c r="D266">
        <f t="shared" si="43"/>
        <v>1</v>
      </c>
      <c r="E266" s="1">
        <f>('Power parameter'!B$7-'Power parameter'!H$10/2+('Power parameter'!B$6-'Power parameter'!B$12)/'Power parameter'!E$15*B266)*C266</f>
        <v>0</v>
      </c>
      <c r="F266">
        <f>('Power parameter'!B$7+'Power parameter'!H$10/2-'Power parameter'!B$12/'Power parameter'!E$15*(B266-B$3))*D266</f>
        <v>0.6711105085569149</v>
      </c>
      <c r="G266" s="1">
        <f t="shared" si="46"/>
        <v>0.6711105085569149</v>
      </c>
      <c r="J266">
        <v>258</v>
      </c>
      <c r="K266" s="1">
        <f t="shared" ref="K266:K329" si="50">E$4*2/1000*J266</f>
        <v>1.3194831334710559E-5</v>
      </c>
      <c r="L266">
        <f t="shared" si="42"/>
        <v>0</v>
      </c>
      <c r="M266">
        <f t="shared" si="44"/>
        <v>1</v>
      </c>
      <c r="N266" s="1">
        <f>('Power parameter'!B$6-'Power parameter'!B$13)/'Power parameter'!E$15*K266*L266</f>
        <v>0</v>
      </c>
      <c r="O266" s="1">
        <f>IF((K266-B$1-E$1)&gt;0,0,('Power parameter'!K$8-'Power parameter'!B$13/'Power parameter'!E$15*(waves!K266-waves!B$1))*M266)</f>
        <v>0.55915172253406531</v>
      </c>
      <c r="P266" s="1">
        <f t="shared" si="47"/>
        <v>0.55915172253406531</v>
      </c>
      <c r="S266" s="1">
        <f t="shared" si="48"/>
        <v>1.2327785682463456E-5</v>
      </c>
      <c r="T266" s="1">
        <f t="shared" si="49"/>
        <v>0.6711105085569149</v>
      </c>
    </row>
    <row r="267" spans="1:20">
      <c r="A267">
        <v>259</v>
      </c>
      <c r="B267" s="1">
        <f t="shared" ref="B267:B330" si="51">2*B$4/1000*A267</f>
        <v>1.2375567797511764E-5</v>
      </c>
      <c r="C267">
        <f t="shared" si="45"/>
        <v>0</v>
      </c>
      <c r="D267">
        <f t="shared" si="43"/>
        <v>1</v>
      </c>
      <c r="E267" s="1">
        <f>('Power parameter'!B$7-'Power parameter'!H$10/2+('Power parameter'!B$6-'Power parameter'!B$12)/'Power parameter'!E$15*B267)*C267</f>
        <v>0</v>
      </c>
      <c r="F267">
        <f>('Power parameter'!B$7+'Power parameter'!H$10/2-'Power parameter'!B$12/'Power parameter'!E$15*(B267-B$3))*D267</f>
        <v>0.67027186618124057</v>
      </c>
      <c r="G267" s="1">
        <f t="shared" si="46"/>
        <v>0.67027186618124057</v>
      </c>
      <c r="J267">
        <v>259</v>
      </c>
      <c r="K267" s="1">
        <f t="shared" si="50"/>
        <v>1.3245974091821841E-5</v>
      </c>
      <c r="L267">
        <f t="shared" si="42"/>
        <v>0</v>
      </c>
      <c r="M267">
        <f t="shared" si="44"/>
        <v>1</v>
      </c>
      <c r="N267" s="1">
        <f>('Power parameter'!B$6-'Power parameter'!B$13)/'Power parameter'!E$15*K267*L267</f>
        <v>0</v>
      </c>
      <c r="O267" s="1">
        <f>IF((K267-B$1-E$1)&gt;0,0,('Power parameter'!K$8-'Power parameter'!B$13/'Power parameter'!E$15*(waves!K267-waves!B$1))*M267)</f>
        <v>0.55825409623018618</v>
      </c>
      <c r="P267" s="1">
        <f t="shared" si="47"/>
        <v>0.55825409623018618</v>
      </c>
      <c r="S267" s="1">
        <f t="shared" si="48"/>
        <v>1.2375567797511764E-5</v>
      </c>
      <c r="T267" s="1">
        <f t="shared" si="49"/>
        <v>0.67027186618124057</v>
      </c>
    </row>
    <row r="268" spans="1:20">
      <c r="A268">
        <v>260</v>
      </c>
      <c r="B268" s="1">
        <f t="shared" si="51"/>
        <v>1.2423349912560071E-5</v>
      </c>
      <c r="C268">
        <f t="shared" si="45"/>
        <v>0</v>
      </c>
      <c r="D268">
        <f t="shared" si="43"/>
        <v>1</v>
      </c>
      <c r="E268" s="1">
        <f>('Power parameter'!B$7-'Power parameter'!H$10/2+('Power parameter'!B$6-'Power parameter'!B$12)/'Power parameter'!E$15*B268)*C268</f>
        <v>0</v>
      </c>
      <c r="F268">
        <f>('Power parameter'!B$7+'Power parameter'!H$10/2-'Power parameter'!B$12/'Power parameter'!E$15*(B268-B$3))*D268</f>
        <v>0.66943322380556625</v>
      </c>
      <c r="G268" s="1">
        <f t="shared" si="46"/>
        <v>0.66943322380556625</v>
      </c>
      <c r="J268">
        <v>260</v>
      </c>
      <c r="K268" s="1">
        <f t="shared" si="50"/>
        <v>1.3297116848933122E-5</v>
      </c>
      <c r="L268">
        <f t="shared" si="42"/>
        <v>0</v>
      </c>
      <c r="M268">
        <f t="shared" si="44"/>
        <v>1</v>
      </c>
      <c r="N268" s="1">
        <f>('Power parameter'!B$6-'Power parameter'!B$13)/'Power parameter'!E$15*K268*L268</f>
        <v>0</v>
      </c>
      <c r="O268" s="1">
        <f>IF((K268-B$1-E$1)&gt;0,0,('Power parameter'!K$8-'Power parameter'!B$13/'Power parameter'!E$15*(waves!K268-waves!B$1))*M268)</f>
        <v>0.55735646992630705</v>
      </c>
      <c r="P268" s="1">
        <f t="shared" si="47"/>
        <v>0.55735646992630705</v>
      </c>
      <c r="S268" s="1">
        <f t="shared" si="48"/>
        <v>1.2423349912560071E-5</v>
      </c>
      <c r="T268" s="1">
        <f t="shared" si="49"/>
        <v>0.66943322380556625</v>
      </c>
    </row>
    <row r="269" spans="1:20">
      <c r="A269">
        <v>261</v>
      </c>
      <c r="B269" s="1">
        <f t="shared" si="51"/>
        <v>1.2471132027608379E-5</v>
      </c>
      <c r="C269">
        <f t="shared" si="45"/>
        <v>0</v>
      </c>
      <c r="D269">
        <f t="shared" si="43"/>
        <v>1</v>
      </c>
      <c r="E269" s="1">
        <f>('Power parameter'!B$7-'Power parameter'!H$10/2+('Power parameter'!B$6-'Power parameter'!B$12)/'Power parameter'!E$15*B269)*C269</f>
        <v>0</v>
      </c>
      <c r="F269">
        <f>('Power parameter'!B$7+'Power parameter'!H$10/2-'Power parameter'!B$12/'Power parameter'!E$15*(B269-B$3))*D269</f>
        <v>0.66859458142989192</v>
      </c>
      <c r="G269" s="1">
        <f t="shared" si="46"/>
        <v>0.66859458142989192</v>
      </c>
      <c r="J269">
        <v>261</v>
      </c>
      <c r="K269" s="1">
        <f t="shared" si="50"/>
        <v>1.3348259606044403E-5</v>
      </c>
      <c r="L269">
        <f t="shared" si="42"/>
        <v>0</v>
      </c>
      <c r="M269">
        <f t="shared" si="44"/>
        <v>1</v>
      </c>
      <c r="N269" s="1">
        <f>('Power parameter'!B$6-'Power parameter'!B$13)/'Power parameter'!E$15*K269*L269</f>
        <v>0</v>
      </c>
      <c r="O269" s="1">
        <f>IF((K269-B$1-E$1)&gt;0,0,('Power parameter'!K$8-'Power parameter'!B$13/'Power parameter'!E$15*(waves!K269-waves!B$1))*M269)</f>
        <v>0.55645884362242792</v>
      </c>
      <c r="P269" s="1">
        <f t="shared" si="47"/>
        <v>0.55645884362242792</v>
      </c>
      <c r="S269" s="1">
        <f t="shared" si="48"/>
        <v>1.2471132027608379E-5</v>
      </c>
      <c r="T269" s="1">
        <f t="shared" si="49"/>
        <v>0.66859458142989192</v>
      </c>
    </row>
    <row r="270" spans="1:20">
      <c r="A270">
        <v>262</v>
      </c>
      <c r="B270" s="1">
        <f t="shared" si="51"/>
        <v>1.2518914142656687E-5</v>
      </c>
      <c r="C270">
        <f t="shared" si="45"/>
        <v>0</v>
      </c>
      <c r="D270">
        <f t="shared" si="43"/>
        <v>1</v>
      </c>
      <c r="E270" s="1">
        <f>('Power parameter'!B$7-'Power parameter'!H$10/2+('Power parameter'!B$6-'Power parameter'!B$12)/'Power parameter'!E$15*B270)*C270</f>
        <v>0</v>
      </c>
      <c r="F270">
        <f>('Power parameter'!B$7+'Power parameter'!H$10/2-'Power parameter'!B$12/'Power parameter'!E$15*(B270-B$3))*D270</f>
        <v>0.6677559390542176</v>
      </c>
      <c r="G270" s="1">
        <f t="shared" si="46"/>
        <v>0.6677559390542176</v>
      </c>
      <c r="J270">
        <v>262</v>
      </c>
      <c r="K270" s="1">
        <f t="shared" si="50"/>
        <v>1.3399402363155684E-5</v>
      </c>
      <c r="L270">
        <f t="shared" si="42"/>
        <v>0</v>
      </c>
      <c r="M270">
        <f t="shared" si="44"/>
        <v>1</v>
      </c>
      <c r="N270" s="1">
        <f>('Power parameter'!B$6-'Power parameter'!B$13)/'Power parameter'!E$15*K270*L270</f>
        <v>0</v>
      </c>
      <c r="O270" s="1">
        <f>IF((K270-B$1-E$1)&gt;0,0,('Power parameter'!K$8-'Power parameter'!B$13/'Power parameter'!E$15*(waves!K270-waves!B$1))*M270)</f>
        <v>0.55556121731854868</v>
      </c>
      <c r="P270" s="1">
        <f t="shared" si="47"/>
        <v>0.55556121731854868</v>
      </c>
      <c r="S270" s="1">
        <f t="shared" si="48"/>
        <v>1.2518914142656687E-5</v>
      </c>
      <c r="T270" s="1">
        <f t="shared" si="49"/>
        <v>0.6677559390542176</v>
      </c>
    </row>
    <row r="271" spans="1:20">
      <c r="A271">
        <v>263</v>
      </c>
      <c r="B271" s="1">
        <f t="shared" si="51"/>
        <v>1.2566696257704995E-5</v>
      </c>
      <c r="C271">
        <f t="shared" si="45"/>
        <v>0</v>
      </c>
      <c r="D271">
        <f t="shared" si="43"/>
        <v>1</v>
      </c>
      <c r="E271" s="1">
        <f>('Power parameter'!B$7-'Power parameter'!H$10/2+('Power parameter'!B$6-'Power parameter'!B$12)/'Power parameter'!E$15*B271)*C271</f>
        <v>0</v>
      </c>
      <c r="F271">
        <f>('Power parameter'!B$7+'Power parameter'!H$10/2-'Power parameter'!B$12/'Power parameter'!E$15*(B271-B$3))*D271</f>
        <v>0.66691729667854327</v>
      </c>
      <c r="G271" s="1">
        <f t="shared" si="46"/>
        <v>0.66691729667854327</v>
      </c>
      <c r="J271">
        <v>263</v>
      </c>
      <c r="K271" s="1">
        <f t="shared" si="50"/>
        <v>1.3450545120266967E-5</v>
      </c>
      <c r="L271">
        <f t="shared" si="42"/>
        <v>0</v>
      </c>
      <c r="M271">
        <f t="shared" si="44"/>
        <v>1</v>
      </c>
      <c r="N271" s="1">
        <f>('Power parameter'!B$6-'Power parameter'!B$13)/'Power parameter'!E$15*K271*L271</f>
        <v>0</v>
      </c>
      <c r="O271" s="1">
        <f>IF((K271-B$1-E$1)&gt;0,0,('Power parameter'!K$8-'Power parameter'!B$13/'Power parameter'!E$15*(waves!K271-waves!B$1))*M271)</f>
        <v>0.55466359101466955</v>
      </c>
      <c r="P271" s="1">
        <f t="shared" si="47"/>
        <v>0.55466359101466955</v>
      </c>
      <c r="S271" s="1">
        <f t="shared" si="48"/>
        <v>1.2566696257704995E-5</v>
      </c>
      <c r="T271" s="1">
        <f t="shared" si="49"/>
        <v>0.66691729667854327</v>
      </c>
    </row>
    <row r="272" spans="1:20">
      <c r="A272">
        <v>264</v>
      </c>
      <c r="B272" s="1">
        <f t="shared" si="51"/>
        <v>1.2614478372753304E-5</v>
      </c>
      <c r="C272">
        <f t="shared" si="45"/>
        <v>0</v>
      </c>
      <c r="D272">
        <f t="shared" si="43"/>
        <v>1</v>
      </c>
      <c r="E272" s="1">
        <f>('Power parameter'!B$7-'Power parameter'!H$10/2+('Power parameter'!B$6-'Power parameter'!B$12)/'Power parameter'!E$15*B272)*C272</f>
        <v>0</v>
      </c>
      <c r="F272">
        <f>('Power parameter'!B$7+'Power parameter'!H$10/2-'Power parameter'!B$12/'Power parameter'!E$15*(B272-B$3))*D272</f>
        <v>0.66607865430286894</v>
      </c>
      <c r="G272" s="1">
        <f t="shared" si="46"/>
        <v>0.66607865430286894</v>
      </c>
      <c r="J272">
        <v>264</v>
      </c>
      <c r="K272" s="1">
        <f t="shared" si="50"/>
        <v>1.3501687877378247E-5</v>
      </c>
      <c r="L272">
        <f t="shared" ref="L272:L335" si="52">IF(K272&lt;B$1,1,0)</f>
        <v>0</v>
      </c>
      <c r="M272">
        <f t="shared" si="44"/>
        <v>1</v>
      </c>
      <c r="N272" s="1">
        <f>('Power parameter'!B$6-'Power parameter'!B$13)/'Power parameter'!E$15*K272*L272</f>
        <v>0</v>
      </c>
      <c r="O272" s="1">
        <f>IF((K272-B$1-E$1)&gt;0,0,('Power parameter'!K$8-'Power parameter'!B$13/'Power parameter'!E$15*(waves!K272-waves!B$1))*M272)</f>
        <v>0.55376596471079043</v>
      </c>
      <c r="P272" s="1">
        <f t="shared" si="47"/>
        <v>0.55376596471079043</v>
      </c>
      <c r="S272" s="1">
        <f t="shared" si="48"/>
        <v>1.2614478372753304E-5</v>
      </c>
      <c r="T272" s="1">
        <f t="shared" si="49"/>
        <v>0.66607865430286894</v>
      </c>
    </row>
    <row r="273" spans="1:20">
      <c r="A273">
        <v>265</v>
      </c>
      <c r="B273" s="1">
        <f t="shared" si="51"/>
        <v>1.2662260487801612E-5</v>
      </c>
      <c r="C273">
        <f t="shared" si="45"/>
        <v>0</v>
      </c>
      <c r="D273">
        <f t="shared" si="43"/>
        <v>1</v>
      </c>
      <c r="E273" s="1">
        <f>('Power parameter'!B$7-'Power parameter'!H$10/2+('Power parameter'!B$6-'Power parameter'!B$12)/'Power parameter'!E$15*B273)*C273</f>
        <v>0</v>
      </c>
      <c r="F273">
        <f>('Power parameter'!B$7+'Power parameter'!H$10/2-'Power parameter'!B$12/'Power parameter'!E$15*(B273-B$3))*D273</f>
        <v>0.66524001192719462</v>
      </c>
      <c r="G273" s="1">
        <f t="shared" si="46"/>
        <v>0.66524001192719462</v>
      </c>
      <c r="J273">
        <v>265</v>
      </c>
      <c r="K273" s="1">
        <f t="shared" si="50"/>
        <v>1.3552830634489528E-5</v>
      </c>
      <c r="L273">
        <f t="shared" si="52"/>
        <v>0</v>
      </c>
      <c r="M273">
        <f t="shared" si="44"/>
        <v>1</v>
      </c>
      <c r="N273" s="1">
        <f>('Power parameter'!B$6-'Power parameter'!B$13)/'Power parameter'!E$15*K273*L273</f>
        <v>0</v>
      </c>
      <c r="O273" s="1">
        <f>IF((K273-B$1-E$1)&gt;0,0,('Power parameter'!K$8-'Power parameter'!B$13/'Power parameter'!E$15*(waves!K273-waves!B$1))*M273)</f>
        <v>0.5528683384069113</v>
      </c>
      <c r="P273" s="1">
        <f t="shared" si="47"/>
        <v>0.5528683384069113</v>
      </c>
      <c r="S273" s="1">
        <f t="shared" si="48"/>
        <v>1.2662260487801612E-5</v>
      </c>
      <c r="T273" s="1">
        <f t="shared" si="49"/>
        <v>0.66524001192719462</v>
      </c>
    </row>
    <row r="274" spans="1:20">
      <c r="A274">
        <v>266</v>
      </c>
      <c r="B274" s="1">
        <f t="shared" si="51"/>
        <v>1.271004260284992E-5</v>
      </c>
      <c r="C274">
        <f t="shared" si="45"/>
        <v>0</v>
      </c>
      <c r="D274">
        <f t="shared" si="43"/>
        <v>1</v>
      </c>
      <c r="E274" s="1">
        <f>('Power parameter'!B$7-'Power parameter'!H$10/2+('Power parameter'!B$6-'Power parameter'!B$12)/'Power parameter'!E$15*B274)*C274</f>
        <v>0</v>
      </c>
      <c r="F274">
        <f>('Power parameter'!B$7+'Power parameter'!H$10/2-'Power parameter'!B$12/'Power parameter'!E$15*(B274-B$3))*D274</f>
        <v>0.66440136955152029</v>
      </c>
      <c r="G274" s="1">
        <f t="shared" si="46"/>
        <v>0.66440136955152029</v>
      </c>
      <c r="J274">
        <v>266</v>
      </c>
      <c r="K274" s="1">
        <f t="shared" si="50"/>
        <v>1.3603973391600809E-5</v>
      </c>
      <c r="L274">
        <f t="shared" si="52"/>
        <v>0</v>
      </c>
      <c r="M274">
        <f t="shared" si="44"/>
        <v>1</v>
      </c>
      <c r="N274" s="1">
        <f>('Power parameter'!B$6-'Power parameter'!B$13)/'Power parameter'!E$15*K274*L274</f>
        <v>0</v>
      </c>
      <c r="O274" s="1">
        <f>IF((K274-B$1-E$1)&gt;0,0,('Power parameter'!K$8-'Power parameter'!B$13/'Power parameter'!E$15*(waves!K274-waves!B$1))*M274)</f>
        <v>0.55197071210303217</v>
      </c>
      <c r="P274" s="1">
        <f t="shared" si="47"/>
        <v>0.55197071210303217</v>
      </c>
      <c r="S274" s="1">
        <f t="shared" si="48"/>
        <v>1.271004260284992E-5</v>
      </c>
      <c r="T274" s="1">
        <f t="shared" si="49"/>
        <v>0.66440136955152029</v>
      </c>
    </row>
    <row r="275" spans="1:20">
      <c r="A275">
        <v>267</v>
      </c>
      <c r="B275" s="1">
        <f t="shared" si="51"/>
        <v>1.2757824717898227E-5</v>
      </c>
      <c r="C275">
        <f t="shared" si="45"/>
        <v>0</v>
      </c>
      <c r="D275">
        <f t="shared" si="43"/>
        <v>1</v>
      </c>
      <c r="E275" s="1">
        <f>('Power parameter'!B$7-'Power parameter'!H$10/2+('Power parameter'!B$6-'Power parameter'!B$12)/'Power parameter'!E$15*B275)*C275</f>
        <v>0</v>
      </c>
      <c r="F275">
        <f>('Power parameter'!B$7+'Power parameter'!H$10/2-'Power parameter'!B$12/'Power parameter'!E$15*(B275-B$3))*D275</f>
        <v>0.66356272717584597</v>
      </c>
      <c r="G275" s="1">
        <f t="shared" si="46"/>
        <v>0.66356272717584597</v>
      </c>
      <c r="J275">
        <v>267</v>
      </c>
      <c r="K275" s="1">
        <f t="shared" si="50"/>
        <v>1.365511614871209E-5</v>
      </c>
      <c r="L275">
        <f t="shared" si="52"/>
        <v>0</v>
      </c>
      <c r="M275">
        <f t="shared" si="44"/>
        <v>1</v>
      </c>
      <c r="N275" s="1">
        <f>('Power parameter'!B$6-'Power parameter'!B$13)/'Power parameter'!E$15*K275*L275</f>
        <v>0</v>
      </c>
      <c r="O275" s="1">
        <f>IF((K275-B$1-E$1)&gt;0,0,('Power parameter'!K$8-'Power parameter'!B$13/'Power parameter'!E$15*(waves!K275-waves!B$1))*M275)</f>
        <v>0.55107308579915304</v>
      </c>
      <c r="P275" s="1">
        <f t="shared" si="47"/>
        <v>0.55107308579915304</v>
      </c>
      <c r="S275" s="1">
        <f t="shared" si="48"/>
        <v>1.2757824717898227E-5</v>
      </c>
      <c r="T275" s="1">
        <f t="shared" si="49"/>
        <v>0.66356272717584597</v>
      </c>
    </row>
    <row r="276" spans="1:20">
      <c r="A276">
        <v>268</v>
      </c>
      <c r="B276" s="1">
        <f t="shared" si="51"/>
        <v>1.2805606832946535E-5</v>
      </c>
      <c r="C276">
        <f t="shared" si="45"/>
        <v>0</v>
      </c>
      <c r="D276">
        <f t="shared" si="43"/>
        <v>1</v>
      </c>
      <c r="E276" s="1">
        <f>('Power parameter'!B$7-'Power parameter'!H$10/2+('Power parameter'!B$6-'Power parameter'!B$12)/'Power parameter'!E$15*B276)*C276</f>
        <v>0</v>
      </c>
      <c r="F276">
        <f>('Power parameter'!B$7+'Power parameter'!H$10/2-'Power parameter'!B$12/'Power parameter'!E$15*(B276-B$3))*D276</f>
        <v>0.66272408480017153</v>
      </c>
      <c r="G276" s="1">
        <f t="shared" si="46"/>
        <v>0.66272408480017153</v>
      </c>
      <c r="J276">
        <v>268</v>
      </c>
      <c r="K276" s="1">
        <f t="shared" si="50"/>
        <v>1.3706258905823373E-5</v>
      </c>
      <c r="L276">
        <f t="shared" si="52"/>
        <v>0</v>
      </c>
      <c r="M276">
        <f t="shared" si="44"/>
        <v>1</v>
      </c>
      <c r="N276" s="1">
        <f>('Power parameter'!B$6-'Power parameter'!B$13)/'Power parameter'!E$15*K276*L276</f>
        <v>0</v>
      </c>
      <c r="O276" s="1">
        <f>IF((K276-B$1-E$1)&gt;0,0,('Power parameter'!K$8-'Power parameter'!B$13/'Power parameter'!E$15*(waves!K276-waves!B$1))*M276)</f>
        <v>0.55017545949527391</v>
      </c>
      <c r="P276" s="1">
        <f t="shared" si="47"/>
        <v>0.55017545949527391</v>
      </c>
      <c r="S276" s="1">
        <f t="shared" si="48"/>
        <v>1.2805606832946535E-5</v>
      </c>
      <c r="T276" s="1">
        <f t="shared" si="49"/>
        <v>0.66272408480017153</v>
      </c>
    </row>
    <row r="277" spans="1:20">
      <c r="A277">
        <v>269</v>
      </c>
      <c r="B277" s="1">
        <f t="shared" si="51"/>
        <v>1.2853388947994843E-5</v>
      </c>
      <c r="C277">
        <f t="shared" si="45"/>
        <v>0</v>
      </c>
      <c r="D277">
        <f t="shared" si="43"/>
        <v>1</v>
      </c>
      <c r="E277" s="1">
        <f>('Power parameter'!B$7-'Power parameter'!H$10/2+('Power parameter'!B$6-'Power parameter'!B$12)/'Power parameter'!E$15*B277)*C277</f>
        <v>0</v>
      </c>
      <c r="F277">
        <f>('Power parameter'!B$7+'Power parameter'!H$10/2-'Power parameter'!B$12/'Power parameter'!E$15*(B277-B$3))*D277</f>
        <v>0.66188544242449721</v>
      </c>
      <c r="G277" s="1">
        <f t="shared" si="46"/>
        <v>0.66188544242449721</v>
      </c>
      <c r="J277">
        <v>269</v>
      </c>
      <c r="K277" s="1">
        <f t="shared" si="50"/>
        <v>1.3757401662934654E-5</v>
      </c>
      <c r="L277">
        <f t="shared" si="52"/>
        <v>0</v>
      </c>
      <c r="M277">
        <f t="shared" si="44"/>
        <v>1</v>
      </c>
      <c r="N277" s="1">
        <f>('Power parameter'!B$6-'Power parameter'!B$13)/'Power parameter'!E$15*K277*L277</f>
        <v>0</v>
      </c>
      <c r="O277" s="1">
        <f>IF((K277-B$1-E$1)&gt;0,0,('Power parameter'!K$8-'Power parameter'!B$13/'Power parameter'!E$15*(waves!K277-waves!B$1))*M277)</f>
        <v>0.54927783319139478</v>
      </c>
      <c r="P277" s="1">
        <f t="shared" si="47"/>
        <v>0.54927783319139478</v>
      </c>
      <c r="S277" s="1">
        <f t="shared" si="48"/>
        <v>1.2853388947994843E-5</v>
      </c>
      <c r="T277" s="1">
        <f t="shared" si="49"/>
        <v>0.66188544242449721</v>
      </c>
    </row>
    <row r="278" spans="1:20">
      <c r="A278">
        <v>270</v>
      </c>
      <c r="B278" s="1">
        <f t="shared" si="51"/>
        <v>1.2901171063043151E-5</v>
      </c>
      <c r="C278">
        <f t="shared" si="45"/>
        <v>0</v>
      </c>
      <c r="D278">
        <f t="shared" si="43"/>
        <v>1</v>
      </c>
      <c r="E278" s="1">
        <f>('Power parameter'!B$7-'Power parameter'!H$10/2+('Power parameter'!B$6-'Power parameter'!B$12)/'Power parameter'!E$15*B278)*C278</f>
        <v>0</v>
      </c>
      <c r="F278">
        <f>('Power parameter'!B$7+'Power parameter'!H$10/2-'Power parameter'!B$12/'Power parameter'!E$15*(B278-B$3))*D278</f>
        <v>0.66104680004882288</v>
      </c>
      <c r="G278" s="1">
        <f t="shared" si="46"/>
        <v>0.66104680004882288</v>
      </c>
      <c r="J278">
        <v>270</v>
      </c>
      <c r="K278" s="1">
        <f t="shared" si="50"/>
        <v>1.3808544420045934E-5</v>
      </c>
      <c r="L278">
        <f t="shared" si="52"/>
        <v>0</v>
      </c>
      <c r="M278">
        <f t="shared" si="44"/>
        <v>1</v>
      </c>
      <c r="N278" s="1">
        <f>('Power parameter'!B$6-'Power parameter'!B$13)/'Power parameter'!E$15*K278*L278</f>
        <v>0</v>
      </c>
      <c r="O278" s="1">
        <f>IF((K278-B$1-E$1)&gt;0,0,('Power parameter'!K$8-'Power parameter'!B$13/'Power parameter'!E$15*(waves!K278-waves!B$1))*M278)</f>
        <v>0.54838020688751565</v>
      </c>
      <c r="P278" s="1">
        <f t="shared" si="47"/>
        <v>0.54838020688751565</v>
      </c>
      <c r="S278" s="1">
        <f t="shared" si="48"/>
        <v>1.2901171063043151E-5</v>
      </c>
      <c r="T278" s="1">
        <f t="shared" si="49"/>
        <v>0.66104680004882288</v>
      </c>
    </row>
    <row r="279" spans="1:20">
      <c r="A279">
        <v>271</v>
      </c>
      <c r="B279" s="1">
        <f t="shared" si="51"/>
        <v>1.2948953178091459E-5</v>
      </c>
      <c r="C279">
        <f t="shared" si="45"/>
        <v>0</v>
      </c>
      <c r="D279">
        <f t="shared" si="43"/>
        <v>1</v>
      </c>
      <c r="E279" s="1">
        <f>('Power parameter'!B$7-'Power parameter'!H$10/2+('Power parameter'!B$6-'Power parameter'!B$12)/'Power parameter'!E$15*B279)*C279</f>
        <v>0</v>
      </c>
      <c r="F279">
        <f>('Power parameter'!B$7+'Power parameter'!H$10/2-'Power parameter'!B$12/'Power parameter'!E$15*(B279-B$3))*D279</f>
        <v>0.66020815767314855</v>
      </c>
      <c r="G279" s="1">
        <f t="shared" si="46"/>
        <v>0.66020815767314855</v>
      </c>
      <c r="J279">
        <v>271</v>
      </c>
      <c r="K279" s="1">
        <f t="shared" si="50"/>
        <v>1.3859687177157215E-5</v>
      </c>
      <c r="L279">
        <f t="shared" si="52"/>
        <v>0</v>
      </c>
      <c r="M279">
        <f t="shared" si="44"/>
        <v>1</v>
      </c>
      <c r="N279" s="1">
        <f>('Power parameter'!B$6-'Power parameter'!B$13)/'Power parameter'!E$15*K279*L279</f>
        <v>0</v>
      </c>
      <c r="O279" s="1">
        <f>IF((K279-B$1-E$1)&gt;0,0,('Power parameter'!K$8-'Power parameter'!B$13/'Power parameter'!E$15*(waves!K279-waves!B$1))*M279)</f>
        <v>0.54748258058363652</v>
      </c>
      <c r="P279" s="1">
        <f t="shared" si="47"/>
        <v>0.54748258058363652</v>
      </c>
      <c r="S279" s="1">
        <f t="shared" si="48"/>
        <v>1.2948953178091459E-5</v>
      </c>
      <c r="T279" s="1">
        <f t="shared" si="49"/>
        <v>0.66020815767314855</v>
      </c>
    </row>
    <row r="280" spans="1:20">
      <c r="A280">
        <v>272</v>
      </c>
      <c r="B280" s="1">
        <f t="shared" si="51"/>
        <v>1.2996735293139768E-5</v>
      </c>
      <c r="C280">
        <f t="shared" si="45"/>
        <v>0</v>
      </c>
      <c r="D280">
        <f t="shared" si="43"/>
        <v>1</v>
      </c>
      <c r="E280" s="1">
        <f>('Power parameter'!B$7-'Power parameter'!H$10/2+('Power parameter'!B$6-'Power parameter'!B$12)/'Power parameter'!E$15*B280)*C280</f>
        <v>0</v>
      </c>
      <c r="F280">
        <f>('Power parameter'!B$7+'Power parameter'!H$10/2-'Power parameter'!B$12/'Power parameter'!E$15*(B280-B$3))*D280</f>
        <v>0.65936951529747423</v>
      </c>
      <c r="G280" s="1">
        <f t="shared" si="46"/>
        <v>0.65936951529747423</v>
      </c>
      <c r="J280">
        <v>272</v>
      </c>
      <c r="K280" s="1">
        <f t="shared" si="50"/>
        <v>1.3910829934268496E-5</v>
      </c>
      <c r="L280">
        <f t="shared" si="52"/>
        <v>0</v>
      </c>
      <c r="M280">
        <f t="shared" si="44"/>
        <v>1</v>
      </c>
      <c r="N280" s="1">
        <f>('Power parameter'!B$6-'Power parameter'!B$13)/'Power parameter'!E$15*K280*L280</f>
        <v>0</v>
      </c>
      <c r="O280" s="1">
        <f>IF((K280-B$1-E$1)&gt;0,0,('Power parameter'!K$8-'Power parameter'!B$13/'Power parameter'!E$15*(waves!K280-waves!B$1))*M280)</f>
        <v>0.5465849542797574</v>
      </c>
      <c r="P280" s="1">
        <f t="shared" si="47"/>
        <v>0.5465849542797574</v>
      </c>
      <c r="S280" s="1">
        <f t="shared" si="48"/>
        <v>1.2996735293139768E-5</v>
      </c>
      <c r="T280" s="1">
        <f t="shared" si="49"/>
        <v>0.65936951529747423</v>
      </c>
    </row>
    <row r="281" spans="1:20">
      <c r="A281">
        <v>273</v>
      </c>
      <c r="B281" s="1">
        <f t="shared" si="51"/>
        <v>1.3044517408188076E-5</v>
      </c>
      <c r="C281">
        <f t="shared" si="45"/>
        <v>0</v>
      </c>
      <c r="D281">
        <f t="shared" si="43"/>
        <v>1</v>
      </c>
      <c r="E281" s="1">
        <f>('Power parameter'!B$7-'Power parameter'!H$10/2+('Power parameter'!B$6-'Power parameter'!B$12)/'Power parameter'!E$15*B281)*C281</f>
        <v>0</v>
      </c>
      <c r="F281">
        <f>('Power parameter'!B$7+'Power parameter'!H$10/2-'Power parameter'!B$12/'Power parameter'!E$15*(B281-B$3))*D281</f>
        <v>0.65853087292179979</v>
      </c>
      <c r="G281" s="1">
        <f t="shared" si="46"/>
        <v>0.65853087292179979</v>
      </c>
      <c r="J281">
        <v>273</v>
      </c>
      <c r="K281" s="1">
        <f t="shared" si="50"/>
        <v>1.3961972691379779E-5</v>
      </c>
      <c r="L281">
        <f t="shared" si="52"/>
        <v>0</v>
      </c>
      <c r="M281">
        <f t="shared" si="44"/>
        <v>1</v>
      </c>
      <c r="N281" s="1">
        <f>('Power parameter'!B$6-'Power parameter'!B$13)/'Power parameter'!E$15*K281*L281</f>
        <v>0</v>
      </c>
      <c r="O281" s="1">
        <f>IF((K281-B$1-E$1)&gt;0,0,('Power parameter'!K$8-'Power parameter'!B$13/'Power parameter'!E$15*(waves!K281-waves!B$1))*M281)</f>
        <v>0.54568732797587816</v>
      </c>
      <c r="P281" s="1">
        <f t="shared" si="47"/>
        <v>0.54568732797587816</v>
      </c>
      <c r="S281" s="1">
        <f t="shared" si="48"/>
        <v>1.3044517408188076E-5</v>
      </c>
      <c r="T281" s="1">
        <f t="shared" si="49"/>
        <v>0.65853087292179979</v>
      </c>
    </row>
    <row r="282" spans="1:20">
      <c r="A282">
        <v>274</v>
      </c>
      <c r="B282" s="1">
        <f t="shared" si="51"/>
        <v>1.3092299523236382E-5</v>
      </c>
      <c r="C282">
        <f t="shared" si="45"/>
        <v>0</v>
      </c>
      <c r="D282">
        <f t="shared" ref="D282:D345" si="53">IF(B282&gt;B$3,1,0)</f>
        <v>1</v>
      </c>
      <c r="E282" s="1">
        <f>('Power parameter'!B$7-'Power parameter'!H$10/2+('Power parameter'!B$6-'Power parameter'!B$12)/'Power parameter'!E$15*B282)*C282</f>
        <v>0</v>
      </c>
      <c r="F282">
        <f>('Power parameter'!B$7+'Power parameter'!H$10/2-'Power parameter'!B$12/'Power parameter'!E$15*(B282-B$3))*D282</f>
        <v>0.65769223054612547</v>
      </c>
      <c r="G282" s="1">
        <f t="shared" si="46"/>
        <v>0.65769223054612547</v>
      </c>
      <c r="J282">
        <v>274</v>
      </c>
      <c r="K282" s="1">
        <f t="shared" si="50"/>
        <v>1.401311544849106E-5</v>
      </c>
      <c r="L282">
        <f t="shared" si="52"/>
        <v>0</v>
      </c>
      <c r="M282">
        <f t="shared" si="44"/>
        <v>1</v>
      </c>
      <c r="N282" s="1">
        <f>('Power parameter'!B$6-'Power parameter'!B$13)/'Power parameter'!E$15*K282*L282</f>
        <v>0</v>
      </c>
      <c r="O282" s="1">
        <f>IF((K282-B$1-E$1)&gt;0,0,('Power parameter'!K$8-'Power parameter'!B$13/'Power parameter'!E$15*(waves!K282-waves!B$1))*M282)</f>
        <v>0.54478970167199903</v>
      </c>
      <c r="P282" s="1">
        <f t="shared" si="47"/>
        <v>0.54478970167199903</v>
      </c>
      <c r="S282" s="1">
        <f t="shared" si="48"/>
        <v>1.3092299523236382E-5</v>
      </c>
      <c r="T282" s="1">
        <f t="shared" si="49"/>
        <v>0.65769223054612547</v>
      </c>
    </row>
    <row r="283" spans="1:20">
      <c r="A283">
        <v>275</v>
      </c>
      <c r="B283" s="1">
        <f t="shared" si="51"/>
        <v>1.3140081638284691E-5</v>
      </c>
      <c r="C283">
        <f t="shared" si="45"/>
        <v>0</v>
      </c>
      <c r="D283">
        <f t="shared" si="53"/>
        <v>1</v>
      </c>
      <c r="E283" s="1">
        <f>('Power parameter'!B$7-'Power parameter'!H$10/2+('Power parameter'!B$6-'Power parameter'!B$12)/'Power parameter'!E$15*B283)*C283</f>
        <v>0</v>
      </c>
      <c r="F283">
        <f>('Power parameter'!B$7+'Power parameter'!H$10/2-'Power parameter'!B$12/'Power parameter'!E$15*(B283-B$3))*D283</f>
        <v>0.65685358817045114</v>
      </c>
      <c r="G283" s="1">
        <f t="shared" si="46"/>
        <v>0.65685358817045114</v>
      </c>
      <c r="J283">
        <v>275</v>
      </c>
      <c r="K283" s="1">
        <f t="shared" si="50"/>
        <v>1.406425820560234E-5</v>
      </c>
      <c r="L283">
        <f t="shared" si="52"/>
        <v>0</v>
      </c>
      <c r="M283">
        <f t="shared" si="44"/>
        <v>1</v>
      </c>
      <c r="N283" s="1">
        <f>('Power parameter'!B$6-'Power parameter'!B$13)/'Power parameter'!E$15*K283*L283</f>
        <v>0</v>
      </c>
      <c r="O283" s="1">
        <f>IF((K283-B$1-E$1)&gt;0,0,('Power parameter'!K$8-'Power parameter'!B$13/'Power parameter'!E$15*(waves!K283-waves!B$1))*M283)</f>
        <v>0.5438920753681199</v>
      </c>
      <c r="P283" s="1">
        <f t="shared" si="47"/>
        <v>0.5438920753681199</v>
      </c>
      <c r="S283" s="1">
        <f t="shared" si="48"/>
        <v>1.3140081638284691E-5</v>
      </c>
      <c r="T283" s="1">
        <f t="shared" si="49"/>
        <v>0.65685358817045114</v>
      </c>
    </row>
    <row r="284" spans="1:20">
      <c r="A284">
        <v>276</v>
      </c>
      <c r="B284" s="1">
        <f t="shared" si="51"/>
        <v>1.3187863753332999E-5</v>
      </c>
      <c r="C284">
        <f t="shared" si="45"/>
        <v>0</v>
      </c>
      <c r="D284">
        <f t="shared" si="53"/>
        <v>1</v>
      </c>
      <c r="E284" s="1">
        <f>('Power parameter'!B$7-'Power parameter'!H$10/2+('Power parameter'!B$6-'Power parameter'!B$12)/'Power parameter'!E$15*B284)*C284</f>
        <v>0</v>
      </c>
      <c r="F284">
        <f>('Power parameter'!B$7+'Power parameter'!H$10/2-'Power parameter'!B$12/'Power parameter'!E$15*(B284-B$3))*D284</f>
        <v>0.65601494579477682</v>
      </c>
      <c r="G284" s="1">
        <f t="shared" si="46"/>
        <v>0.65601494579477682</v>
      </c>
      <c r="J284">
        <v>276</v>
      </c>
      <c r="K284" s="1">
        <f t="shared" si="50"/>
        <v>1.4115400962713621E-5</v>
      </c>
      <c r="L284">
        <f t="shared" si="52"/>
        <v>0</v>
      </c>
      <c r="M284">
        <f t="shared" si="44"/>
        <v>1</v>
      </c>
      <c r="N284" s="1">
        <f>('Power parameter'!B$6-'Power parameter'!B$13)/'Power parameter'!E$15*K284*L284</f>
        <v>0</v>
      </c>
      <c r="O284" s="1">
        <f>IF((K284-B$1-E$1)&gt;0,0,('Power parameter'!K$8-'Power parameter'!B$13/'Power parameter'!E$15*(waves!K284-waves!B$1))*M284)</f>
        <v>0.54299444906424077</v>
      </c>
      <c r="P284" s="1">
        <f t="shared" si="47"/>
        <v>0.54299444906424077</v>
      </c>
      <c r="S284" s="1">
        <f t="shared" si="48"/>
        <v>1.3187863753332999E-5</v>
      </c>
      <c r="T284" s="1">
        <f t="shared" si="49"/>
        <v>0.65601494579477682</v>
      </c>
    </row>
    <row r="285" spans="1:20">
      <c r="A285">
        <v>277</v>
      </c>
      <c r="B285" s="1">
        <f t="shared" si="51"/>
        <v>1.3235645868381307E-5</v>
      </c>
      <c r="C285">
        <f t="shared" si="45"/>
        <v>0</v>
      </c>
      <c r="D285">
        <f t="shared" si="53"/>
        <v>1</v>
      </c>
      <c r="E285" s="1">
        <f>('Power parameter'!B$7-'Power parameter'!H$10/2+('Power parameter'!B$6-'Power parameter'!B$12)/'Power parameter'!E$15*B285)*C285</f>
        <v>0</v>
      </c>
      <c r="F285">
        <f>('Power parameter'!B$7+'Power parameter'!H$10/2-'Power parameter'!B$12/'Power parameter'!E$15*(B285-B$3))*D285</f>
        <v>0.65517630341910249</v>
      </c>
      <c r="G285" s="1">
        <f t="shared" si="46"/>
        <v>0.65517630341910249</v>
      </c>
      <c r="J285">
        <v>277</v>
      </c>
      <c r="K285" s="1">
        <f t="shared" si="50"/>
        <v>1.4166543719824904E-5</v>
      </c>
      <c r="L285">
        <f t="shared" si="52"/>
        <v>0</v>
      </c>
      <c r="M285">
        <f t="shared" si="44"/>
        <v>1</v>
      </c>
      <c r="N285" s="1">
        <f>('Power parameter'!B$6-'Power parameter'!B$13)/'Power parameter'!E$15*K285*L285</f>
        <v>0</v>
      </c>
      <c r="O285" s="1">
        <f>IF((K285-B$1-E$1)&gt;0,0,('Power parameter'!K$8-'Power parameter'!B$13/'Power parameter'!E$15*(waves!K285-waves!B$1))*M285)</f>
        <v>0.54209682276036153</v>
      </c>
      <c r="P285" s="1">
        <f t="shared" si="47"/>
        <v>0.54209682276036153</v>
      </c>
      <c r="S285" s="1">
        <f t="shared" si="48"/>
        <v>1.3235645868381307E-5</v>
      </c>
      <c r="T285" s="1">
        <f t="shared" si="49"/>
        <v>0.65517630341910249</v>
      </c>
    </row>
    <row r="286" spans="1:20">
      <c r="A286">
        <v>278</v>
      </c>
      <c r="B286" s="1">
        <f t="shared" si="51"/>
        <v>1.3283427983429615E-5</v>
      </c>
      <c r="C286">
        <f t="shared" si="45"/>
        <v>0</v>
      </c>
      <c r="D286">
        <f t="shared" si="53"/>
        <v>1</v>
      </c>
      <c r="E286" s="1">
        <f>('Power parameter'!B$7-'Power parameter'!H$10/2+('Power parameter'!B$6-'Power parameter'!B$12)/'Power parameter'!E$15*B286)*C286</f>
        <v>0</v>
      </c>
      <c r="F286">
        <f>('Power parameter'!B$7+'Power parameter'!H$10/2-'Power parameter'!B$12/'Power parameter'!E$15*(B286-B$3))*D286</f>
        <v>0.65433766104342816</v>
      </c>
      <c r="G286" s="1">
        <f t="shared" si="46"/>
        <v>0.65433766104342816</v>
      </c>
      <c r="J286">
        <v>278</v>
      </c>
      <c r="K286" s="1">
        <f t="shared" si="50"/>
        <v>1.4217686476936185E-5</v>
      </c>
      <c r="L286">
        <f t="shared" si="52"/>
        <v>0</v>
      </c>
      <c r="M286">
        <f t="shared" si="44"/>
        <v>1</v>
      </c>
      <c r="N286" s="1">
        <f>('Power parameter'!B$6-'Power parameter'!B$13)/'Power parameter'!E$15*K286*L286</f>
        <v>0</v>
      </c>
      <c r="O286" s="1">
        <f>IF((K286-B$1-E$1)&gt;0,0,('Power parameter'!K$8-'Power parameter'!B$13/'Power parameter'!E$15*(waves!K286-waves!B$1))*M286)</f>
        <v>0.5411991964564824</v>
      </c>
      <c r="P286" s="1">
        <f t="shared" si="47"/>
        <v>0.5411991964564824</v>
      </c>
      <c r="S286" s="1">
        <f t="shared" si="48"/>
        <v>1.3283427983429615E-5</v>
      </c>
      <c r="T286" s="1">
        <f t="shared" si="49"/>
        <v>0.65433766104342816</v>
      </c>
    </row>
    <row r="287" spans="1:20">
      <c r="A287">
        <v>279</v>
      </c>
      <c r="B287" s="1">
        <f t="shared" si="51"/>
        <v>1.3331210098477923E-5</v>
      </c>
      <c r="C287">
        <f t="shared" si="45"/>
        <v>0</v>
      </c>
      <c r="D287">
        <f t="shared" si="53"/>
        <v>1</v>
      </c>
      <c r="E287" s="1">
        <f>('Power parameter'!B$7-'Power parameter'!H$10/2+('Power parameter'!B$6-'Power parameter'!B$12)/'Power parameter'!E$15*B287)*C287</f>
        <v>0</v>
      </c>
      <c r="F287">
        <f>('Power parameter'!B$7+'Power parameter'!H$10/2-'Power parameter'!B$12/'Power parameter'!E$15*(B287-B$3))*D287</f>
        <v>0.65349901866775384</v>
      </c>
      <c r="G287" s="1">
        <f t="shared" si="46"/>
        <v>0.65349901866775384</v>
      </c>
      <c r="J287">
        <v>279</v>
      </c>
      <c r="K287" s="1">
        <f t="shared" si="50"/>
        <v>1.4268829234047466E-5</v>
      </c>
      <c r="L287">
        <f t="shared" si="52"/>
        <v>0</v>
      </c>
      <c r="M287">
        <f t="shared" si="44"/>
        <v>1</v>
      </c>
      <c r="N287" s="1">
        <f>('Power parameter'!B$6-'Power parameter'!B$13)/'Power parameter'!E$15*K287*L287</f>
        <v>0</v>
      </c>
      <c r="O287" s="1">
        <f>IF((K287-B$1-E$1)&gt;0,0,('Power parameter'!K$8-'Power parameter'!B$13/'Power parameter'!E$15*(waves!K287-waves!B$1))*M287)</f>
        <v>0.54030157015260327</v>
      </c>
      <c r="P287" s="1">
        <f t="shared" si="47"/>
        <v>0.54030157015260327</v>
      </c>
      <c r="S287" s="1">
        <f t="shared" si="48"/>
        <v>1.3331210098477923E-5</v>
      </c>
      <c r="T287" s="1">
        <f t="shared" si="49"/>
        <v>0.65349901866775384</v>
      </c>
    </row>
    <row r="288" spans="1:20">
      <c r="A288">
        <v>280</v>
      </c>
      <c r="B288" s="1">
        <f t="shared" si="51"/>
        <v>1.3378992213526232E-5</v>
      </c>
      <c r="C288">
        <f t="shared" si="45"/>
        <v>0</v>
      </c>
      <c r="D288">
        <f t="shared" si="53"/>
        <v>1</v>
      </c>
      <c r="E288" s="1">
        <f>('Power parameter'!B$7-'Power parameter'!H$10/2+('Power parameter'!B$6-'Power parameter'!B$12)/'Power parameter'!E$15*B288)*C288</f>
        <v>0</v>
      </c>
      <c r="F288">
        <f>('Power parameter'!B$7+'Power parameter'!H$10/2-'Power parameter'!B$12/'Power parameter'!E$15*(B288-B$3))*D288</f>
        <v>0.65266037629207951</v>
      </c>
      <c r="G288" s="1">
        <f t="shared" si="46"/>
        <v>0.65266037629207951</v>
      </c>
      <c r="J288">
        <v>280</v>
      </c>
      <c r="K288" s="1">
        <f t="shared" si="50"/>
        <v>1.4319971991158747E-5</v>
      </c>
      <c r="L288">
        <f t="shared" si="52"/>
        <v>0</v>
      </c>
      <c r="M288">
        <f t="shared" si="44"/>
        <v>1</v>
      </c>
      <c r="N288" s="1">
        <f>('Power parameter'!B$6-'Power parameter'!B$13)/'Power parameter'!E$15*K288*L288</f>
        <v>0</v>
      </c>
      <c r="O288" s="1">
        <f>IF((K288-B$1-E$1)&gt;0,0,('Power parameter'!K$8-'Power parameter'!B$13/'Power parameter'!E$15*(waves!K288-waves!B$1))*M288)</f>
        <v>0.53940394384872414</v>
      </c>
      <c r="P288" s="1">
        <f t="shared" si="47"/>
        <v>0.53940394384872414</v>
      </c>
      <c r="S288" s="1">
        <f t="shared" si="48"/>
        <v>1.3378992213526232E-5</v>
      </c>
      <c r="T288" s="1">
        <f t="shared" si="49"/>
        <v>0.65266037629207951</v>
      </c>
    </row>
    <row r="289" spans="1:20">
      <c r="A289">
        <v>281</v>
      </c>
      <c r="B289" s="1">
        <f t="shared" si="51"/>
        <v>1.3426774328574538E-5</v>
      </c>
      <c r="C289">
        <f t="shared" si="45"/>
        <v>0</v>
      </c>
      <c r="D289">
        <f t="shared" si="53"/>
        <v>1</v>
      </c>
      <c r="E289" s="1">
        <f>('Power parameter'!B$7-'Power parameter'!H$10/2+('Power parameter'!B$6-'Power parameter'!B$12)/'Power parameter'!E$15*B289)*C289</f>
        <v>0</v>
      </c>
      <c r="F289">
        <f>('Power parameter'!B$7+'Power parameter'!H$10/2-'Power parameter'!B$12/'Power parameter'!E$15*(B289-B$3))*D289</f>
        <v>0.65182173391640519</v>
      </c>
      <c r="G289" s="1">
        <f t="shared" si="46"/>
        <v>0.65182173391640519</v>
      </c>
      <c r="J289">
        <v>281</v>
      </c>
      <c r="K289" s="1">
        <f t="shared" si="50"/>
        <v>1.4371114748270027E-5</v>
      </c>
      <c r="L289">
        <f t="shared" si="52"/>
        <v>0</v>
      </c>
      <c r="M289">
        <f t="shared" si="44"/>
        <v>1</v>
      </c>
      <c r="N289" s="1">
        <f>('Power parameter'!B$6-'Power parameter'!B$13)/'Power parameter'!E$15*K289*L289</f>
        <v>0</v>
      </c>
      <c r="O289" s="1">
        <f>IF((K289-B$1-E$1)&gt;0,0,('Power parameter'!K$8-'Power parameter'!B$13/'Power parameter'!E$15*(waves!K289-waves!B$1))*M289)</f>
        <v>0.53850631754484501</v>
      </c>
      <c r="P289" s="1">
        <f t="shared" si="47"/>
        <v>0.53850631754484501</v>
      </c>
      <c r="S289" s="1">
        <f t="shared" si="48"/>
        <v>1.3426774328574538E-5</v>
      </c>
      <c r="T289" s="1">
        <f t="shared" si="49"/>
        <v>0.65182173391640519</v>
      </c>
    </row>
    <row r="290" spans="1:20">
      <c r="A290">
        <v>282</v>
      </c>
      <c r="B290" s="1">
        <f t="shared" si="51"/>
        <v>1.3474556443622846E-5</v>
      </c>
      <c r="C290">
        <f t="shared" si="45"/>
        <v>0</v>
      </c>
      <c r="D290">
        <f t="shared" si="53"/>
        <v>1</v>
      </c>
      <c r="E290" s="1">
        <f>('Power parameter'!B$7-'Power parameter'!H$10/2+('Power parameter'!B$6-'Power parameter'!B$12)/'Power parameter'!E$15*B290)*C290</f>
        <v>0</v>
      </c>
      <c r="F290">
        <f>('Power parameter'!B$7+'Power parameter'!H$10/2-'Power parameter'!B$12/'Power parameter'!E$15*(B290-B$3))*D290</f>
        <v>0.65098309154073086</v>
      </c>
      <c r="G290" s="1">
        <f t="shared" si="46"/>
        <v>0.65098309154073086</v>
      </c>
      <c r="J290">
        <v>282</v>
      </c>
      <c r="K290" s="1">
        <f t="shared" si="50"/>
        <v>1.442225750538131E-5</v>
      </c>
      <c r="L290">
        <f t="shared" si="52"/>
        <v>0</v>
      </c>
      <c r="M290">
        <f t="shared" ref="M290:M353" si="54">IF(K290&gt;=B$1,1,0)</f>
        <v>1</v>
      </c>
      <c r="N290" s="1">
        <f>('Power parameter'!B$6-'Power parameter'!B$13)/'Power parameter'!E$15*K290*L290</f>
        <v>0</v>
      </c>
      <c r="O290" s="1">
        <f>IF((K290-B$1-E$1)&gt;0,0,('Power parameter'!K$8-'Power parameter'!B$13/'Power parameter'!E$15*(waves!K290-waves!B$1))*M290)</f>
        <v>0.53760869124096589</v>
      </c>
      <c r="P290" s="1">
        <f t="shared" si="47"/>
        <v>0.53760869124096589</v>
      </c>
      <c r="S290" s="1">
        <f t="shared" si="48"/>
        <v>1.3474556443622846E-5</v>
      </c>
      <c r="T290" s="1">
        <f t="shared" si="49"/>
        <v>0.65098309154073086</v>
      </c>
    </row>
    <row r="291" spans="1:20">
      <c r="A291">
        <v>283</v>
      </c>
      <c r="B291" s="1">
        <f t="shared" si="51"/>
        <v>1.3522338558671155E-5</v>
      </c>
      <c r="C291">
        <f t="shared" si="45"/>
        <v>0</v>
      </c>
      <c r="D291">
        <f t="shared" si="53"/>
        <v>1</v>
      </c>
      <c r="E291" s="1">
        <f>('Power parameter'!B$7-'Power parameter'!H$10/2+('Power parameter'!B$6-'Power parameter'!B$12)/'Power parameter'!E$15*B291)*C291</f>
        <v>0</v>
      </c>
      <c r="F291">
        <f>('Power parameter'!B$7+'Power parameter'!H$10/2-'Power parameter'!B$12/'Power parameter'!E$15*(B291-B$3))*D291</f>
        <v>0.65014444916505654</v>
      </c>
      <c r="G291" s="1">
        <f t="shared" si="46"/>
        <v>0.65014444916505654</v>
      </c>
      <c r="J291">
        <v>283</v>
      </c>
      <c r="K291" s="1">
        <f t="shared" si="50"/>
        <v>1.4473400262492591E-5</v>
      </c>
      <c r="L291">
        <f t="shared" si="52"/>
        <v>0</v>
      </c>
      <c r="M291">
        <f t="shared" si="54"/>
        <v>1</v>
      </c>
      <c r="N291" s="1">
        <f>('Power parameter'!B$6-'Power parameter'!B$13)/'Power parameter'!E$15*K291*L291</f>
        <v>0</v>
      </c>
      <c r="O291" s="1">
        <f>IF((K291-B$1-E$1)&gt;0,0,('Power parameter'!K$8-'Power parameter'!B$13/'Power parameter'!E$15*(waves!K291-waves!B$1))*M291)</f>
        <v>0.53671106493708676</v>
      </c>
      <c r="P291" s="1">
        <f t="shared" si="47"/>
        <v>0.53671106493708676</v>
      </c>
      <c r="S291" s="1">
        <f t="shared" si="48"/>
        <v>1.3522338558671155E-5</v>
      </c>
      <c r="T291" s="1">
        <f t="shared" si="49"/>
        <v>0.65014444916505654</v>
      </c>
    </row>
    <row r="292" spans="1:20">
      <c r="A292">
        <v>284</v>
      </c>
      <c r="B292" s="1">
        <f t="shared" si="51"/>
        <v>1.3570120673719463E-5</v>
      </c>
      <c r="C292">
        <f t="shared" si="45"/>
        <v>0</v>
      </c>
      <c r="D292">
        <f t="shared" si="53"/>
        <v>1</v>
      </c>
      <c r="E292" s="1">
        <f>('Power parameter'!B$7-'Power parameter'!H$10/2+('Power parameter'!B$6-'Power parameter'!B$12)/'Power parameter'!E$15*B292)*C292</f>
        <v>0</v>
      </c>
      <c r="F292">
        <f>('Power parameter'!B$7+'Power parameter'!H$10/2-'Power parameter'!B$12/'Power parameter'!E$15*(B292-B$3))*D292</f>
        <v>0.6493058067893821</v>
      </c>
      <c r="G292" s="1">
        <f t="shared" si="46"/>
        <v>0.6493058067893821</v>
      </c>
      <c r="J292">
        <v>284</v>
      </c>
      <c r="K292" s="1">
        <f t="shared" si="50"/>
        <v>1.4524543019603872E-5</v>
      </c>
      <c r="L292">
        <f t="shared" si="52"/>
        <v>0</v>
      </c>
      <c r="M292">
        <f t="shared" si="54"/>
        <v>1</v>
      </c>
      <c r="N292" s="1">
        <f>('Power parameter'!B$6-'Power parameter'!B$13)/'Power parameter'!E$15*K292*L292</f>
        <v>0</v>
      </c>
      <c r="O292" s="1">
        <f>IF((K292-B$1-E$1)&gt;0,0,('Power parameter'!K$8-'Power parameter'!B$13/'Power parameter'!E$15*(waves!K292-waves!B$1))*M292)</f>
        <v>0.53581343863320763</v>
      </c>
      <c r="P292" s="1">
        <f t="shared" si="47"/>
        <v>0.53581343863320763</v>
      </c>
      <c r="S292" s="1">
        <f t="shared" si="48"/>
        <v>1.3570120673719463E-5</v>
      </c>
      <c r="T292" s="1">
        <f t="shared" si="49"/>
        <v>0.6493058067893821</v>
      </c>
    </row>
    <row r="293" spans="1:20">
      <c r="A293">
        <v>285</v>
      </c>
      <c r="B293" s="1">
        <f t="shared" si="51"/>
        <v>1.3617902788767771E-5</v>
      </c>
      <c r="C293">
        <f t="shared" si="45"/>
        <v>0</v>
      </c>
      <c r="D293">
        <f t="shared" si="53"/>
        <v>1</v>
      </c>
      <c r="E293" s="1">
        <f>('Power parameter'!B$7-'Power parameter'!H$10/2+('Power parameter'!B$6-'Power parameter'!B$12)/'Power parameter'!E$15*B293)*C293</f>
        <v>0</v>
      </c>
      <c r="F293">
        <f>('Power parameter'!B$7+'Power parameter'!H$10/2-'Power parameter'!B$12/'Power parameter'!E$15*(B293-B$3))*D293</f>
        <v>0.64846716441370778</v>
      </c>
      <c r="G293" s="1">
        <f t="shared" si="46"/>
        <v>0.64846716441370778</v>
      </c>
      <c r="J293">
        <v>285</v>
      </c>
      <c r="K293" s="1">
        <f t="shared" si="50"/>
        <v>1.4575685776715153E-5</v>
      </c>
      <c r="L293">
        <f t="shared" si="52"/>
        <v>0</v>
      </c>
      <c r="M293">
        <f t="shared" si="54"/>
        <v>1</v>
      </c>
      <c r="N293" s="1">
        <f>('Power parameter'!B$6-'Power parameter'!B$13)/'Power parameter'!E$15*K293*L293</f>
        <v>0</v>
      </c>
      <c r="O293" s="1">
        <f>IF((K293-B$1-E$1)&gt;0,0,('Power parameter'!K$8-'Power parameter'!B$13/'Power parameter'!E$15*(waves!K293-waves!B$1))*M293)</f>
        <v>0.5349158123293285</v>
      </c>
      <c r="P293" s="1">
        <f t="shared" si="47"/>
        <v>0.5349158123293285</v>
      </c>
      <c r="S293" s="1">
        <f t="shared" si="48"/>
        <v>1.3617902788767771E-5</v>
      </c>
      <c r="T293" s="1">
        <f t="shared" si="49"/>
        <v>0.64846716441370778</v>
      </c>
    </row>
    <row r="294" spans="1:20">
      <c r="A294">
        <v>286</v>
      </c>
      <c r="B294" s="1">
        <f t="shared" si="51"/>
        <v>1.3665684903816079E-5</v>
      </c>
      <c r="C294">
        <f t="shared" si="45"/>
        <v>0</v>
      </c>
      <c r="D294">
        <f t="shared" si="53"/>
        <v>1</v>
      </c>
      <c r="E294" s="1">
        <f>('Power parameter'!B$7-'Power parameter'!H$10/2+('Power parameter'!B$6-'Power parameter'!B$12)/'Power parameter'!E$15*B294)*C294</f>
        <v>0</v>
      </c>
      <c r="F294">
        <f>('Power parameter'!B$7+'Power parameter'!H$10/2-'Power parameter'!B$12/'Power parameter'!E$15*(B294-B$3))*D294</f>
        <v>0.64762852203803345</v>
      </c>
      <c r="G294" s="1">
        <f t="shared" si="46"/>
        <v>0.64762852203803345</v>
      </c>
      <c r="J294">
        <v>286</v>
      </c>
      <c r="K294" s="1">
        <f t="shared" si="50"/>
        <v>1.4626828533826433E-5</v>
      </c>
      <c r="L294">
        <f t="shared" si="52"/>
        <v>0</v>
      </c>
      <c r="M294">
        <f t="shared" si="54"/>
        <v>1</v>
      </c>
      <c r="N294" s="1">
        <f>('Power parameter'!B$6-'Power parameter'!B$13)/'Power parameter'!E$15*K294*L294</f>
        <v>0</v>
      </c>
      <c r="O294" s="1">
        <f>IF((K294-B$1-E$1)&gt;0,0,('Power parameter'!K$8-'Power parameter'!B$13/'Power parameter'!E$15*(waves!K294-waves!B$1))*M294)</f>
        <v>0.53401818602544937</v>
      </c>
      <c r="P294" s="1">
        <f t="shared" si="47"/>
        <v>0.53401818602544937</v>
      </c>
      <c r="S294" s="1">
        <f t="shared" si="48"/>
        <v>1.3665684903816079E-5</v>
      </c>
      <c r="T294" s="1">
        <f t="shared" si="49"/>
        <v>0.64762852203803345</v>
      </c>
    </row>
    <row r="295" spans="1:20">
      <c r="A295">
        <v>287</v>
      </c>
      <c r="B295" s="1">
        <f t="shared" si="51"/>
        <v>1.3713467018864387E-5</v>
      </c>
      <c r="C295">
        <f t="shared" si="45"/>
        <v>0</v>
      </c>
      <c r="D295">
        <f t="shared" si="53"/>
        <v>1</v>
      </c>
      <c r="E295" s="1">
        <f>('Power parameter'!B$7-'Power parameter'!H$10/2+('Power parameter'!B$6-'Power parameter'!B$12)/'Power parameter'!E$15*B295)*C295</f>
        <v>0</v>
      </c>
      <c r="F295">
        <f>('Power parameter'!B$7+'Power parameter'!H$10/2-'Power parameter'!B$12/'Power parameter'!E$15*(B295-B$3))*D295</f>
        <v>0.64678987966235912</v>
      </c>
      <c r="G295" s="1">
        <f t="shared" si="46"/>
        <v>0.64678987966235912</v>
      </c>
      <c r="J295">
        <v>287</v>
      </c>
      <c r="K295" s="1">
        <f t="shared" si="50"/>
        <v>1.4677971290937716E-5</v>
      </c>
      <c r="L295">
        <f t="shared" si="52"/>
        <v>0</v>
      </c>
      <c r="M295">
        <f t="shared" si="54"/>
        <v>1</v>
      </c>
      <c r="N295" s="1">
        <f>('Power parameter'!B$6-'Power parameter'!B$13)/'Power parameter'!E$15*K295*L295</f>
        <v>0</v>
      </c>
      <c r="O295" s="1">
        <f>IF((K295-B$1-E$1)&gt;0,0,('Power parameter'!K$8-'Power parameter'!B$13/'Power parameter'!E$15*(waves!K295-waves!B$1))*M295)</f>
        <v>0.53312055972157024</v>
      </c>
      <c r="P295" s="1">
        <f t="shared" si="47"/>
        <v>0.53312055972157024</v>
      </c>
      <c r="S295" s="1">
        <f t="shared" si="48"/>
        <v>1.3713467018864387E-5</v>
      </c>
      <c r="T295" s="1">
        <f t="shared" si="49"/>
        <v>0.64678987966235912</v>
      </c>
    </row>
    <row r="296" spans="1:20">
      <c r="A296">
        <v>288</v>
      </c>
      <c r="B296" s="1">
        <f t="shared" si="51"/>
        <v>1.3761249133912694E-5</v>
      </c>
      <c r="C296">
        <f t="shared" si="45"/>
        <v>0</v>
      </c>
      <c r="D296">
        <f t="shared" si="53"/>
        <v>1</v>
      </c>
      <c r="E296" s="1">
        <f>('Power parameter'!B$7-'Power parameter'!H$10/2+('Power parameter'!B$6-'Power parameter'!B$12)/'Power parameter'!E$15*B296)*C296</f>
        <v>0</v>
      </c>
      <c r="F296">
        <f>('Power parameter'!B$7+'Power parameter'!H$10/2-'Power parameter'!B$12/'Power parameter'!E$15*(B296-B$3))*D296</f>
        <v>0.6459512372866848</v>
      </c>
      <c r="G296" s="1">
        <f t="shared" si="46"/>
        <v>0.6459512372866848</v>
      </c>
      <c r="J296">
        <v>288</v>
      </c>
      <c r="K296" s="1">
        <f t="shared" si="50"/>
        <v>1.4729114048048997E-5</v>
      </c>
      <c r="L296">
        <f t="shared" si="52"/>
        <v>0</v>
      </c>
      <c r="M296">
        <f t="shared" si="54"/>
        <v>1</v>
      </c>
      <c r="N296" s="1">
        <f>('Power parameter'!B$6-'Power parameter'!B$13)/'Power parameter'!E$15*K296*L296</f>
        <v>0</v>
      </c>
      <c r="O296" s="1">
        <f>IF((K296-B$1-E$1)&gt;0,0,('Power parameter'!K$8-'Power parameter'!B$13/'Power parameter'!E$15*(waves!K296-waves!B$1))*M296)</f>
        <v>0.532222933417691</v>
      </c>
      <c r="P296" s="1">
        <f t="shared" si="47"/>
        <v>0.532222933417691</v>
      </c>
      <c r="S296" s="1">
        <f t="shared" si="48"/>
        <v>1.3761249133912694E-5</v>
      </c>
      <c r="T296" s="1">
        <f t="shared" si="49"/>
        <v>0.6459512372866848</v>
      </c>
    </row>
    <row r="297" spans="1:20">
      <c r="A297">
        <v>289</v>
      </c>
      <c r="B297" s="1">
        <f t="shared" si="51"/>
        <v>1.3809031248961002E-5</v>
      </c>
      <c r="C297">
        <f t="shared" si="45"/>
        <v>0</v>
      </c>
      <c r="D297">
        <f t="shared" si="53"/>
        <v>1</v>
      </c>
      <c r="E297" s="1">
        <f>('Power parameter'!B$7-'Power parameter'!H$10/2+('Power parameter'!B$6-'Power parameter'!B$12)/'Power parameter'!E$15*B297)*C297</f>
        <v>0</v>
      </c>
      <c r="F297">
        <f>('Power parameter'!B$7+'Power parameter'!H$10/2-'Power parameter'!B$12/'Power parameter'!E$15*(B297-B$3))*D297</f>
        <v>0.64511259491101047</v>
      </c>
      <c r="G297" s="1">
        <f t="shared" si="46"/>
        <v>0.64511259491101047</v>
      </c>
      <c r="J297">
        <v>289</v>
      </c>
      <c r="K297" s="1">
        <f t="shared" si="50"/>
        <v>1.4780256805160278E-5</v>
      </c>
      <c r="L297">
        <f t="shared" si="52"/>
        <v>0</v>
      </c>
      <c r="M297">
        <f t="shared" si="54"/>
        <v>1</v>
      </c>
      <c r="N297" s="1">
        <f>('Power parameter'!B$6-'Power parameter'!B$13)/'Power parameter'!E$15*K297*L297</f>
        <v>0</v>
      </c>
      <c r="O297" s="1">
        <f>IF((K297-B$1-E$1)&gt;0,0,('Power parameter'!K$8-'Power parameter'!B$13/'Power parameter'!E$15*(waves!K297-waves!B$1))*M297)</f>
        <v>0.53132530711381187</v>
      </c>
      <c r="P297" s="1">
        <f t="shared" si="47"/>
        <v>0.53132530711381187</v>
      </c>
      <c r="S297" s="1">
        <f t="shared" si="48"/>
        <v>1.3809031248961002E-5</v>
      </c>
      <c r="T297" s="1">
        <f t="shared" si="49"/>
        <v>0.64511259491101047</v>
      </c>
    </row>
    <row r="298" spans="1:20">
      <c r="A298">
        <v>290</v>
      </c>
      <c r="B298" s="1">
        <f t="shared" si="51"/>
        <v>1.385681336400931E-5</v>
      </c>
      <c r="C298">
        <f t="shared" si="45"/>
        <v>0</v>
      </c>
      <c r="D298">
        <f t="shared" si="53"/>
        <v>1</v>
      </c>
      <c r="E298" s="1">
        <f>('Power parameter'!B$7-'Power parameter'!H$10/2+('Power parameter'!B$6-'Power parameter'!B$12)/'Power parameter'!E$15*B298)*C298</f>
        <v>0</v>
      </c>
      <c r="F298">
        <f>('Power parameter'!B$7+'Power parameter'!H$10/2-'Power parameter'!B$12/'Power parameter'!E$15*(B298-B$3))*D298</f>
        <v>0.64427395253533604</v>
      </c>
      <c r="G298" s="1">
        <f t="shared" si="46"/>
        <v>0.64427395253533604</v>
      </c>
      <c r="J298">
        <v>290</v>
      </c>
      <c r="K298" s="1">
        <f t="shared" si="50"/>
        <v>1.4831399562271559E-5</v>
      </c>
      <c r="L298">
        <f t="shared" si="52"/>
        <v>0</v>
      </c>
      <c r="M298">
        <f t="shared" si="54"/>
        <v>1</v>
      </c>
      <c r="N298" s="1">
        <f>('Power parameter'!B$6-'Power parameter'!B$13)/'Power parameter'!E$15*K298*L298</f>
        <v>0</v>
      </c>
      <c r="O298" s="1">
        <f>IF((K298-B$1-E$1)&gt;0,0,('Power parameter'!K$8-'Power parameter'!B$13/'Power parameter'!E$15*(waves!K298-waves!B$1))*M298)</f>
        <v>0.53042768080993274</v>
      </c>
      <c r="P298" s="1">
        <f t="shared" si="47"/>
        <v>0.53042768080993274</v>
      </c>
      <c r="S298" s="1">
        <f t="shared" si="48"/>
        <v>1.385681336400931E-5</v>
      </c>
      <c r="T298" s="1">
        <f t="shared" si="49"/>
        <v>0.64427395253533604</v>
      </c>
    </row>
    <row r="299" spans="1:20">
      <c r="A299">
        <v>291</v>
      </c>
      <c r="B299" s="1">
        <f t="shared" si="51"/>
        <v>1.3904595479057619E-5</v>
      </c>
      <c r="C299">
        <f t="shared" si="45"/>
        <v>0</v>
      </c>
      <c r="D299">
        <f t="shared" si="53"/>
        <v>1</v>
      </c>
      <c r="E299" s="1">
        <f>('Power parameter'!B$7-'Power parameter'!H$10/2+('Power parameter'!B$6-'Power parameter'!B$12)/'Power parameter'!E$15*B299)*C299</f>
        <v>0</v>
      </c>
      <c r="F299">
        <f>('Power parameter'!B$7+'Power parameter'!H$10/2-'Power parameter'!B$12/'Power parameter'!E$15*(B299-B$3))*D299</f>
        <v>0.64343531015966171</v>
      </c>
      <c r="G299" s="1">
        <f t="shared" si="46"/>
        <v>0.64343531015966171</v>
      </c>
      <c r="J299">
        <v>291</v>
      </c>
      <c r="K299" s="1">
        <f t="shared" si="50"/>
        <v>1.4882542319382841E-5</v>
      </c>
      <c r="L299">
        <f t="shared" si="52"/>
        <v>0</v>
      </c>
      <c r="M299">
        <f t="shared" si="54"/>
        <v>1</v>
      </c>
      <c r="N299" s="1">
        <f>('Power parameter'!B$6-'Power parameter'!B$13)/'Power parameter'!E$15*K299*L299</f>
        <v>0</v>
      </c>
      <c r="O299" s="1">
        <f>IF((K299-B$1-E$1)&gt;0,0,('Power parameter'!K$8-'Power parameter'!B$13/'Power parameter'!E$15*(waves!K299-waves!B$1))*M299)</f>
        <v>0.52953005450605362</v>
      </c>
      <c r="P299" s="1">
        <f t="shared" si="47"/>
        <v>0.52953005450605362</v>
      </c>
      <c r="S299" s="1">
        <f t="shared" si="48"/>
        <v>1.3904595479057619E-5</v>
      </c>
      <c r="T299" s="1">
        <f t="shared" si="49"/>
        <v>0.64343531015966171</v>
      </c>
    </row>
    <row r="300" spans="1:20">
      <c r="A300">
        <v>292</v>
      </c>
      <c r="B300" s="1">
        <f t="shared" si="51"/>
        <v>1.3952377594105927E-5</v>
      </c>
      <c r="C300">
        <f t="shared" si="45"/>
        <v>0</v>
      </c>
      <c r="D300">
        <f t="shared" si="53"/>
        <v>1</v>
      </c>
      <c r="E300" s="1">
        <f>('Power parameter'!B$7-'Power parameter'!H$10/2+('Power parameter'!B$6-'Power parameter'!B$12)/'Power parameter'!E$15*B300)*C300</f>
        <v>0</v>
      </c>
      <c r="F300">
        <f>('Power parameter'!B$7+'Power parameter'!H$10/2-'Power parameter'!B$12/'Power parameter'!E$15*(B300-B$3))*D300</f>
        <v>0.64259666778398739</v>
      </c>
      <c r="G300" s="1">
        <f t="shared" si="46"/>
        <v>0.64259666778398739</v>
      </c>
      <c r="J300">
        <v>292</v>
      </c>
      <c r="K300" s="1">
        <f t="shared" si="50"/>
        <v>1.4933685076494122E-5</v>
      </c>
      <c r="L300">
        <f t="shared" si="52"/>
        <v>0</v>
      </c>
      <c r="M300">
        <f t="shared" si="54"/>
        <v>1</v>
      </c>
      <c r="N300" s="1">
        <f>('Power parameter'!B$6-'Power parameter'!B$13)/'Power parameter'!E$15*K300*L300</f>
        <v>0</v>
      </c>
      <c r="O300" s="1">
        <f>IF((K300-B$1-E$1)&gt;0,0,('Power parameter'!K$8-'Power parameter'!B$13/'Power parameter'!E$15*(waves!K300-waves!B$1))*M300)</f>
        <v>0.52863242820217449</v>
      </c>
      <c r="P300" s="1">
        <f t="shared" si="47"/>
        <v>0.52863242820217449</v>
      </c>
      <c r="S300" s="1">
        <f t="shared" si="48"/>
        <v>1.3952377594105927E-5</v>
      </c>
      <c r="T300" s="1">
        <f t="shared" si="49"/>
        <v>0.64259666778398739</v>
      </c>
    </row>
    <row r="301" spans="1:20">
      <c r="A301">
        <v>293</v>
      </c>
      <c r="B301" s="1">
        <f t="shared" si="51"/>
        <v>1.4000159709154235E-5</v>
      </c>
      <c r="C301">
        <f t="shared" si="45"/>
        <v>0</v>
      </c>
      <c r="D301">
        <f t="shared" si="53"/>
        <v>1</v>
      </c>
      <c r="E301" s="1">
        <f>('Power parameter'!B$7-'Power parameter'!H$10/2+('Power parameter'!B$6-'Power parameter'!B$12)/'Power parameter'!E$15*B301)*C301</f>
        <v>0</v>
      </c>
      <c r="F301">
        <f>('Power parameter'!B$7+'Power parameter'!H$10/2-'Power parameter'!B$12/'Power parameter'!E$15*(B301-B$3))*D301</f>
        <v>0.64175802540831306</v>
      </c>
      <c r="G301" s="1">
        <f t="shared" si="46"/>
        <v>0.64175802540831306</v>
      </c>
      <c r="J301">
        <v>293</v>
      </c>
      <c r="K301" s="1">
        <f t="shared" si="50"/>
        <v>1.4984827833605403E-5</v>
      </c>
      <c r="L301">
        <f t="shared" si="52"/>
        <v>0</v>
      </c>
      <c r="M301">
        <f t="shared" si="54"/>
        <v>1</v>
      </c>
      <c r="N301" s="1">
        <f>('Power parameter'!B$6-'Power parameter'!B$13)/'Power parameter'!E$15*K301*L301</f>
        <v>0</v>
      </c>
      <c r="O301" s="1">
        <f>IF((K301-B$1-E$1)&gt;0,0,('Power parameter'!K$8-'Power parameter'!B$13/'Power parameter'!E$15*(waves!K301-waves!B$1))*M301)</f>
        <v>0.52773480189829536</v>
      </c>
      <c r="P301" s="1">
        <f t="shared" si="47"/>
        <v>0.52773480189829536</v>
      </c>
      <c r="S301" s="1">
        <f t="shared" si="48"/>
        <v>1.4000159709154235E-5</v>
      </c>
      <c r="T301" s="1">
        <f t="shared" si="49"/>
        <v>0.64175802540831306</v>
      </c>
    </row>
    <row r="302" spans="1:20">
      <c r="A302">
        <v>294</v>
      </c>
      <c r="B302" s="1">
        <f t="shared" si="51"/>
        <v>1.4047941824202543E-5</v>
      </c>
      <c r="C302">
        <f t="shared" si="45"/>
        <v>0</v>
      </c>
      <c r="D302">
        <f t="shared" si="53"/>
        <v>1</v>
      </c>
      <c r="E302" s="1">
        <f>('Power parameter'!B$7-'Power parameter'!H$10/2+('Power parameter'!B$6-'Power parameter'!B$12)/'Power parameter'!E$15*B302)*C302</f>
        <v>0</v>
      </c>
      <c r="F302">
        <f>('Power parameter'!B$7+'Power parameter'!H$10/2-'Power parameter'!B$12/'Power parameter'!E$15*(B302-B$3))*D302</f>
        <v>0.64091938303263873</v>
      </c>
      <c r="G302" s="1">
        <f t="shared" si="46"/>
        <v>0.64091938303263873</v>
      </c>
      <c r="J302">
        <v>294</v>
      </c>
      <c r="K302" s="1">
        <f t="shared" si="50"/>
        <v>1.5035970590716684E-5</v>
      </c>
      <c r="L302">
        <f t="shared" si="52"/>
        <v>0</v>
      </c>
      <c r="M302">
        <f t="shared" si="54"/>
        <v>1</v>
      </c>
      <c r="N302" s="1">
        <f>('Power parameter'!B$6-'Power parameter'!B$13)/'Power parameter'!E$15*K302*L302</f>
        <v>0</v>
      </c>
      <c r="O302" s="1">
        <f>IF((K302-B$1-E$1)&gt;0,0,('Power parameter'!K$8-'Power parameter'!B$13/'Power parameter'!E$15*(waves!K302-waves!B$1))*M302)</f>
        <v>0.52683717559441623</v>
      </c>
      <c r="P302" s="1">
        <f t="shared" si="47"/>
        <v>0.52683717559441623</v>
      </c>
      <c r="S302" s="1">
        <f t="shared" si="48"/>
        <v>1.4047941824202543E-5</v>
      </c>
      <c r="T302" s="1">
        <f t="shared" si="49"/>
        <v>0.64091938303263873</v>
      </c>
    </row>
    <row r="303" spans="1:20">
      <c r="A303">
        <v>295</v>
      </c>
      <c r="B303" s="1">
        <f t="shared" si="51"/>
        <v>1.409572393925085E-5</v>
      </c>
      <c r="C303">
        <f t="shared" si="45"/>
        <v>0</v>
      </c>
      <c r="D303">
        <f t="shared" si="53"/>
        <v>1</v>
      </c>
      <c r="E303" s="1">
        <f>('Power parameter'!B$7-'Power parameter'!H$10/2+('Power parameter'!B$6-'Power parameter'!B$12)/'Power parameter'!E$15*B303)*C303</f>
        <v>0</v>
      </c>
      <c r="F303">
        <f>('Power parameter'!B$7+'Power parameter'!H$10/2-'Power parameter'!B$12/'Power parameter'!E$15*(B303-B$3))*D303</f>
        <v>0.64008074065696441</v>
      </c>
      <c r="G303" s="1">
        <f t="shared" si="46"/>
        <v>0.64008074065696441</v>
      </c>
      <c r="J303">
        <v>295</v>
      </c>
      <c r="K303" s="1">
        <f t="shared" si="50"/>
        <v>1.5087113347827965E-5</v>
      </c>
      <c r="L303">
        <f t="shared" si="52"/>
        <v>0</v>
      </c>
      <c r="M303">
        <f t="shared" si="54"/>
        <v>1</v>
      </c>
      <c r="N303" s="1">
        <f>('Power parameter'!B$6-'Power parameter'!B$13)/'Power parameter'!E$15*K303*L303</f>
        <v>0</v>
      </c>
      <c r="O303" s="1">
        <f>IF((K303-B$1-E$1)&gt;0,0,('Power parameter'!K$8-'Power parameter'!B$13/'Power parameter'!E$15*(waves!K303-waves!B$1))*M303)</f>
        <v>0.52593954929053699</v>
      </c>
      <c r="P303" s="1">
        <f t="shared" si="47"/>
        <v>0.52593954929053699</v>
      </c>
      <c r="S303" s="1">
        <f t="shared" si="48"/>
        <v>1.409572393925085E-5</v>
      </c>
      <c r="T303" s="1">
        <f t="shared" si="49"/>
        <v>0.64008074065696441</v>
      </c>
    </row>
    <row r="304" spans="1:20">
      <c r="A304">
        <v>296</v>
      </c>
      <c r="B304" s="1">
        <f t="shared" si="51"/>
        <v>1.4143506054299158E-5</v>
      </c>
      <c r="C304">
        <f t="shared" si="45"/>
        <v>0</v>
      </c>
      <c r="D304">
        <f t="shared" si="53"/>
        <v>1</v>
      </c>
      <c r="E304" s="1">
        <f>('Power parameter'!B$7-'Power parameter'!H$10/2+('Power parameter'!B$6-'Power parameter'!B$12)/'Power parameter'!E$15*B304)*C304</f>
        <v>0</v>
      </c>
      <c r="F304">
        <f>('Power parameter'!B$7+'Power parameter'!H$10/2-'Power parameter'!B$12/'Power parameter'!E$15*(B304-B$3))*D304</f>
        <v>0.63924209828129008</v>
      </c>
      <c r="G304" s="1">
        <f t="shared" si="46"/>
        <v>0.63924209828129008</v>
      </c>
      <c r="J304">
        <v>296</v>
      </c>
      <c r="K304" s="1">
        <f t="shared" si="50"/>
        <v>1.5138256104939247E-5</v>
      </c>
      <c r="L304">
        <f t="shared" si="52"/>
        <v>0</v>
      </c>
      <c r="M304">
        <f t="shared" si="54"/>
        <v>1</v>
      </c>
      <c r="N304" s="1">
        <f>('Power parameter'!B$6-'Power parameter'!B$13)/'Power parameter'!E$15*K304*L304</f>
        <v>0</v>
      </c>
      <c r="O304" s="1">
        <f>IF((K304-B$1-E$1)&gt;0,0,('Power parameter'!K$8-'Power parameter'!B$13/'Power parameter'!E$15*(waves!K304-waves!B$1))*M304)</f>
        <v>0.52504192298665786</v>
      </c>
      <c r="P304" s="1">
        <f t="shared" si="47"/>
        <v>0.52504192298665786</v>
      </c>
      <c r="S304" s="1">
        <f t="shared" si="48"/>
        <v>1.4143506054299158E-5</v>
      </c>
      <c r="T304" s="1">
        <f t="shared" si="49"/>
        <v>0.63924209828129008</v>
      </c>
    </row>
    <row r="305" spans="1:20">
      <c r="A305">
        <v>297</v>
      </c>
      <c r="B305" s="1">
        <f t="shared" si="51"/>
        <v>1.4191288169347466E-5</v>
      </c>
      <c r="C305">
        <f t="shared" si="45"/>
        <v>0</v>
      </c>
      <c r="D305">
        <f t="shared" si="53"/>
        <v>1</v>
      </c>
      <c r="E305" s="1">
        <f>('Power parameter'!B$7-'Power parameter'!H$10/2+('Power parameter'!B$6-'Power parameter'!B$12)/'Power parameter'!E$15*B305)*C305</f>
        <v>0</v>
      </c>
      <c r="F305">
        <f>('Power parameter'!B$7+'Power parameter'!H$10/2-'Power parameter'!B$12/'Power parameter'!E$15*(B305-B$3))*D305</f>
        <v>0.63840345590561576</v>
      </c>
      <c r="G305" s="1">
        <f t="shared" si="46"/>
        <v>0.63840345590561576</v>
      </c>
      <c r="J305">
        <v>297</v>
      </c>
      <c r="K305" s="1">
        <f t="shared" si="50"/>
        <v>1.5189398862050528E-5</v>
      </c>
      <c r="L305">
        <f t="shared" si="52"/>
        <v>0</v>
      </c>
      <c r="M305">
        <f t="shared" si="54"/>
        <v>1</v>
      </c>
      <c r="N305" s="1">
        <f>('Power parameter'!B$6-'Power parameter'!B$13)/'Power parameter'!E$15*K305*L305</f>
        <v>0</v>
      </c>
      <c r="O305" s="1">
        <f>IF((K305-B$1-E$1)&gt;0,0,('Power parameter'!K$8-'Power parameter'!B$13/'Power parameter'!E$15*(waves!K305-waves!B$1))*M305)</f>
        <v>0.52414429668277873</v>
      </c>
      <c r="P305" s="1">
        <f t="shared" si="47"/>
        <v>0.52414429668277873</v>
      </c>
      <c r="S305" s="1">
        <f t="shared" si="48"/>
        <v>1.4191288169347466E-5</v>
      </c>
      <c r="T305" s="1">
        <f t="shared" si="49"/>
        <v>0.63840345590561576</v>
      </c>
    </row>
    <row r="306" spans="1:20">
      <c r="A306">
        <v>298</v>
      </c>
      <c r="B306" s="1">
        <f t="shared" si="51"/>
        <v>1.4239070284395774E-5</v>
      </c>
      <c r="C306">
        <f t="shared" si="45"/>
        <v>0</v>
      </c>
      <c r="D306">
        <f t="shared" si="53"/>
        <v>1</v>
      </c>
      <c r="E306" s="1">
        <f>('Power parameter'!B$7-'Power parameter'!H$10/2+('Power parameter'!B$6-'Power parameter'!B$12)/'Power parameter'!E$15*B306)*C306</f>
        <v>0</v>
      </c>
      <c r="F306">
        <f>('Power parameter'!B$7+'Power parameter'!H$10/2-'Power parameter'!B$12/'Power parameter'!E$15*(B306-B$3))*D306</f>
        <v>0.63756481352994143</v>
      </c>
      <c r="G306" s="1">
        <f t="shared" si="46"/>
        <v>0.63756481352994143</v>
      </c>
      <c r="J306">
        <v>298</v>
      </c>
      <c r="K306" s="1">
        <f t="shared" si="50"/>
        <v>1.5240541619161809E-5</v>
      </c>
      <c r="L306">
        <f t="shared" si="52"/>
        <v>0</v>
      </c>
      <c r="M306">
        <f t="shared" si="54"/>
        <v>1</v>
      </c>
      <c r="N306" s="1">
        <f>('Power parameter'!B$6-'Power parameter'!B$13)/'Power parameter'!E$15*K306*L306</f>
        <v>0</v>
      </c>
      <c r="O306" s="1">
        <f>IF((K306-B$1-E$1)&gt;0,0,('Power parameter'!K$8-'Power parameter'!B$13/'Power parameter'!E$15*(waves!K306-waves!B$1))*M306)</f>
        <v>0.5232466703788996</v>
      </c>
      <c r="P306" s="1">
        <f t="shared" si="47"/>
        <v>0.5232466703788996</v>
      </c>
      <c r="S306" s="1">
        <f t="shared" si="48"/>
        <v>1.4239070284395774E-5</v>
      </c>
      <c r="T306" s="1">
        <f t="shared" si="49"/>
        <v>0.63756481352994143</v>
      </c>
    </row>
    <row r="307" spans="1:20">
      <c r="A307">
        <v>299</v>
      </c>
      <c r="B307" s="1">
        <f t="shared" si="51"/>
        <v>1.4286852399444083E-5</v>
      </c>
      <c r="C307">
        <f t="shared" si="45"/>
        <v>0</v>
      </c>
      <c r="D307">
        <f t="shared" si="53"/>
        <v>1</v>
      </c>
      <c r="E307" s="1">
        <f>('Power parameter'!B$7-'Power parameter'!H$10/2+('Power parameter'!B$6-'Power parameter'!B$12)/'Power parameter'!E$15*B307)*C307</f>
        <v>0</v>
      </c>
      <c r="F307">
        <f>('Power parameter'!B$7+'Power parameter'!H$10/2-'Power parameter'!B$12/'Power parameter'!E$15*(B307-B$3))*D307</f>
        <v>0.636726171154267</v>
      </c>
      <c r="G307" s="1">
        <f t="shared" si="46"/>
        <v>0.636726171154267</v>
      </c>
      <c r="J307">
        <v>299</v>
      </c>
      <c r="K307" s="1">
        <f t="shared" si="50"/>
        <v>1.529168437627309E-5</v>
      </c>
      <c r="L307">
        <f t="shared" si="52"/>
        <v>0</v>
      </c>
      <c r="M307">
        <f t="shared" si="54"/>
        <v>1</v>
      </c>
      <c r="N307" s="1">
        <f>('Power parameter'!B$6-'Power parameter'!B$13)/'Power parameter'!E$15*K307*L307</f>
        <v>0</v>
      </c>
      <c r="O307" s="1">
        <f>IF((K307-B$1-E$1)&gt;0,0,('Power parameter'!K$8-'Power parameter'!B$13/'Power parameter'!E$15*(waves!K307-waves!B$1))*M307)</f>
        <v>0.52234904407502047</v>
      </c>
      <c r="P307" s="1">
        <f t="shared" si="47"/>
        <v>0.52234904407502047</v>
      </c>
      <c r="S307" s="1">
        <f t="shared" si="48"/>
        <v>1.4286852399444083E-5</v>
      </c>
      <c r="T307" s="1">
        <f t="shared" si="49"/>
        <v>0.636726171154267</v>
      </c>
    </row>
    <row r="308" spans="1:20">
      <c r="A308">
        <v>300</v>
      </c>
      <c r="B308" s="1">
        <f t="shared" si="51"/>
        <v>1.4334634514492391E-5</v>
      </c>
      <c r="C308">
        <f t="shared" si="45"/>
        <v>0</v>
      </c>
      <c r="D308">
        <f t="shared" si="53"/>
        <v>1</v>
      </c>
      <c r="E308" s="1">
        <f>('Power parameter'!B$7-'Power parameter'!H$10/2+('Power parameter'!B$6-'Power parameter'!B$12)/'Power parameter'!E$15*B308)*C308</f>
        <v>0</v>
      </c>
      <c r="F308">
        <f>('Power parameter'!B$7+'Power parameter'!H$10/2-'Power parameter'!B$12/'Power parameter'!E$15*(B308-B$3))*D308</f>
        <v>0.63588752877859267</v>
      </c>
      <c r="G308" s="1">
        <f t="shared" si="46"/>
        <v>0.63588752877859267</v>
      </c>
      <c r="J308">
        <v>300</v>
      </c>
      <c r="K308" s="1">
        <f t="shared" si="50"/>
        <v>1.5342827133384371E-5</v>
      </c>
      <c r="L308">
        <f t="shared" si="52"/>
        <v>0</v>
      </c>
      <c r="M308">
        <f t="shared" si="54"/>
        <v>1</v>
      </c>
      <c r="N308" s="1">
        <f>('Power parameter'!B$6-'Power parameter'!B$13)/'Power parameter'!E$15*K308*L308</f>
        <v>0</v>
      </c>
      <c r="O308" s="1">
        <f>IF((K308-B$1-E$1)&gt;0,0,('Power parameter'!K$8-'Power parameter'!B$13/'Power parameter'!E$15*(waves!K308-waves!B$1))*M308)</f>
        <v>0.52145141777114135</v>
      </c>
      <c r="P308" s="1">
        <f t="shared" si="47"/>
        <v>0.52145141777114135</v>
      </c>
      <c r="S308" s="1">
        <f t="shared" si="48"/>
        <v>1.4334634514492391E-5</v>
      </c>
      <c r="T308" s="1">
        <f t="shared" si="49"/>
        <v>0.63588752877859267</v>
      </c>
    </row>
    <row r="309" spans="1:20">
      <c r="A309">
        <v>301</v>
      </c>
      <c r="B309" s="1">
        <f t="shared" si="51"/>
        <v>1.4382416629540697E-5</v>
      </c>
      <c r="C309">
        <f t="shared" si="45"/>
        <v>0</v>
      </c>
      <c r="D309">
        <f t="shared" si="53"/>
        <v>1</v>
      </c>
      <c r="E309" s="1">
        <f>('Power parameter'!B$7-'Power parameter'!H$10/2+('Power parameter'!B$6-'Power parameter'!B$12)/'Power parameter'!E$15*B309)*C309</f>
        <v>0</v>
      </c>
      <c r="F309">
        <f>('Power parameter'!B$7+'Power parameter'!H$10/2-'Power parameter'!B$12/'Power parameter'!E$15*(B309-B$3))*D309</f>
        <v>0.63504888640291834</v>
      </c>
      <c r="G309" s="1">
        <f t="shared" si="46"/>
        <v>0.63504888640291834</v>
      </c>
      <c r="J309">
        <v>301</v>
      </c>
      <c r="K309" s="1">
        <f t="shared" si="50"/>
        <v>1.5393969890495652E-5</v>
      </c>
      <c r="L309">
        <f t="shared" si="52"/>
        <v>0</v>
      </c>
      <c r="M309">
        <f t="shared" si="54"/>
        <v>1</v>
      </c>
      <c r="N309" s="1">
        <f>('Power parameter'!B$6-'Power parameter'!B$13)/'Power parameter'!E$15*K309*L309</f>
        <v>0</v>
      </c>
      <c r="O309" s="1">
        <f>IF((K309-B$1-E$1)&gt;0,0,('Power parameter'!K$8-'Power parameter'!B$13/'Power parameter'!E$15*(waves!K309-waves!B$1))*M309)</f>
        <v>0.52055379146726222</v>
      </c>
      <c r="P309" s="1">
        <f t="shared" si="47"/>
        <v>0.52055379146726222</v>
      </c>
      <c r="S309" s="1">
        <f t="shared" si="48"/>
        <v>1.4382416629540697E-5</v>
      </c>
      <c r="T309" s="1">
        <f t="shared" si="49"/>
        <v>0.63504888640291834</v>
      </c>
    </row>
    <row r="310" spans="1:20">
      <c r="A310">
        <v>302</v>
      </c>
      <c r="B310" s="1">
        <f t="shared" si="51"/>
        <v>1.4430198744589006E-5</v>
      </c>
      <c r="C310">
        <f t="shared" si="45"/>
        <v>0</v>
      </c>
      <c r="D310">
        <f t="shared" si="53"/>
        <v>1</v>
      </c>
      <c r="E310" s="1">
        <f>('Power parameter'!B$7-'Power parameter'!H$10/2+('Power parameter'!B$6-'Power parameter'!B$12)/'Power parameter'!E$15*B310)*C310</f>
        <v>0</v>
      </c>
      <c r="F310">
        <f>('Power parameter'!B$7+'Power parameter'!H$10/2-'Power parameter'!B$12/'Power parameter'!E$15*(B310-B$3))*D310</f>
        <v>0.63421024402724402</v>
      </c>
      <c r="G310" s="1">
        <f t="shared" si="46"/>
        <v>0.63421024402724402</v>
      </c>
      <c r="J310">
        <v>302</v>
      </c>
      <c r="K310" s="1">
        <f t="shared" si="50"/>
        <v>1.5445112647606933E-5</v>
      </c>
      <c r="L310">
        <f t="shared" si="52"/>
        <v>0</v>
      </c>
      <c r="M310">
        <f t="shared" si="54"/>
        <v>1</v>
      </c>
      <c r="N310" s="1">
        <f>('Power parameter'!B$6-'Power parameter'!B$13)/'Power parameter'!E$15*K310*L310</f>
        <v>0</v>
      </c>
      <c r="O310" s="1">
        <f>IF((K310-B$1-E$1)&gt;0,0,('Power parameter'!K$8-'Power parameter'!B$13/'Power parameter'!E$15*(waves!K310-waves!B$1))*M310)</f>
        <v>0.51965616516338309</v>
      </c>
      <c r="P310" s="1">
        <f t="shared" si="47"/>
        <v>0.51965616516338309</v>
      </c>
      <c r="S310" s="1">
        <f t="shared" si="48"/>
        <v>1.4430198744589006E-5</v>
      </c>
      <c r="T310" s="1">
        <f t="shared" si="49"/>
        <v>0.63421024402724402</v>
      </c>
    </row>
    <row r="311" spans="1:20">
      <c r="A311">
        <v>303</v>
      </c>
      <c r="B311" s="1">
        <f t="shared" si="51"/>
        <v>1.4477980859637314E-5</v>
      </c>
      <c r="C311">
        <f t="shared" si="45"/>
        <v>0</v>
      </c>
      <c r="D311">
        <f t="shared" si="53"/>
        <v>1</v>
      </c>
      <c r="E311" s="1">
        <f>('Power parameter'!B$7-'Power parameter'!H$10/2+('Power parameter'!B$6-'Power parameter'!B$12)/'Power parameter'!E$15*B311)*C311</f>
        <v>0</v>
      </c>
      <c r="F311">
        <f>('Power parameter'!B$7+'Power parameter'!H$10/2-'Power parameter'!B$12/'Power parameter'!E$15*(B311-B$3))*D311</f>
        <v>0.63337160165156969</v>
      </c>
      <c r="G311" s="1">
        <f t="shared" si="46"/>
        <v>0.63337160165156969</v>
      </c>
      <c r="J311">
        <v>303</v>
      </c>
      <c r="K311" s="1">
        <f t="shared" si="50"/>
        <v>1.5496255404718217E-5</v>
      </c>
      <c r="L311">
        <f t="shared" si="52"/>
        <v>0</v>
      </c>
      <c r="M311">
        <f t="shared" si="54"/>
        <v>1</v>
      </c>
      <c r="N311" s="1">
        <f>('Power parameter'!B$6-'Power parameter'!B$13)/'Power parameter'!E$15*K311*L311</f>
        <v>0</v>
      </c>
      <c r="O311" s="1">
        <f>IF((K311-B$1-E$1)&gt;0,0,('Power parameter'!K$8-'Power parameter'!B$13/'Power parameter'!E$15*(waves!K311-waves!B$1))*M311)</f>
        <v>0.51875853885950385</v>
      </c>
      <c r="P311" s="1">
        <f t="shared" si="47"/>
        <v>0.51875853885950385</v>
      </c>
      <c r="S311" s="1">
        <f t="shared" si="48"/>
        <v>1.4477980859637314E-5</v>
      </c>
      <c r="T311" s="1">
        <f t="shared" si="49"/>
        <v>0.63337160165156969</v>
      </c>
    </row>
    <row r="312" spans="1:20">
      <c r="A312">
        <v>304</v>
      </c>
      <c r="B312" s="1">
        <f t="shared" si="51"/>
        <v>1.4525762974685622E-5</v>
      </c>
      <c r="C312">
        <f t="shared" si="45"/>
        <v>0</v>
      </c>
      <c r="D312">
        <f t="shared" si="53"/>
        <v>1</v>
      </c>
      <c r="E312" s="1">
        <f>('Power parameter'!B$7-'Power parameter'!H$10/2+('Power parameter'!B$6-'Power parameter'!B$12)/'Power parameter'!E$15*B312)*C312</f>
        <v>0</v>
      </c>
      <c r="F312">
        <f>('Power parameter'!B$7+'Power parameter'!H$10/2-'Power parameter'!B$12/'Power parameter'!E$15*(B312-B$3))*D312</f>
        <v>0.63253295927589537</v>
      </c>
      <c r="G312" s="1">
        <f t="shared" si="46"/>
        <v>0.63253295927589537</v>
      </c>
      <c r="J312">
        <v>304</v>
      </c>
      <c r="K312" s="1">
        <f t="shared" si="50"/>
        <v>1.5547398161829498E-5</v>
      </c>
      <c r="L312">
        <f t="shared" si="52"/>
        <v>0</v>
      </c>
      <c r="M312">
        <f t="shared" si="54"/>
        <v>1</v>
      </c>
      <c r="N312" s="1">
        <f>('Power parameter'!B$6-'Power parameter'!B$13)/'Power parameter'!E$15*K312*L312</f>
        <v>0</v>
      </c>
      <c r="O312" s="1">
        <f>IF((K312-B$1-E$1)&gt;0,0,('Power parameter'!K$8-'Power parameter'!B$13/'Power parameter'!E$15*(waves!K312-waves!B$1))*M312)</f>
        <v>0.51786091255562472</v>
      </c>
      <c r="P312" s="1">
        <f t="shared" si="47"/>
        <v>0.51786091255562472</v>
      </c>
      <c r="S312" s="1">
        <f t="shared" si="48"/>
        <v>1.4525762974685622E-5</v>
      </c>
      <c r="T312" s="1">
        <f t="shared" si="49"/>
        <v>0.63253295927589537</v>
      </c>
    </row>
    <row r="313" spans="1:20">
      <c r="A313">
        <v>305</v>
      </c>
      <c r="B313" s="1">
        <f t="shared" si="51"/>
        <v>1.457354508973393E-5</v>
      </c>
      <c r="C313">
        <f t="shared" si="45"/>
        <v>0</v>
      </c>
      <c r="D313">
        <f t="shared" si="53"/>
        <v>1</v>
      </c>
      <c r="E313" s="1">
        <f>('Power parameter'!B$7-'Power parameter'!H$10/2+('Power parameter'!B$6-'Power parameter'!B$12)/'Power parameter'!E$15*B313)*C313</f>
        <v>0</v>
      </c>
      <c r="F313">
        <f>('Power parameter'!B$7+'Power parameter'!H$10/2-'Power parameter'!B$12/'Power parameter'!E$15*(B313-B$3))*D313</f>
        <v>0.63169431690022093</v>
      </c>
      <c r="G313" s="1">
        <f t="shared" si="46"/>
        <v>0.63169431690022093</v>
      </c>
      <c r="J313">
        <v>305</v>
      </c>
      <c r="K313" s="1">
        <f t="shared" si="50"/>
        <v>1.5598540918940779E-5</v>
      </c>
      <c r="L313">
        <f t="shared" si="52"/>
        <v>0</v>
      </c>
      <c r="M313">
        <f t="shared" si="54"/>
        <v>1</v>
      </c>
      <c r="N313" s="1">
        <f>('Power parameter'!B$6-'Power parameter'!B$13)/'Power parameter'!E$15*K313*L313</f>
        <v>0</v>
      </c>
      <c r="O313" s="1">
        <f>IF((K313-B$1-E$1)&gt;0,0,('Power parameter'!K$8-'Power parameter'!B$13/'Power parameter'!E$15*(waves!K313-waves!B$1))*M313)</f>
        <v>0.51696328625174559</v>
      </c>
      <c r="P313" s="1">
        <f t="shared" si="47"/>
        <v>0.51696328625174559</v>
      </c>
      <c r="S313" s="1">
        <f t="shared" si="48"/>
        <v>1.457354508973393E-5</v>
      </c>
      <c r="T313" s="1">
        <f t="shared" si="49"/>
        <v>0.63169431690022093</v>
      </c>
    </row>
    <row r="314" spans="1:20">
      <c r="A314">
        <v>306</v>
      </c>
      <c r="B314" s="1">
        <f t="shared" si="51"/>
        <v>1.4621327204782238E-5</v>
      </c>
      <c r="C314">
        <f t="shared" si="45"/>
        <v>0</v>
      </c>
      <c r="D314">
        <f t="shared" si="53"/>
        <v>1</v>
      </c>
      <c r="E314" s="1">
        <f>('Power parameter'!B$7-'Power parameter'!H$10/2+('Power parameter'!B$6-'Power parameter'!B$12)/'Power parameter'!E$15*B314)*C314</f>
        <v>0</v>
      </c>
      <c r="F314">
        <f>('Power parameter'!B$7+'Power parameter'!H$10/2-'Power parameter'!B$12/'Power parameter'!E$15*(B314-B$3))*D314</f>
        <v>0.63085567452454661</v>
      </c>
      <c r="G314" s="1">
        <f t="shared" si="46"/>
        <v>0.63085567452454661</v>
      </c>
      <c r="J314">
        <v>306</v>
      </c>
      <c r="K314" s="1">
        <f t="shared" si="50"/>
        <v>1.5649683676052059E-5</v>
      </c>
      <c r="L314">
        <f t="shared" si="52"/>
        <v>0</v>
      </c>
      <c r="M314">
        <f t="shared" si="54"/>
        <v>1</v>
      </c>
      <c r="N314" s="1">
        <f>('Power parameter'!B$6-'Power parameter'!B$13)/'Power parameter'!E$15*K314*L314</f>
        <v>0</v>
      </c>
      <c r="O314" s="1">
        <f>IF((K314-B$1-E$1)&gt;0,0,('Power parameter'!K$8-'Power parameter'!B$13/'Power parameter'!E$15*(waves!K314-waves!B$1))*M314)</f>
        <v>0.51606565994786646</v>
      </c>
      <c r="P314" s="1">
        <f t="shared" si="47"/>
        <v>0.51606565994786646</v>
      </c>
      <c r="S314" s="1">
        <f t="shared" si="48"/>
        <v>1.4621327204782238E-5</v>
      </c>
      <c r="T314" s="1">
        <f t="shared" si="49"/>
        <v>0.63085567452454661</v>
      </c>
    </row>
    <row r="315" spans="1:20">
      <c r="A315">
        <v>307</v>
      </c>
      <c r="B315" s="1">
        <f t="shared" si="51"/>
        <v>1.4669109319830547E-5</v>
      </c>
      <c r="C315">
        <f t="shared" si="45"/>
        <v>0</v>
      </c>
      <c r="D315">
        <f t="shared" si="53"/>
        <v>1</v>
      </c>
      <c r="E315" s="1">
        <f>('Power parameter'!B$7-'Power parameter'!H$10/2+('Power parameter'!B$6-'Power parameter'!B$12)/'Power parameter'!E$15*B315)*C315</f>
        <v>0</v>
      </c>
      <c r="F315">
        <f>('Power parameter'!B$7+'Power parameter'!H$10/2-'Power parameter'!B$12/'Power parameter'!E$15*(B315-B$3))*D315</f>
        <v>0.63001703214887228</v>
      </c>
      <c r="G315" s="1">
        <f t="shared" si="46"/>
        <v>0.63001703214887228</v>
      </c>
      <c r="J315">
        <v>307</v>
      </c>
      <c r="K315" s="1">
        <f t="shared" si="50"/>
        <v>1.570082643316334E-5</v>
      </c>
      <c r="L315">
        <f t="shared" si="52"/>
        <v>0</v>
      </c>
      <c r="M315">
        <f t="shared" si="54"/>
        <v>1</v>
      </c>
      <c r="N315" s="1">
        <f>('Power parameter'!B$6-'Power parameter'!B$13)/'Power parameter'!E$15*K315*L315</f>
        <v>0</v>
      </c>
      <c r="O315" s="1">
        <f>IF((K315-B$1-E$1)&gt;0,0,('Power parameter'!K$8-'Power parameter'!B$13/'Power parameter'!E$15*(waves!K315-waves!B$1))*M315)</f>
        <v>0.51516803364398733</v>
      </c>
      <c r="P315" s="1">
        <f t="shared" si="47"/>
        <v>0.51516803364398733</v>
      </c>
      <c r="S315" s="1">
        <f t="shared" si="48"/>
        <v>1.4669109319830547E-5</v>
      </c>
      <c r="T315" s="1">
        <f t="shared" si="49"/>
        <v>0.63001703214887228</v>
      </c>
    </row>
    <row r="316" spans="1:20">
      <c r="A316">
        <v>308</v>
      </c>
      <c r="B316" s="1">
        <f t="shared" si="51"/>
        <v>1.4716891434878853E-5</v>
      </c>
      <c r="C316">
        <f t="shared" si="45"/>
        <v>0</v>
      </c>
      <c r="D316">
        <f t="shared" si="53"/>
        <v>1</v>
      </c>
      <c r="E316" s="1">
        <f>('Power parameter'!B$7-'Power parameter'!H$10/2+('Power parameter'!B$6-'Power parameter'!B$12)/'Power parameter'!E$15*B316)*C316</f>
        <v>0</v>
      </c>
      <c r="F316">
        <f>('Power parameter'!B$7+'Power parameter'!H$10/2-'Power parameter'!B$12/'Power parameter'!E$15*(B316-B$3))*D316</f>
        <v>0.62917838977319795</v>
      </c>
      <c r="G316" s="1">
        <f t="shared" si="46"/>
        <v>0.62917838977319795</v>
      </c>
      <c r="J316">
        <v>308</v>
      </c>
      <c r="K316" s="1">
        <f t="shared" si="50"/>
        <v>1.5751969190274621E-5</v>
      </c>
      <c r="L316">
        <f t="shared" si="52"/>
        <v>0</v>
      </c>
      <c r="M316">
        <f t="shared" si="54"/>
        <v>1</v>
      </c>
      <c r="N316" s="1">
        <f>('Power parameter'!B$6-'Power parameter'!B$13)/'Power parameter'!E$15*K316*L316</f>
        <v>0</v>
      </c>
      <c r="O316" s="1">
        <f>IF((K316-B$1-E$1)&gt;0,0,('Power parameter'!K$8-'Power parameter'!B$13/'Power parameter'!E$15*(waves!K316-waves!B$1))*M316)</f>
        <v>0.5142704073401082</v>
      </c>
      <c r="P316" s="1">
        <f t="shared" si="47"/>
        <v>0.5142704073401082</v>
      </c>
      <c r="S316" s="1">
        <f t="shared" si="48"/>
        <v>1.4716891434878853E-5</v>
      </c>
      <c r="T316" s="1">
        <f t="shared" si="49"/>
        <v>0.62917838977319795</v>
      </c>
    </row>
    <row r="317" spans="1:20">
      <c r="A317">
        <v>309</v>
      </c>
      <c r="B317" s="1">
        <f t="shared" si="51"/>
        <v>1.4764673549927161E-5</v>
      </c>
      <c r="C317">
        <f t="shared" si="45"/>
        <v>0</v>
      </c>
      <c r="D317">
        <f t="shared" si="53"/>
        <v>1</v>
      </c>
      <c r="E317" s="1">
        <f>('Power parameter'!B$7-'Power parameter'!H$10/2+('Power parameter'!B$6-'Power parameter'!B$12)/'Power parameter'!E$15*B317)*C317</f>
        <v>0</v>
      </c>
      <c r="F317">
        <f>('Power parameter'!B$7+'Power parameter'!H$10/2-'Power parameter'!B$12/'Power parameter'!E$15*(B317-B$3))*D317</f>
        <v>0.62833974739752363</v>
      </c>
      <c r="G317" s="1">
        <f t="shared" si="46"/>
        <v>0.62833974739752363</v>
      </c>
      <c r="J317">
        <v>309</v>
      </c>
      <c r="K317" s="1">
        <f t="shared" si="50"/>
        <v>1.5803111947385902E-5</v>
      </c>
      <c r="L317">
        <f t="shared" si="52"/>
        <v>0</v>
      </c>
      <c r="M317">
        <f t="shared" si="54"/>
        <v>1</v>
      </c>
      <c r="N317" s="1">
        <f>('Power parameter'!B$6-'Power parameter'!B$13)/'Power parameter'!E$15*K317*L317</f>
        <v>0</v>
      </c>
      <c r="O317" s="1">
        <f>IF((K317-B$1-E$1)&gt;0,0,('Power parameter'!K$8-'Power parameter'!B$13/'Power parameter'!E$15*(waves!K317-waves!B$1))*M317)</f>
        <v>0.51337278103622908</v>
      </c>
      <c r="P317" s="1">
        <f t="shared" si="47"/>
        <v>0.51337278103622908</v>
      </c>
      <c r="S317" s="1">
        <f t="shared" si="48"/>
        <v>1.4764673549927161E-5</v>
      </c>
      <c r="T317" s="1">
        <f t="shared" si="49"/>
        <v>0.62833974739752363</v>
      </c>
    </row>
    <row r="318" spans="1:20">
      <c r="A318">
        <v>310</v>
      </c>
      <c r="B318" s="1">
        <f t="shared" si="51"/>
        <v>1.481245566497547E-5</v>
      </c>
      <c r="C318">
        <f t="shared" si="45"/>
        <v>0</v>
      </c>
      <c r="D318">
        <f t="shared" si="53"/>
        <v>1</v>
      </c>
      <c r="E318" s="1">
        <f>('Power parameter'!B$7-'Power parameter'!H$10/2+('Power parameter'!B$6-'Power parameter'!B$12)/'Power parameter'!E$15*B318)*C318</f>
        <v>0</v>
      </c>
      <c r="F318">
        <f>('Power parameter'!B$7+'Power parameter'!H$10/2-'Power parameter'!B$12/'Power parameter'!E$15*(B318-B$3))*D318</f>
        <v>0.6275011050218493</v>
      </c>
      <c r="G318" s="1">
        <f t="shared" si="46"/>
        <v>0.6275011050218493</v>
      </c>
      <c r="J318">
        <v>310</v>
      </c>
      <c r="K318" s="1">
        <f t="shared" si="50"/>
        <v>1.5854254704497183E-5</v>
      </c>
      <c r="L318">
        <f t="shared" si="52"/>
        <v>0</v>
      </c>
      <c r="M318">
        <f t="shared" si="54"/>
        <v>1</v>
      </c>
      <c r="N318" s="1">
        <f>('Power parameter'!B$6-'Power parameter'!B$13)/'Power parameter'!E$15*K318*L318</f>
        <v>0</v>
      </c>
      <c r="O318" s="1">
        <f>IF((K318-B$1-E$1)&gt;0,0,('Power parameter'!K$8-'Power parameter'!B$13/'Power parameter'!E$15*(waves!K318-waves!B$1))*M318)</f>
        <v>0.51247515473234995</v>
      </c>
      <c r="P318" s="1">
        <f t="shared" si="47"/>
        <v>0.51247515473234995</v>
      </c>
      <c r="S318" s="1">
        <f t="shared" si="48"/>
        <v>1.481245566497547E-5</v>
      </c>
      <c r="T318" s="1">
        <f t="shared" si="49"/>
        <v>0.6275011050218493</v>
      </c>
    </row>
    <row r="319" spans="1:20">
      <c r="A319">
        <v>311</v>
      </c>
      <c r="B319" s="1">
        <f t="shared" si="51"/>
        <v>1.4860237780023778E-5</v>
      </c>
      <c r="C319">
        <f t="shared" si="45"/>
        <v>0</v>
      </c>
      <c r="D319">
        <f t="shared" si="53"/>
        <v>1</v>
      </c>
      <c r="E319" s="1">
        <f>('Power parameter'!B$7-'Power parameter'!H$10/2+('Power parameter'!B$6-'Power parameter'!B$12)/'Power parameter'!E$15*B319)*C319</f>
        <v>0</v>
      </c>
      <c r="F319">
        <f>('Power parameter'!B$7+'Power parameter'!H$10/2-'Power parameter'!B$12/'Power parameter'!E$15*(B319-B$3))*D319</f>
        <v>0.62666246264617498</v>
      </c>
      <c r="G319" s="1">
        <f t="shared" si="46"/>
        <v>0.62666246264617498</v>
      </c>
      <c r="J319">
        <v>311</v>
      </c>
      <c r="K319" s="1">
        <f t="shared" si="50"/>
        <v>1.5905397461608464E-5</v>
      </c>
      <c r="L319">
        <f t="shared" si="52"/>
        <v>0</v>
      </c>
      <c r="M319">
        <f t="shared" si="54"/>
        <v>1</v>
      </c>
      <c r="N319" s="1">
        <f>('Power parameter'!B$6-'Power parameter'!B$13)/'Power parameter'!E$15*K319*L319</f>
        <v>0</v>
      </c>
      <c r="O319" s="1">
        <f>IF((K319-B$1-E$1)&gt;0,0,('Power parameter'!K$8-'Power parameter'!B$13/'Power parameter'!E$15*(waves!K319-waves!B$1))*M319)</f>
        <v>0.51157752842847082</v>
      </c>
      <c r="P319" s="1">
        <f t="shared" si="47"/>
        <v>0.51157752842847082</v>
      </c>
      <c r="S319" s="1">
        <f t="shared" si="48"/>
        <v>1.4860237780023778E-5</v>
      </c>
      <c r="T319" s="1">
        <f t="shared" si="49"/>
        <v>0.62666246264617498</v>
      </c>
    </row>
    <row r="320" spans="1:20">
      <c r="A320">
        <v>312</v>
      </c>
      <c r="B320" s="1">
        <f t="shared" si="51"/>
        <v>1.4908019895072086E-5</v>
      </c>
      <c r="C320">
        <f t="shared" si="45"/>
        <v>0</v>
      </c>
      <c r="D320">
        <f t="shared" si="53"/>
        <v>1</v>
      </c>
      <c r="E320" s="1">
        <f>('Power parameter'!B$7-'Power parameter'!H$10/2+('Power parameter'!B$6-'Power parameter'!B$12)/'Power parameter'!E$15*B320)*C320</f>
        <v>0</v>
      </c>
      <c r="F320">
        <f>('Power parameter'!B$7+'Power parameter'!H$10/2-'Power parameter'!B$12/'Power parameter'!E$15*(B320-B$3))*D320</f>
        <v>0.62582382027050065</v>
      </c>
      <c r="G320" s="1">
        <f t="shared" si="46"/>
        <v>0.62582382027050065</v>
      </c>
      <c r="J320">
        <v>312</v>
      </c>
      <c r="K320" s="1">
        <f t="shared" si="50"/>
        <v>1.5956540218719748E-5</v>
      </c>
      <c r="L320">
        <f t="shared" si="52"/>
        <v>0</v>
      </c>
      <c r="M320">
        <f t="shared" si="54"/>
        <v>1</v>
      </c>
      <c r="N320" s="1">
        <f>('Power parameter'!B$6-'Power parameter'!B$13)/'Power parameter'!E$15*K320*L320</f>
        <v>0</v>
      </c>
      <c r="O320" s="1">
        <f>IF((K320-B$1-E$1)&gt;0,0,('Power parameter'!K$8-'Power parameter'!B$13/'Power parameter'!E$15*(waves!K320-waves!B$1))*M320)</f>
        <v>0.51067990212459158</v>
      </c>
      <c r="P320" s="1">
        <f t="shared" si="47"/>
        <v>0.51067990212459158</v>
      </c>
      <c r="S320" s="1">
        <f t="shared" si="48"/>
        <v>1.4908019895072086E-5</v>
      </c>
      <c r="T320" s="1">
        <f t="shared" si="49"/>
        <v>0.62582382027050065</v>
      </c>
    </row>
    <row r="321" spans="1:20">
      <c r="A321">
        <v>313</v>
      </c>
      <c r="B321" s="1">
        <f t="shared" si="51"/>
        <v>1.4955802010120394E-5</v>
      </c>
      <c r="C321">
        <f t="shared" si="45"/>
        <v>0</v>
      </c>
      <c r="D321">
        <f t="shared" si="53"/>
        <v>1</v>
      </c>
      <c r="E321" s="1">
        <f>('Power parameter'!B$7-'Power parameter'!H$10/2+('Power parameter'!B$6-'Power parameter'!B$12)/'Power parameter'!E$15*B321)*C321</f>
        <v>0</v>
      </c>
      <c r="F321">
        <f>('Power parameter'!B$7+'Power parameter'!H$10/2-'Power parameter'!B$12/'Power parameter'!E$15*(B321-B$3))*D321</f>
        <v>0.62498517789482633</v>
      </c>
      <c r="G321" s="1">
        <f t="shared" si="46"/>
        <v>0.62498517789482633</v>
      </c>
      <c r="J321">
        <v>313</v>
      </c>
      <c r="K321" s="1">
        <f t="shared" si="50"/>
        <v>1.6007682975831029E-5</v>
      </c>
      <c r="L321">
        <f t="shared" si="52"/>
        <v>0</v>
      </c>
      <c r="M321">
        <f t="shared" si="54"/>
        <v>1</v>
      </c>
      <c r="N321" s="1">
        <f>('Power parameter'!B$6-'Power parameter'!B$13)/'Power parameter'!E$15*K321*L321</f>
        <v>0</v>
      </c>
      <c r="O321" s="1">
        <f>IF((K321-B$1-E$1)&gt;0,0,('Power parameter'!K$8-'Power parameter'!B$13/'Power parameter'!E$15*(waves!K321-waves!B$1))*M321)</f>
        <v>0.50978227582071245</v>
      </c>
      <c r="P321" s="1">
        <f t="shared" si="47"/>
        <v>0.50978227582071245</v>
      </c>
      <c r="S321" s="1">
        <f t="shared" si="48"/>
        <v>1.4955802010120394E-5</v>
      </c>
      <c r="T321" s="1">
        <f t="shared" si="49"/>
        <v>0.62498517789482633</v>
      </c>
    </row>
    <row r="322" spans="1:20">
      <c r="A322">
        <v>314</v>
      </c>
      <c r="B322" s="1">
        <f t="shared" si="51"/>
        <v>1.5003584125168702E-5</v>
      </c>
      <c r="C322">
        <f t="shared" si="45"/>
        <v>0</v>
      </c>
      <c r="D322">
        <f t="shared" si="53"/>
        <v>1</v>
      </c>
      <c r="E322" s="1">
        <f>('Power parameter'!B$7-'Power parameter'!H$10/2+('Power parameter'!B$6-'Power parameter'!B$12)/'Power parameter'!E$15*B322)*C322</f>
        <v>0</v>
      </c>
      <c r="F322">
        <f>('Power parameter'!B$7+'Power parameter'!H$10/2-'Power parameter'!B$12/'Power parameter'!E$15*(B322-B$3))*D322</f>
        <v>0.62414653551915189</v>
      </c>
      <c r="G322" s="1">
        <f t="shared" si="46"/>
        <v>0.62414653551915189</v>
      </c>
      <c r="J322">
        <v>314</v>
      </c>
      <c r="K322" s="1">
        <f t="shared" si="50"/>
        <v>1.605882573294231E-5</v>
      </c>
      <c r="L322">
        <f t="shared" si="52"/>
        <v>0</v>
      </c>
      <c r="M322">
        <f t="shared" si="54"/>
        <v>1</v>
      </c>
      <c r="N322" s="1">
        <f>('Power parameter'!B$6-'Power parameter'!B$13)/'Power parameter'!E$15*K322*L322</f>
        <v>0</v>
      </c>
      <c r="O322" s="1">
        <f>IF((K322-B$1-E$1)&gt;0,0,('Power parameter'!K$8-'Power parameter'!B$13/'Power parameter'!E$15*(waves!K322-waves!B$1))*M322)</f>
        <v>0.50888464951683332</v>
      </c>
      <c r="P322" s="1">
        <f t="shared" si="47"/>
        <v>0.50888464951683332</v>
      </c>
      <c r="S322" s="1">
        <f t="shared" si="48"/>
        <v>1.5003584125168702E-5</v>
      </c>
      <c r="T322" s="1">
        <f t="shared" si="49"/>
        <v>0.62414653551915189</v>
      </c>
    </row>
    <row r="323" spans="1:20">
      <c r="A323">
        <v>315</v>
      </c>
      <c r="B323" s="1">
        <f t="shared" si="51"/>
        <v>1.5051366240217009E-5</v>
      </c>
      <c r="C323">
        <f t="shared" si="45"/>
        <v>0</v>
      </c>
      <c r="D323">
        <f t="shared" si="53"/>
        <v>1</v>
      </c>
      <c r="E323" s="1">
        <f>('Power parameter'!B$7-'Power parameter'!H$10/2+('Power parameter'!B$6-'Power parameter'!B$12)/'Power parameter'!E$15*B323)*C323</f>
        <v>0</v>
      </c>
      <c r="F323">
        <f>('Power parameter'!B$7+'Power parameter'!H$10/2-'Power parameter'!B$12/'Power parameter'!E$15*(B323-B$3))*D323</f>
        <v>0.62330789314347768</v>
      </c>
      <c r="G323" s="1">
        <f t="shared" si="46"/>
        <v>0.62330789314347768</v>
      </c>
      <c r="J323">
        <v>315</v>
      </c>
      <c r="K323" s="1">
        <f t="shared" si="50"/>
        <v>1.6109968490053591E-5</v>
      </c>
      <c r="L323">
        <f t="shared" si="52"/>
        <v>0</v>
      </c>
      <c r="M323">
        <f t="shared" si="54"/>
        <v>1</v>
      </c>
      <c r="N323" s="1">
        <f>('Power parameter'!B$6-'Power parameter'!B$13)/'Power parameter'!E$15*K323*L323</f>
        <v>0</v>
      </c>
      <c r="O323" s="1">
        <f>IF((K323-B$1-E$1)&gt;0,0,('Power parameter'!K$8-'Power parameter'!B$13/'Power parameter'!E$15*(waves!K323-waves!B$1))*M323)</f>
        <v>0.50798702321295419</v>
      </c>
      <c r="P323" s="1">
        <f t="shared" si="47"/>
        <v>0.50798702321295419</v>
      </c>
      <c r="S323" s="1">
        <f t="shared" si="48"/>
        <v>1.5051366240217009E-5</v>
      </c>
      <c r="T323" s="1">
        <f t="shared" si="49"/>
        <v>0.62330789314347768</v>
      </c>
    </row>
    <row r="324" spans="1:20">
      <c r="A324">
        <v>316</v>
      </c>
      <c r="B324" s="1">
        <f t="shared" si="51"/>
        <v>1.5099148355265317E-5</v>
      </c>
      <c r="C324">
        <f t="shared" si="45"/>
        <v>0</v>
      </c>
      <c r="D324">
        <f t="shared" si="53"/>
        <v>1</v>
      </c>
      <c r="E324" s="1">
        <f>('Power parameter'!B$7-'Power parameter'!H$10/2+('Power parameter'!B$6-'Power parameter'!B$12)/'Power parameter'!E$15*B324)*C324</f>
        <v>0</v>
      </c>
      <c r="F324">
        <f>('Power parameter'!B$7+'Power parameter'!H$10/2-'Power parameter'!B$12/'Power parameter'!E$15*(B324-B$3))*D324</f>
        <v>0.62246925076780324</v>
      </c>
      <c r="G324" s="1">
        <f t="shared" si="46"/>
        <v>0.62246925076780324</v>
      </c>
      <c r="J324">
        <v>316</v>
      </c>
      <c r="K324" s="1">
        <f t="shared" si="50"/>
        <v>1.6161111247164872E-5</v>
      </c>
      <c r="L324">
        <f t="shared" si="52"/>
        <v>0</v>
      </c>
      <c r="M324">
        <f t="shared" si="54"/>
        <v>1</v>
      </c>
      <c r="N324" s="1">
        <f>('Power parameter'!B$6-'Power parameter'!B$13)/'Power parameter'!E$15*K324*L324</f>
        <v>0</v>
      </c>
      <c r="O324" s="1">
        <f>IF((K324-B$1-E$1)&gt;0,0,('Power parameter'!K$8-'Power parameter'!B$13/'Power parameter'!E$15*(waves!K324-waves!B$1))*M324)</f>
        <v>0.50708939690907506</v>
      </c>
      <c r="P324" s="1">
        <f t="shared" si="47"/>
        <v>0.50708939690907506</v>
      </c>
      <c r="S324" s="1">
        <f t="shared" si="48"/>
        <v>1.5099148355265317E-5</v>
      </c>
      <c r="T324" s="1">
        <f t="shared" si="49"/>
        <v>0.62246925076780324</v>
      </c>
    </row>
    <row r="325" spans="1:20">
      <c r="A325">
        <v>317</v>
      </c>
      <c r="B325" s="1">
        <f t="shared" si="51"/>
        <v>1.5146930470313625E-5</v>
      </c>
      <c r="C325">
        <f t="shared" si="45"/>
        <v>0</v>
      </c>
      <c r="D325">
        <f t="shared" si="53"/>
        <v>1</v>
      </c>
      <c r="E325" s="1">
        <f>('Power parameter'!B$7-'Power parameter'!H$10/2+('Power parameter'!B$6-'Power parameter'!B$12)/'Power parameter'!E$15*B325)*C325</f>
        <v>0</v>
      </c>
      <c r="F325">
        <f>('Power parameter'!B$7+'Power parameter'!H$10/2-'Power parameter'!B$12/'Power parameter'!E$15*(B325-B$3))*D325</f>
        <v>0.62163060839212891</v>
      </c>
      <c r="G325" s="1">
        <f t="shared" si="46"/>
        <v>0.62163060839212891</v>
      </c>
      <c r="J325">
        <v>317</v>
      </c>
      <c r="K325" s="1">
        <f t="shared" si="50"/>
        <v>1.6212254004276152E-5</v>
      </c>
      <c r="L325">
        <f t="shared" si="52"/>
        <v>0</v>
      </c>
      <c r="M325">
        <f t="shared" si="54"/>
        <v>1</v>
      </c>
      <c r="N325" s="1">
        <f>('Power parameter'!B$6-'Power parameter'!B$13)/'Power parameter'!E$15*K325*L325</f>
        <v>0</v>
      </c>
      <c r="O325" s="1">
        <f>IF((K325-B$1-E$1)&gt;0,0,('Power parameter'!K$8-'Power parameter'!B$13/'Power parameter'!E$15*(waves!K325-waves!B$1))*M325)</f>
        <v>0.50619177060519593</v>
      </c>
      <c r="P325" s="1">
        <f t="shared" si="47"/>
        <v>0.50619177060519593</v>
      </c>
      <c r="S325" s="1">
        <f t="shared" si="48"/>
        <v>1.5146930470313625E-5</v>
      </c>
      <c r="T325" s="1">
        <f t="shared" si="49"/>
        <v>0.62163060839212891</v>
      </c>
    </row>
    <row r="326" spans="1:20">
      <c r="A326">
        <v>318</v>
      </c>
      <c r="B326" s="1">
        <f t="shared" si="51"/>
        <v>1.5194712585361934E-5</v>
      </c>
      <c r="C326">
        <f t="shared" si="45"/>
        <v>0</v>
      </c>
      <c r="D326">
        <f t="shared" si="53"/>
        <v>1</v>
      </c>
      <c r="E326" s="1">
        <f>('Power parameter'!B$7-'Power parameter'!H$10/2+('Power parameter'!B$6-'Power parameter'!B$12)/'Power parameter'!E$15*B326)*C326</f>
        <v>0</v>
      </c>
      <c r="F326">
        <f>('Power parameter'!B$7+'Power parameter'!H$10/2-'Power parameter'!B$12/'Power parameter'!E$15*(B326-B$3))*D326</f>
        <v>0.62079196601645459</v>
      </c>
      <c r="G326" s="1">
        <f t="shared" si="46"/>
        <v>0.62079196601645459</v>
      </c>
      <c r="J326">
        <v>318</v>
      </c>
      <c r="K326" s="1">
        <f t="shared" si="50"/>
        <v>1.6263396761387433E-5</v>
      </c>
      <c r="L326">
        <f t="shared" si="52"/>
        <v>0</v>
      </c>
      <c r="M326">
        <f t="shared" si="54"/>
        <v>1</v>
      </c>
      <c r="N326" s="1">
        <f>('Power parameter'!B$6-'Power parameter'!B$13)/'Power parameter'!E$15*K326*L326</f>
        <v>0</v>
      </c>
      <c r="O326" s="1">
        <f>IF((K326-B$1-E$1)&gt;0,0,('Power parameter'!K$8-'Power parameter'!B$13/'Power parameter'!E$15*(waves!K326-waves!B$1))*M326)</f>
        <v>0.50529414430131681</v>
      </c>
      <c r="P326" s="1">
        <f t="shared" si="47"/>
        <v>0.50529414430131681</v>
      </c>
      <c r="S326" s="1">
        <f t="shared" si="48"/>
        <v>1.5194712585361934E-5</v>
      </c>
      <c r="T326" s="1">
        <f t="shared" si="49"/>
        <v>0.62079196601645459</v>
      </c>
    </row>
    <row r="327" spans="1:20">
      <c r="A327">
        <v>319</v>
      </c>
      <c r="B327" s="1">
        <f t="shared" si="51"/>
        <v>1.5242494700410242E-5</v>
      </c>
      <c r="C327">
        <f t="shared" si="45"/>
        <v>0</v>
      </c>
      <c r="D327">
        <f t="shared" si="53"/>
        <v>1</v>
      </c>
      <c r="E327" s="1">
        <f>('Power parameter'!B$7-'Power parameter'!H$10/2+('Power parameter'!B$6-'Power parameter'!B$12)/'Power parameter'!E$15*B327)*C327</f>
        <v>0</v>
      </c>
      <c r="F327">
        <f>('Power parameter'!B$7+'Power parameter'!H$10/2-'Power parameter'!B$12/'Power parameter'!E$15*(B327-B$3))*D327</f>
        <v>0.61995332364078026</v>
      </c>
      <c r="G327" s="1">
        <f t="shared" si="46"/>
        <v>0.61995332364078026</v>
      </c>
      <c r="J327">
        <v>319</v>
      </c>
      <c r="K327" s="1">
        <f t="shared" si="50"/>
        <v>1.6314539518498714E-5</v>
      </c>
      <c r="L327">
        <f t="shared" si="52"/>
        <v>0</v>
      </c>
      <c r="M327">
        <f t="shared" si="54"/>
        <v>1</v>
      </c>
      <c r="N327" s="1">
        <f>('Power parameter'!B$6-'Power parameter'!B$13)/'Power parameter'!E$15*K327*L327</f>
        <v>0</v>
      </c>
      <c r="O327" s="1">
        <f>IF((K327-B$1-E$1)&gt;0,0,('Power parameter'!K$8-'Power parameter'!B$13/'Power parameter'!E$15*(waves!K327-waves!B$1))*M327)</f>
        <v>0.50439651799743768</v>
      </c>
      <c r="P327" s="1">
        <f t="shared" si="47"/>
        <v>0.50439651799743768</v>
      </c>
      <c r="S327" s="1">
        <f t="shared" si="48"/>
        <v>1.5242494700410242E-5</v>
      </c>
      <c r="T327" s="1">
        <f t="shared" si="49"/>
        <v>0.61995332364078026</v>
      </c>
    </row>
    <row r="328" spans="1:20">
      <c r="A328">
        <v>320</v>
      </c>
      <c r="B328" s="1">
        <f t="shared" si="51"/>
        <v>1.529027681545855E-5</v>
      </c>
      <c r="C328">
        <f t="shared" si="45"/>
        <v>0</v>
      </c>
      <c r="D328">
        <f t="shared" si="53"/>
        <v>1</v>
      </c>
      <c r="E328" s="1">
        <f>('Power parameter'!B$7-'Power parameter'!H$10/2+('Power parameter'!B$6-'Power parameter'!B$12)/'Power parameter'!E$15*B328)*C328</f>
        <v>0</v>
      </c>
      <c r="F328">
        <f>('Power parameter'!B$7+'Power parameter'!H$10/2-'Power parameter'!B$12/'Power parameter'!E$15*(B328-B$3))*D328</f>
        <v>0.61911468126510583</v>
      </c>
      <c r="G328" s="1">
        <f t="shared" si="46"/>
        <v>0.61911468126510583</v>
      </c>
      <c r="J328">
        <v>320</v>
      </c>
      <c r="K328" s="1">
        <f t="shared" si="50"/>
        <v>1.6365682275609995E-5</v>
      </c>
      <c r="L328">
        <f t="shared" si="52"/>
        <v>0</v>
      </c>
      <c r="M328">
        <f t="shared" si="54"/>
        <v>1</v>
      </c>
      <c r="N328" s="1">
        <f>('Power parameter'!B$6-'Power parameter'!B$13)/'Power parameter'!E$15*K328*L328</f>
        <v>0</v>
      </c>
      <c r="O328" s="1">
        <f>IF((K328-B$1-E$1)&gt;0,0,('Power parameter'!K$8-'Power parameter'!B$13/'Power parameter'!E$15*(waves!K328-waves!B$1))*M328)</f>
        <v>0.50349889169355855</v>
      </c>
      <c r="P328" s="1">
        <f t="shared" si="47"/>
        <v>0.50349889169355855</v>
      </c>
      <c r="S328" s="1">
        <f t="shared" si="48"/>
        <v>1.529027681545855E-5</v>
      </c>
      <c r="T328" s="1">
        <f t="shared" si="49"/>
        <v>0.61911468126510583</v>
      </c>
    </row>
    <row r="329" spans="1:20">
      <c r="A329">
        <v>321</v>
      </c>
      <c r="B329" s="1">
        <f t="shared" si="51"/>
        <v>1.5338058930506858E-5</v>
      </c>
      <c r="C329">
        <f t="shared" ref="C329:C392" si="55">IF(B329&lt;B$3,1,0)</f>
        <v>0</v>
      </c>
      <c r="D329">
        <f t="shared" si="53"/>
        <v>1</v>
      </c>
      <c r="E329" s="1">
        <f>('Power parameter'!B$7-'Power parameter'!H$10/2+('Power parameter'!B$6-'Power parameter'!B$12)/'Power parameter'!E$15*B329)*C329</f>
        <v>0</v>
      </c>
      <c r="F329">
        <f>('Power parameter'!B$7+'Power parameter'!H$10/2-'Power parameter'!B$12/'Power parameter'!E$15*(B329-B$3))*D329</f>
        <v>0.6182760388894315</v>
      </c>
      <c r="G329" s="1">
        <f t="shared" ref="G329:G392" si="56">E329+F329</f>
        <v>0.6182760388894315</v>
      </c>
      <c r="J329">
        <v>321</v>
      </c>
      <c r="K329" s="1">
        <f t="shared" si="50"/>
        <v>1.6416825032721276E-5</v>
      </c>
      <c r="L329">
        <f t="shared" si="52"/>
        <v>0</v>
      </c>
      <c r="M329">
        <f t="shared" si="54"/>
        <v>1</v>
      </c>
      <c r="N329" s="1">
        <f>('Power parameter'!B$6-'Power parameter'!B$13)/'Power parameter'!E$15*K329*L329</f>
        <v>0</v>
      </c>
      <c r="O329" s="1">
        <f>IF((K329-B$1-E$1)&gt;0,0,('Power parameter'!K$8-'Power parameter'!B$13/'Power parameter'!E$15*(waves!K329-waves!B$1))*M329)</f>
        <v>0.50260126538967942</v>
      </c>
      <c r="P329" s="1">
        <f t="shared" ref="P329:P392" si="57">N329+O329</f>
        <v>0.50260126538967942</v>
      </c>
      <c r="S329" s="1">
        <f t="shared" ref="S329:S392" si="58">B329*H$1+K329*H$2</f>
        <v>1.5338058930506858E-5</v>
      </c>
      <c r="T329" s="1">
        <f t="shared" ref="T329:T392" si="59">G329*H$1+P329*H$2</f>
        <v>0.6182760388894315</v>
      </c>
    </row>
    <row r="330" spans="1:20">
      <c r="A330">
        <v>322</v>
      </c>
      <c r="B330" s="1">
        <f t="shared" si="51"/>
        <v>1.5385841045555166E-5</v>
      </c>
      <c r="C330">
        <f t="shared" si="55"/>
        <v>0</v>
      </c>
      <c r="D330">
        <f t="shared" si="53"/>
        <v>1</v>
      </c>
      <c r="E330" s="1">
        <f>('Power parameter'!B$7-'Power parameter'!H$10/2+('Power parameter'!B$6-'Power parameter'!B$12)/'Power parameter'!E$15*B330)*C330</f>
        <v>0</v>
      </c>
      <c r="F330">
        <f>('Power parameter'!B$7+'Power parameter'!H$10/2-'Power parameter'!B$12/'Power parameter'!E$15*(B330-B$3))*D330</f>
        <v>0.61743739651375718</v>
      </c>
      <c r="G330" s="1">
        <f t="shared" si="56"/>
        <v>0.61743739651375718</v>
      </c>
      <c r="J330">
        <v>322</v>
      </c>
      <c r="K330" s="1">
        <f t="shared" ref="K330:K393" si="60">E$4*2/1000*J330</f>
        <v>1.646796778983256E-5</v>
      </c>
      <c r="L330">
        <f t="shared" si="52"/>
        <v>0</v>
      </c>
      <c r="M330">
        <f t="shared" si="54"/>
        <v>1</v>
      </c>
      <c r="N330" s="1">
        <f>('Power parameter'!B$6-'Power parameter'!B$13)/'Power parameter'!E$15*K330*L330</f>
        <v>0</v>
      </c>
      <c r="O330" s="1">
        <f>IF((K330-B$1-E$1)&gt;0,0,('Power parameter'!K$8-'Power parameter'!B$13/'Power parameter'!E$15*(waves!K330-waves!B$1))*M330)</f>
        <v>0.50170363908580018</v>
      </c>
      <c r="P330" s="1">
        <f t="shared" si="57"/>
        <v>0.50170363908580018</v>
      </c>
      <c r="S330" s="1">
        <f t="shared" si="58"/>
        <v>1.5385841045555166E-5</v>
      </c>
      <c r="T330" s="1">
        <f t="shared" si="59"/>
        <v>0.61743739651375718</v>
      </c>
    </row>
    <row r="331" spans="1:20">
      <c r="A331">
        <v>323</v>
      </c>
      <c r="B331" s="1">
        <f t="shared" ref="B331:B394" si="61">2*B$4/1000*A331</f>
        <v>1.5433623160603475E-5</v>
      </c>
      <c r="C331">
        <f t="shared" si="55"/>
        <v>0</v>
      </c>
      <c r="D331">
        <f t="shared" si="53"/>
        <v>1</v>
      </c>
      <c r="E331" s="1">
        <f>('Power parameter'!B$7-'Power parameter'!H$10/2+('Power parameter'!B$6-'Power parameter'!B$12)/'Power parameter'!E$15*B331)*C331</f>
        <v>0</v>
      </c>
      <c r="F331">
        <f>('Power parameter'!B$7+'Power parameter'!H$10/2-'Power parameter'!B$12/'Power parameter'!E$15*(B331-B$3))*D331</f>
        <v>0.61659875413808285</v>
      </c>
      <c r="G331" s="1">
        <f t="shared" si="56"/>
        <v>0.61659875413808285</v>
      </c>
      <c r="J331">
        <v>323</v>
      </c>
      <c r="K331" s="1">
        <f t="shared" si="60"/>
        <v>1.6519110546943841E-5</v>
      </c>
      <c r="L331">
        <f t="shared" si="52"/>
        <v>0</v>
      </c>
      <c r="M331">
        <f t="shared" si="54"/>
        <v>1</v>
      </c>
      <c r="N331" s="1">
        <f>('Power parameter'!B$6-'Power parameter'!B$13)/'Power parameter'!E$15*K331*L331</f>
        <v>0</v>
      </c>
      <c r="O331" s="1">
        <f>IF((K331-B$1-E$1)&gt;0,0,('Power parameter'!K$8-'Power parameter'!B$13/'Power parameter'!E$15*(waves!K331-waves!B$1))*M331)</f>
        <v>0.50080601278192105</v>
      </c>
      <c r="P331" s="1">
        <f t="shared" si="57"/>
        <v>0.50080601278192105</v>
      </c>
      <c r="S331" s="1">
        <f t="shared" si="58"/>
        <v>1.5433623160603475E-5</v>
      </c>
      <c r="T331" s="1">
        <f t="shared" si="59"/>
        <v>0.61659875413808285</v>
      </c>
    </row>
    <row r="332" spans="1:20">
      <c r="A332">
        <v>324</v>
      </c>
      <c r="B332" s="1">
        <f t="shared" si="61"/>
        <v>1.5481405275651783E-5</v>
      </c>
      <c r="C332">
        <f t="shared" si="55"/>
        <v>0</v>
      </c>
      <c r="D332">
        <f t="shared" si="53"/>
        <v>1</v>
      </c>
      <c r="E332" s="1">
        <f>('Power parameter'!B$7-'Power parameter'!H$10/2+('Power parameter'!B$6-'Power parameter'!B$12)/'Power parameter'!E$15*B332)*C332</f>
        <v>0</v>
      </c>
      <c r="F332">
        <f>('Power parameter'!B$7+'Power parameter'!H$10/2-'Power parameter'!B$12/'Power parameter'!E$15*(B332-B$3))*D332</f>
        <v>0.61576011176240852</v>
      </c>
      <c r="G332" s="1">
        <f t="shared" si="56"/>
        <v>0.61576011176240852</v>
      </c>
      <c r="J332">
        <v>324</v>
      </c>
      <c r="K332" s="1">
        <f t="shared" si="60"/>
        <v>1.6570253304055122E-5</v>
      </c>
      <c r="L332">
        <f t="shared" si="52"/>
        <v>0</v>
      </c>
      <c r="M332">
        <f t="shared" si="54"/>
        <v>1</v>
      </c>
      <c r="N332" s="1">
        <f>('Power parameter'!B$6-'Power parameter'!B$13)/'Power parameter'!E$15*K332*L332</f>
        <v>0</v>
      </c>
      <c r="O332" s="1">
        <f>IF((K332-B$1-E$1)&gt;0,0,('Power parameter'!K$8-'Power parameter'!B$13/'Power parameter'!E$15*(waves!K332-waves!B$1))*M332)</f>
        <v>0.49990838647804192</v>
      </c>
      <c r="P332" s="1">
        <f t="shared" si="57"/>
        <v>0.49990838647804192</v>
      </c>
      <c r="S332" s="1">
        <f t="shared" si="58"/>
        <v>1.5481405275651783E-5</v>
      </c>
      <c r="T332" s="1">
        <f t="shared" si="59"/>
        <v>0.61576011176240852</v>
      </c>
    </row>
    <row r="333" spans="1:20">
      <c r="A333">
        <v>325</v>
      </c>
      <c r="B333" s="1">
        <f t="shared" si="61"/>
        <v>1.5529187390700091E-5</v>
      </c>
      <c r="C333">
        <f t="shared" si="55"/>
        <v>0</v>
      </c>
      <c r="D333">
        <f t="shared" si="53"/>
        <v>1</v>
      </c>
      <c r="E333" s="1">
        <f>('Power parameter'!B$7-'Power parameter'!H$10/2+('Power parameter'!B$6-'Power parameter'!B$12)/'Power parameter'!E$15*B333)*C333</f>
        <v>0</v>
      </c>
      <c r="F333">
        <f>('Power parameter'!B$7+'Power parameter'!H$10/2-'Power parameter'!B$12/'Power parameter'!E$15*(B333-B$3))*D333</f>
        <v>0.6149214693867342</v>
      </c>
      <c r="G333" s="1">
        <f t="shared" si="56"/>
        <v>0.6149214693867342</v>
      </c>
      <c r="J333">
        <v>325</v>
      </c>
      <c r="K333" s="1">
        <f t="shared" si="60"/>
        <v>1.6621396061166403E-5</v>
      </c>
      <c r="L333">
        <f t="shared" si="52"/>
        <v>0</v>
      </c>
      <c r="M333">
        <f t="shared" si="54"/>
        <v>1</v>
      </c>
      <c r="N333" s="1">
        <f>('Power parameter'!B$6-'Power parameter'!B$13)/'Power parameter'!E$15*K333*L333</f>
        <v>0</v>
      </c>
      <c r="O333" s="1">
        <f>IF((K333-B$1-E$1)&gt;0,0,('Power parameter'!K$8-'Power parameter'!B$13/'Power parameter'!E$15*(waves!K333-waves!B$1))*M333)</f>
        <v>0.49901076017416279</v>
      </c>
      <c r="P333" s="1">
        <f t="shared" si="57"/>
        <v>0.49901076017416279</v>
      </c>
      <c r="S333" s="1">
        <f t="shared" si="58"/>
        <v>1.5529187390700091E-5</v>
      </c>
      <c r="T333" s="1">
        <f t="shared" si="59"/>
        <v>0.6149214693867342</v>
      </c>
    </row>
    <row r="334" spans="1:20">
      <c r="A334">
        <v>326</v>
      </c>
      <c r="B334" s="1">
        <f t="shared" si="61"/>
        <v>1.5576969505748396E-5</v>
      </c>
      <c r="C334">
        <f t="shared" si="55"/>
        <v>0</v>
      </c>
      <c r="D334">
        <f t="shared" si="53"/>
        <v>1</v>
      </c>
      <c r="E334" s="1">
        <f>('Power parameter'!B$7-'Power parameter'!H$10/2+('Power parameter'!B$6-'Power parameter'!B$12)/'Power parameter'!E$15*B334)*C334</f>
        <v>0</v>
      </c>
      <c r="F334">
        <f>('Power parameter'!B$7+'Power parameter'!H$10/2-'Power parameter'!B$12/'Power parameter'!E$15*(B334-B$3))*D334</f>
        <v>0.61408282701105987</v>
      </c>
      <c r="G334" s="1">
        <f t="shared" si="56"/>
        <v>0.61408282701105987</v>
      </c>
      <c r="J334">
        <v>326</v>
      </c>
      <c r="K334" s="1">
        <f t="shared" si="60"/>
        <v>1.6672538818277684E-5</v>
      </c>
      <c r="L334">
        <f t="shared" si="52"/>
        <v>0</v>
      </c>
      <c r="M334">
        <f t="shared" si="54"/>
        <v>1</v>
      </c>
      <c r="N334" s="1">
        <f>('Power parameter'!B$6-'Power parameter'!B$13)/'Power parameter'!E$15*K334*L334</f>
        <v>0</v>
      </c>
      <c r="O334" s="1">
        <f>IF((K334-B$1-E$1)&gt;0,0,('Power parameter'!K$8-'Power parameter'!B$13/'Power parameter'!E$15*(waves!K334-waves!B$1))*M334)</f>
        <v>0.49811313387028366</v>
      </c>
      <c r="P334" s="1">
        <f t="shared" si="57"/>
        <v>0.49811313387028366</v>
      </c>
      <c r="S334" s="1">
        <f t="shared" si="58"/>
        <v>1.5576969505748396E-5</v>
      </c>
      <c r="T334" s="1">
        <f t="shared" si="59"/>
        <v>0.61408282701105987</v>
      </c>
    </row>
    <row r="335" spans="1:20">
      <c r="A335">
        <v>327</v>
      </c>
      <c r="B335" s="1">
        <f t="shared" si="61"/>
        <v>1.5624751620796704E-5</v>
      </c>
      <c r="C335">
        <f t="shared" si="55"/>
        <v>0</v>
      </c>
      <c r="D335">
        <f t="shared" si="53"/>
        <v>1</v>
      </c>
      <c r="E335" s="1">
        <f>('Power parameter'!B$7-'Power parameter'!H$10/2+('Power parameter'!B$6-'Power parameter'!B$12)/'Power parameter'!E$15*B335)*C335</f>
        <v>0</v>
      </c>
      <c r="F335">
        <f>('Power parameter'!B$7+'Power parameter'!H$10/2-'Power parameter'!B$12/'Power parameter'!E$15*(B335-B$3))*D335</f>
        <v>0.61324418463538555</v>
      </c>
      <c r="G335" s="1">
        <f t="shared" si="56"/>
        <v>0.61324418463538555</v>
      </c>
      <c r="J335">
        <v>327</v>
      </c>
      <c r="K335" s="1">
        <f t="shared" si="60"/>
        <v>1.6723681575388965E-5</v>
      </c>
      <c r="L335">
        <f t="shared" si="52"/>
        <v>0</v>
      </c>
      <c r="M335">
        <f t="shared" si="54"/>
        <v>1</v>
      </c>
      <c r="N335" s="1">
        <f>('Power parameter'!B$6-'Power parameter'!B$13)/'Power parameter'!E$15*K335*L335</f>
        <v>0</v>
      </c>
      <c r="O335" s="1">
        <f>IF((K335-B$1-E$1)&gt;0,0,('Power parameter'!K$8-'Power parameter'!B$13/'Power parameter'!E$15*(waves!K335-waves!B$1))*M335)</f>
        <v>0.49721550756640448</v>
      </c>
      <c r="P335" s="1">
        <f t="shared" si="57"/>
        <v>0.49721550756640448</v>
      </c>
      <c r="S335" s="1">
        <f t="shared" si="58"/>
        <v>1.5624751620796704E-5</v>
      </c>
      <c r="T335" s="1">
        <f t="shared" si="59"/>
        <v>0.61324418463538555</v>
      </c>
    </row>
    <row r="336" spans="1:20">
      <c r="A336">
        <v>328</v>
      </c>
      <c r="B336" s="1">
        <f t="shared" si="61"/>
        <v>1.5672533735845012E-5</v>
      </c>
      <c r="C336">
        <f t="shared" si="55"/>
        <v>0</v>
      </c>
      <c r="D336">
        <f t="shared" si="53"/>
        <v>1</v>
      </c>
      <c r="E336" s="1">
        <f>('Power parameter'!B$7-'Power parameter'!H$10/2+('Power parameter'!B$6-'Power parameter'!B$12)/'Power parameter'!E$15*B336)*C336</f>
        <v>0</v>
      </c>
      <c r="F336">
        <f>('Power parameter'!B$7+'Power parameter'!H$10/2-'Power parameter'!B$12/'Power parameter'!E$15*(B336-B$3))*D336</f>
        <v>0.61240554225971122</v>
      </c>
      <c r="G336" s="1">
        <f t="shared" si="56"/>
        <v>0.61240554225971122</v>
      </c>
      <c r="J336">
        <v>328</v>
      </c>
      <c r="K336" s="1">
        <f t="shared" si="60"/>
        <v>1.6774824332500245E-5</v>
      </c>
      <c r="L336">
        <f t="shared" ref="L336:L399" si="62">IF(K336&lt;B$1,1,0)</f>
        <v>0</v>
      </c>
      <c r="M336">
        <f t="shared" si="54"/>
        <v>1</v>
      </c>
      <c r="N336" s="1">
        <f>('Power parameter'!B$6-'Power parameter'!B$13)/'Power parameter'!E$15*K336*L336</f>
        <v>0</v>
      </c>
      <c r="O336" s="1">
        <f>IF((K336-B$1-E$1)&gt;0,0,('Power parameter'!K$8-'Power parameter'!B$13/'Power parameter'!E$15*(waves!K336-waves!B$1))*M336)</f>
        <v>0.49631788126252535</v>
      </c>
      <c r="P336" s="1">
        <f t="shared" si="57"/>
        <v>0.49631788126252535</v>
      </c>
      <c r="S336" s="1">
        <f t="shared" si="58"/>
        <v>1.5672533735845012E-5</v>
      </c>
      <c r="T336" s="1">
        <f t="shared" si="59"/>
        <v>0.61240554225971122</v>
      </c>
    </row>
    <row r="337" spans="1:20">
      <c r="A337">
        <v>329</v>
      </c>
      <c r="B337" s="1">
        <f t="shared" si="61"/>
        <v>1.5720315850893321E-5</v>
      </c>
      <c r="C337">
        <f t="shared" si="55"/>
        <v>0</v>
      </c>
      <c r="D337">
        <f t="shared" si="53"/>
        <v>1</v>
      </c>
      <c r="E337" s="1">
        <f>('Power parameter'!B$7-'Power parameter'!H$10/2+('Power parameter'!B$6-'Power parameter'!B$12)/'Power parameter'!E$15*B337)*C337</f>
        <v>0</v>
      </c>
      <c r="F337">
        <f>('Power parameter'!B$7+'Power parameter'!H$10/2-'Power parameter'!B$12/'Power parameter'!E$15*(B337-B$3))*D337</f>
        <v>0.6115668998840369</v>
      </c>
      <c r="G337" s="1">
        <f t="shared" si="56"/>
        <v>0.6115668998840369</v>
      </c>
      <c r="J337">
        <v>329</v>
      </c>
      <c r="K337" s="1">
        <f t="shared" si="60"/>
        <v>1.6825967089611526E-5</v>
      </c>
      <c r="L337">
        <f t="shared" si="62"/>
        <v>0</v>
      </c>
      <c r="M337">
        <f t="shared" si="54"/>
        <v>1</v>
      </c>
      <c r="N337" s="1">
        <f>('Power parameter'!B$6-'Power parameter'!B$13)/'Power parameter'!E$15*K337*L337</f>
        <v>0</v>
      </c>
      <c r="O337" s="1">
        <f>IF((K337-B$1-E$1)&gt;0,0,('Power parameter'!K$8-'Power parameter'!B$13/'Power parameter'!E$15*(waves!K337-waves!B$1))*M337)</f>
        <v>0.49542025495864622</v>
      </c>
      <c r="P337" s="1">
        <f t="shared" si="57"/>
        <v>0.49542025495864622</v>
      </c>
      <c r="S337" s="1">
        <f t="shared" si="58"/>
        <v>1.5720315850893321E-5</v>
      </c>
      <c r="T337" s="1">
        <f t="shared" si="59"/>
        <v>0.6115668998840369</v>
      </c>
    </row>
    <row r="338" spans="1:20">
      <c r="A338">
        <v>330</v>
      </c>
      <c r="B338" s="1">
        <f t="shared" si="61"/>
        <v>1.5768097965941629E-5</v>
      </c>
      <c r="C338">
        <f t="shared" si="55"/>
        <v>0</v>
      </c>
      <c r="D338">
        <f t="shared" si="53"/>
        <v>1</v>
      </c>
      <c r="E338" s="1">
        <f>('Power parameter'!B$7-'Power parameter'!H$10/2+('Power parameter'!B$6-'Power parameter'!B$12)/'Power parameter'!E$15*B338)*C338</f>
        <v>0</v>
      </c>
      <c r="F338">
        <f>('Power parameter'!B$7+'Power parameter'!H$10/2-'Power parameter'!B$12/'Power parameter'!E$15*(B338-B$3))*D338</f>
        <v>0.61072825750836257</v>
      </c>
      <c r="G338" s="1">
        <f t="shared" si="56"/>
        <v>0.61072825750836257</v>
      </c>
      <c r="J338">
        <v>330</v>
      </c>
      <c r="K338" s="1">
        <f t="shared" si="60"/>
        <v>1.6877109846722807E-5</v>
      </c>
      <c r="L338">
        <f t="shared" si="62"/>
        <v>0</v>
      </c>
      <c r="M338">
        <f t="shared" si="54"/>
        <v>1</v>
      </c>
      <c r="N338" s="1">
        <f>('Power parameter'!B$6-'Power parameter'!B$13)/'Power parameter'!E$15*K338*L338</f>
        <v>0</v>
      </c>
      <c r="O338" s="1">
        <f>IF((K338-B$1-E$1)&gt;0,0,('Power parameter'!K$8-'Power parameter'!B$13/'Power parameter'!E$15*(waves!K338-waves!B$1))*M338)</f>
        <v>0.49452262865476709</v>
      </c>
      <c r="P338" s="1">
        <f t="shared" si="57"/>
        <v>0.49452262865476709</v>
      </c>
      <c r="S338" s="1">
        <f t="shared" si="58"/>
        <v>1.5768097965941629E-5</v>
      </c>
      <c r="T338" s="1">
        <f t="shared" si="59"/>
        <v>0.61072825750836257</v>
      </c>
    </row>
    <row r="339" spans="1:20">
      <c r="A339">
        <v>331</v>
      </c>
      <c r="B339" s="1">
        <f t="shared" si="61"/>
        <v>1.5815880080989937E-5</v>
      </c>
      <c r="C339">
        <f t="shared" si="55"/>
        <v>0</v>
      </c>
      <c r="D339">
        <f t="shared" si="53"/>
        <v>1</v>
      </c>
      <c r="E339" s="1">
        <f>('Power parameter'!B$7-'Power parameter'!H$10/2+('Power parameter'!B$6-'Power parameter'!B$12)/'Power parameter'!E$15*B339)*C339</f>
        <v>0</v>
      </c>
      <c r="F339">
        <f>('Power parameter'!B$7+'Power parameter'!H$10/2-'Power parameter'!B$12/'Power parameter'!E$15*(B339-B$3))*D339</f>
        <v>0.60988961513268825</v>
      </c>
      <c r="G339" s="1">
        <f t="shared" si="56"/>
        <v>0.60988961513268825</v>
      </c>
      <c r="J339">
        <v>331</v>
      </c>
      <c r="K339" s="1">
        <f t="shared" si="60"/>
        <v>1.6928252603834091E-5</v>
      </c>
      <c r="L339">
        <f t="shared" si="62"/>
        <v>0</v>
      </c>
      <c r="M339">
        <f t="shared" si="54"/>
        <v>1</v>
      </c>
      <c r="N339" s="1">
        <f>('Power parameter'!B$6-'Power parameter'!B$13)/'Power parameter'!E$15*K339*L339</f>
        <v>0</v>
      </c>
      <c r="O339" s="1">
        <f>IF((K339-B$1-E$1)&gt;0,0,('Power parameter'!K$8-'Power parameter'!B$13/'Power parameter'!E$15*(waves!K339-waves!B$1))*M339)</f>
        <v>0.49362500235088791</v>
      </c>
      <c r="P339" s="1">
        <f t="shared" si="57"/>
        <v>0.49362500235088791</v>
      </c>
      <c r="S339" s="1">
        <f t="shared" si="58"/>
        <v>1.5815880080989937E-5</v>
      </c>
      <c r="T339" s="1">
        <f t="shared" si="59"/>
        <v>0.60988961513268825</v>
      </c>
    </row>
    <row r="340" spans="1:20">
      <c r="A340">
        <v>332</v>
      </c>
      <c r="B340" s="1">
        <f t="shared" si="61"/>
        <v>1.5863662196038245E-5</v>
      </c>
      <c r="C340">
        <f t="shared" si="55"/>
        <v>0</v>
      </c>
      <c r="D340">
        <f t="shared" si="53"/>
        <v>1</v>
      </c>
      <c r="E340" s="1">
        <f>('Power parameter'!B$7-'Power parameter'!H$10/2+('Power parameter'!B$6-'Power parameter'!B$12)/'Power parameter'!E$15*B340)*C340</f>
        <v>0</v>
      </c>
      <c r="F340">
        <f>('Power parameter'!B$7+'Power parameter'!H$10/2-'Power parameter'!B$12/'Power parameter'!E$15*(B340-B$3))*D340</f>
        <v>0.60905097275701381</v>
      </c>
      <c r="G340" s="1">
        <f t="shared" si="56"/>
        <v>0.60905097275701381</v>
      </c>
      <c r="J340">
        <v>332</v>
      </c>
      <c r="K340" s="1">
        <f t="shared" si="60"/>
        <v>1.6979395360945372E-5</v>
      </c>
      <c r="L340">
        <f t="shared" si="62"/>
        <v>0</v>
      </c>
      <c r="M340">
        <f t="shared" si="54"/>
        <v>1</v>
      </c>
      <c r="N340" s="1">
        <f>('Power parameter'!B$6-'Power parameter'!B$13)/'Power parameter'!E$15*K340*L340</f>
        <v>0</v>
      </c>
      <c r="O340" s="1">
        <f>IF((K340-B$1-E$1)&gt;0,0,('Power parameter'!K$8-'Power parameter'!B$13/'Power parameter'!E$15*(waves!K340-waves!B$1))*M340)</f>
        <v>0.49272737604700878</v>
      </c>
      <c r="P340" s="1">
        <f t="shared" si="57"/>
        <v>0.49272737604700878</v>
      </c>
      <c r="S340" s="1">
        <f t="shared" si="58"/>
        <v>1.5863662196038245E-5</v>
      </c>
      <c r="T340" s="1">
        <f t="shared" si="59"/>
        <v>0.60905097275701381</v>
      </c>
    </row>
    <row r="341" spans="1:20">
      <c r="A341">
        <v>333</v>
      </c>
      <c r="B341" s="1">
        <f t="shared" si="61"/>
        <v>1.5911444311086553E-5</v>
      </c>
      <c r="C341">
        <f t="shared" si="55"/>
        <v>0</v>
      </c>
      <c r="D341">
        <f t="shared" si="53"/>
        <v>1</v>
      </c>
      <c r="E341" s="1">
        <f>('Power parameter'!B$7-'Power parameter'!H$10/2+('Power parameter'!B$6-'Power parameter'!B$12)/'Power parameter'!E$15*B341)*C341</f>
        <v>0</v>
      </c>
      <c r="F341">
        <f>('Power parameter'!B$7+'Power parameter'!H$10/2-'Power parameter'!B$12/'Power parameter'!E$15*(B341-B$3))*D341</f>
        <v>0.60821233038133948</v>
      </c>
      <c r="G341" s="1">
        <f t="shared" si="56"/>
        <v>0.60821233038133948</v>
      </c>
      <c r="J341">
        <v>333</v>
      </c>
      <c r="K341" s="1">
        <f t="shared" si="60"/>
        <v>1.7030538118056653E-5</v>
      </c>
      <c r="L341">
        <f t="shared" si="62"/>
        <v>0</v>
      </c>
      <c r="M341">
        <f t="shared" si="54"/>
        <v>1</v>
      </c>
      <c r="N341" s="1">
        <f>('Power parameter'!B$6-'Power parameter'!B$13)/'Power parameter'!E$15*K341*L341</f>
        <v>0</v>
      </c>
      <c r="O341" s="1">
        <f>IF((K341-B$1-E$1)&gt;0,0,('Power parameter'!K$8-'Power parameter'!B$13/'Power parameter'!E$15*(waves!K341-waves!B$1))*M341)</f>
        <v>0.49182974974312965</v>
      </c>
      <c r="P341" s="1">
        <f t="shared" si="57"/>
        <v>0.49182974974312965</v>
      </c>
      <c r="S341" s="1">
        <f t="shared" si="58"/>
        <v>1.5911444311086553E-5</v>
      </c>
      <c r="T341" s="1">
        <f t="shared" si="59"/>
        <v>0.60821233038133948</v>
      </c>
    </row>
    <row r="342" spans="1:20">
      <c r="A342">
        <v>334</v>
      </c>
      <c r="B342" s="1">
        <f t="shared" si="61"/>
        <v>1.5959226426134862E-5</v>
      </c>
      <c r="C342">
        <f t="shared" si="55"/>
        <v>0</v>
      </c>
      <c r="D342">
        <f t="shared" si="53"/>
        <v>1</v>
      </c>
      <c r="E342" s="1">
        <f>('Power parameter'!B$7-'Power parameter'!H$10/2+('Power parameter'!B$6-'Power parameter'!B$12)/'Power parameter'!E$15*B342)*C342</f>
        <v>0</v>
      </c>
      <c r="F342">
        <f>('Power parameter'!B$7+'Power parameter'!H$10/2-'Power parameter'!B$12/'Power parameter'!E$15*(B342-B$3))*D342</f>
        <v>0.60737368800566516</v>
      </c>
      <c r="G342" s="1">
        <f t="shared" si="56"/>
        <v>0.60737368800566516</v>
      </c>
      <c r="J342">
        <v>334</v>
      </c>
      <c r="K342" s="1">
        <f t="shared" si="60"/>
        <v>1.7081680875167934E-5</v>
      </c>
      <c r="L342">
        <f t="shared" si="62"/>
        <v>0</v>
      </c>
      <c r="M342">
        <f t="shared" si="54"/>
        <v>1</v>
      </c>
      <c r="N342" s="1">
        <f>('Power parameter'!B$6-'Power parameter'!B$13)/'Power parameter'!E$15*K342*L342</f>
        <v>0</v>
      </c>
      <c r="O342" s="1">
        <f>IF((K342-B$1-E$1)&gt;0,0,('Power parameter'!K$8-'Power parameter'!B$13/'Power parameter'!E$15*(waves!K342-waves!B$1))*M342)</f>
        <v>0.49093212343925052</v>
      </c>
      <c r="P342" s="1">
        <f t="shared" si="57"/>
        <v>0.49093212343925052</v>
      </c>
      <c r="S342" s="1">
        <f t="shared" si="58"/>
        <v>1.5959226426134862E-5</v>
      </c>
      <c r="T342" s="1">
        <f t="shared" si="59"/>
        <v>0.60737368800566516</v>
      </c>
    </row>
    <row r="343" spans="1:20">
      <c r="A343">
        <v>335</v>
      </c>
      <c r="B343" s="1">
        <f t="shared" si="61"/>
        <v>1.600700854118317E-5</v>
      </c>
      <c r="C343">
        <f t="shared" si="55"/>
        <v>0</v>
      </c>
      <c r="D343">
        <f t="shared" si="53"/>
        <v>1</v>
      </c>
      <c r="E343" s="1">
        <f>('Power parameter'!B$7-'Power parameter'!H$10/2+('Power parameter'!B$6-'Power parameter'!B$12)/'Power parameter'!E$15*B343)*C343</f>
        <v>0</v>
      </c>
      <c r="F343">
        <f>('Power parameter'!B$7+'Power parameter'!H$10/2-'Power parameter'!B$12/'Power parameter'!E$15*(B343-B$3))*D343</f>
        <v>0.60653504562999072</v>
      </c>
      <c r="G343" s="1">
        <f t="shared" si="56"/>
        <v>0.60653504562999072</v>
      </c>
      <c r="J343">
        <v>335</v>
      </c>
      <c r="K343" s="1">
        <f t="shared" si="60"/>
        <v>1.7132823632279215E-5</v>
      </c>
      <c r="L343">
        <f t="shared" si="62"/>
        <v>0</v>
      </c>
      <c r="M343">
        <f t="shared" si="54"/>
        <v>1</v>
      </c>
      <c r="N343" s="1">
        <f>('Power parameter'!B$6-'Power parameter'!B$13)/'Power parameter'!E$15*K343*L343</f>
        <v>0</v>
      </c>
      <c r="O343" s="1">
        <f>IF((K343-B$1-E$1)&gt;0,0,('Power parameter'!K$8-'Power parameter'!B$13/'Power parameter'!E$15*(waves!K343-waves!B$1))*M343)</f>
        <v>0.49003449713537139</v>
      </c>
      <c r="P343" s="1">
        <f t="shared" si="57"/>
        <v>0.49003449713537139</v>
      </c>
      <c r="S343" s="1">
        <f t="shared" si="58"/>
        <v>1.600700854118317E-5</v>
      </c>
      <c r="T343" s="1">
        <f t="shared" si="59"/>
        <v>0.60653504562999072</v>
      </c>
    </row>
    <row r="344" spans="1:20">
      <c r="A344">
        <v>336</v>
      </c>
      <c r="B344" s="1">
        <f t="shared" si="61"/>
        <v>1.6054790656231478E-5</v>
      </c>
      <c r="C344">
        <f t="shared" si="55"/>
        <v>0</v>
      </c>
      <c r="D344">
        <f t="shared" si="53"/>
        <v>1</v>
      </c>
      <c r="E344" s="1">
        <f>('Power parameter'!B$7-'Power parameter'!H$10/2+('Power parameter'!B$6-'Power parameter'!B$12)/'Power parameter'!E$15*B344)*C344</f>
        <v>0</v>
      </c>
      <c r="F344">
        <f>('Power parameter'!B$7+'Power parameter'!H$10/2-'Power parameter'!B$12/'Power parameter'!E$15*(B344-B$3))*D344</f>
        <v>0.6056964032543164</v>
      </c>
      <c r="G344" s="1">
        <f t="shared" si="56"/>
        <v>0.6056964032543164</v>
      </c>
      <c r="J344">
        <v>336</v>
      </c>
      <c r="K344" s="1">
        <f t="shared" si="60"/>
        <v>1.7183966389390496E-5</v>
      </c>
      <c r="L344">
        <f t="shared" si="62"/>
        <v>0</v>
      </c>
      <c r="M344">
        <f t="shared" si="54"/>
        <v>1</v>
      </c>
      <c r="N344" s="1">
        <f>('Power parameter'!B$6-'Power parameter'!B$13)/'Power parameter'!E$15*K344*L344</f>
        <v>0</v>
      </c>
      <c r="O344" s="1">
        <f>IF((K344-B$1-E$1)&gt;0,0,('Power parameter'!K$8-'Power parameter'!B$13/'Power parameter'!E$15*(waves!K344-waves!B$1))*M344)</f>
        <v>0.48913687083149227</v>
      </c>
      <c r="P344" s="1">
        <f t="shared" si="57"/>
        <v>0.48913687083149227</v>
      </c>
      <c r="S344" s="1">
        <f t="shared" si="58"/>
        <v>1.6054790656231478E-5</v>
      </c>
      <c r="T344" s="1">
        <f t="shared" si="59"/>
        <v>0.6056964032543164</v>
      </c>
    </row>
    <row r="345" spans="1:20">
      <c r="A345">
        <v>337</v>
      </c>
      <c r="B345" s="1">
        <f t="shared" si="61"/>
        <v>1.6102572771279786E-5</v>
      </c>
      <c r="C345">
        <f t="shared" si="55"/>
        <v>0</v>
      </c>
      <c r="D345">
        <f t="shared" si="53"/>
        <v>1</v>
      </c>
      <c r="E345" s="1">
        <f>('Power parameter'!B$7-'Power parameter'!H$10/2+('Power parameter'!B$6-'Power parameter'!B$12)/'Power parameter'!E$15*B345)*C345</f>
        <v>0</v>
      </c>
      <c r="F345">
        <f>('Power parameter'!B$7+'Power parameter'!H$10/2-'Power parameter'!B$12/'Power parameter'!E$15*(B345-B$3))*D345</f>
        <v>0.60485776087864207</v>
      </c>
      <c r="G345" s="1">
        <f t="shared" si="56"/>
        <v>0.60485776087864207</v>
      </c>
      <c r="J345">
        <v>337</v>
      </c>
      <c r="K345" s="1">
        <f t="shared" si="60"/>
        <v>1.7235109146501777E-5</v>
      </c>
      <c r="L345">
        <f t="shared" si="62"/>
        <v>0</v>
      </c>
      <c r="M345">
        <f t="shared" si="54"/>
        <v>1</v>
      </c>
      <c r="N345" s="1">
        <f>('Power parameter'!B$6-'Power parameter'!B$13)/'Power parameter'!E$15*K345*L345</f>
        <v>0</v>
      </c>
      <c r="O345" s="1">
        <f>IF((K345-B$1-E$1)&gt;0,0,('Power parameter'!K$8-'Power parameter'!B$13/'Power parameter'!E$15*(waves!K345-waves!B$1))*M345)</f>
        <v>0.48823924452761314</v>
      </c>
      <c r="P345" s="1">
        <f t="shared" si="57"/>
        <v>0.48823924452761314</v>
      </c>
      <c r="S345" s="1">
        <f t="shared" si="58"/>
        <v>1.6102572771279786E-5</v>
      </c>
      <c r="T345" s="1">
        <f t="shared" si="59"/>
        <v>0.60485776087864207</v>
      </c>
    </row>
    <row r="346" spans="1:20">
      <c r="A346">
        <v>338</v>
      </c>
      <c r="B346" s="1">
        <f t="shared" si="61"/>
        <v>1.6150354886328094E-5</v>
      </c>
      <c r="C346">
        <f t="shared" si="55"/>
        <v>0</v>
      </c>
      <c r="D346">
        <f t="shared" ref="D346:D409" si="63">IF(B346&gt;B$3,1,0)</f>
        <v>1</v>
      </c>
      <c r="E346" s="1">
        <f>('Power parameter'!B$7-'Power parameter'!H$10/2+('Power parameter'!B$6-'Power parameter'!B$12)/'Power parameter'!E$15*B346)*C346</f>
        <v>0</v>
      </c>
      <c r="F346">
        <f>('Power parameter'!B$7+'Power parameter'!H$10/2-'Power parameter'!B$12/'Power parameter'!E$15*(B346-B$3))*D346</f>
        <v>0.60401911850296774</v>
      </c>
      <c r="G346" s="1">
        <f t="shared" si="56"/>
        <v>0.60401911850296774</v>
      </c>
      <c r="J346">
        <v>338</v>
      </c>
      <c r="K346" s="1">
        <f t="shared" si="60"/>
        <v>1.7286251903613058E-5</v>
      </c>
      <c r="L346">
        <f t="shared" si="62"/>
        <v>0</v>
      </c>
      <c r="M346">
        <f t="shared" si="54"/>
        <v>1</v>
      </c>
      <c r="N346" s="1">
        <f>('Power parameter'!B$6-'Power parameter'!B$13)/'Power parameter'!E$15*K346*L346</f>
        <v>0</v>
      </c>
      <c r="O346" s="1">
        <f>IF((K346-B$1-E$1)&gt;0,0,('Power parameter'!K$8-'Power parameter'!B$13/'Power parameter'!E$15*(waves!K346-waves!B$1))*M346)</f>
        <v>0.48734161822373401</v>
      </c>
      <c r="P346" s="1">
        <f t="shared" si="57"/>
        <v>0.48734161822373401</v>
      </c>
      <c r="S346" s="1">
        <f t="shared" si="58"/>
        <v>1.6150354886328094E-5</v>
      </c>
      <c r="T346" s="1">
        <f t="shared" si="59"/>
        <v>0.60401911850296774</v>
      </c>
    </row>
    <row r="347" spans="1:20">
      <c r="A347">
        <v>339</v>
      </c>
      <c r="B347" s="1">
        <f t="shared" si="61"/>
        <v>1.6198137001376403E-5</v>
      </c>
      <c r="C347">
        <f t="shared" si="55"/>
        <v>0</v>
      </c>
      <c r="D347">
        <f t="shared" si="63"/>
        <v>1</v>
      </c>
      <c r="E347" s="1">
        <f>('Power parameter'!B$7-'Power parameter'!H$10/2+('Power parameter'!B$6-'Power parameter'!B$12)/'Power parameter'!E$15*B347)*C347</f>
        <v>0</v>
      </c>
      <c r="F347">
        <f>('Power parameter'!B$7+'Power parameter'!H$10/2-'Power parameter'!B$12/'Power parameter'!E$15*(B347-B$3))*D347</f>
        <v>0.60318047612729342</v>
      </c>
      <c r="G347" s="1">
        <f t="shared" si="56"/>
        <v>0.60318047612729342</v>
      </c>
      <c r="J347">
        <v>339</v>
      </c>
      <c r="K347" s="1">
        <f t="shared" si="60"/>
        <v>1.7337394660724338E-5</v>
      </c>
      <c r="L347">
        <f t="shared" si="62"/>
        <v>0</v>
      </c>
      <c r="M347">
        <f t="shared" si="54"/>
        <v>1</v>
      </c>
      <c r="N347" s="1">
        <f>('Power parameter'!B$6-'Power parameter'!B$13)/'Power parameter'!E$15*K347*L347</f>
        <v>0</v>
      </c>
      <c r="O347" s="1">
        <f>IF((K347-B$1-E$1)&gt;0,0,('Power parameter'!K$8-'Power parameter'!B$13/'Power parameter'!E$15*(waves!K347-waves!B$1))*M347)</f>
        <v>0.48644399191985482</v>
      </c>
      <c r="P347" s="1">
        <f t="shared" si="57"/>
        <v>0.48644399191985482</v>
      </c>
      <c r="S347" s="1">
        <f t="shared" si="58"/>
        <v>1.6198137001376403E-5</v>
      </c>
      <c r="T347" s="1">
        <f t="shared" si="59"/>
        <v>0.60318047612729342</v>
      </c>
    </row>
    <row r="348" spans="1:20">
      <c r="A348">
        <v>340</v>
      </c>
      <c r="B348" s="1">
        <f t="shared" si="61"/>
        <v>1.6245919116424707E-5</v>
      </c>
      <c r="C348">
        <f t="shared" si="55"/>
        <v>0</v>
      </c>
      <c r="D348">
        <f t="shared" si="63"/>
        <v>1</v>
      </c>
      <c r="E348" s="1">
        <f>('Power parameter'!B$7-'Power parameter'!H$10/2+('Power parameter'!B$6-'Power parameter'!B$12)/'Power parameter'!E$15*B348)*C348</f>
        <v>0</v>
      </c>
      <c r="F348">
        <f>('Power parameter'!B$7+'Power parameter'!H$10/2-'Power parameter'!B$12/'Power parameter'!E$15*(B348-B$3))*D348</f>
        <v>0.60234183375161909</v>
      </c>
      <c r="G348" s="1">
        <f t="shared" si="56"/>
        <v>0.60234183375161909</v>
      </c>
      <c r="J348">
        <v>340</v>
      </c>
      <c r="K348" s="1">
        <f t="shared" si="60"/>
        <v>1.7388537417835623E-5</v>
      </c>
      <c r="L348">
        <f t="shared" si="62"/>
        <v>0</v>
      </c>
      <c r="M348">
        <f t="shared" si="54"/>
        <v>1</v>
      </c>
      <c r="N348" s="1">
        <f>('Power parameter'!B$6-'Power parameter'!B$13)/'Power parameter'!E$15*K348*L348</f>
        <v>0</v>
      </c>
      <c r="O348" s="1">
        <f>IF((K348-B$1-E$1)&gt;0,0,('Power parameter'!K$8-'Power parameter'!B$13/'Power parameter'!E$15*(waves!K348-waves!B$1))*M348)</f>
        <v>0.48554636561597564</v>
      </c>
      <c r="P348" s="1">
        <f t="shared" si="57"/>
        <v>0.48554636561597564</v>
      </c>
      <c r="S348" s="1">
        <f t="shared" si="58"/>
        <v>1.6245919116424707E-5</v>
      </c>
      <c r="T348" s="1">
        <f t="shared" si="59"/>
        <v>0.60234183375161909</v>
      </c>
    </row>
    <row r="349" spans="1:20">
      <c r="A349">
        <v>341</v>
      </c>
      <c r="B349" s="1">
        <f t="shared" si="61"/>
        <v>1.6293701231473016E-5</v>
      </c>
      <c r="C349">
        <f t="shared" si="55"/>
        <v>0</v>
      </c>
      <c r="D349">
        <f t="shared" si="63"/>
        <v>1</v>
      </c>
      <c r="E349" s="1">
        <f>('Power parameter'!B$7-'Power parameter'!H$10/2+('Power parameter'!B$6-'Power parameter'!B$12)/'Power parameter'!E$15*B349)*C349</f>
        <v>0</v>
      </c>
      <c r="F349">
        <f>('Power parameter'!B$7+'Power parameter'!H$10/2-'Power parameter'!B$12/'Power parameter'!E$15*(B349-B$3))*D349</f>
        <v>0.60150319137594477</v>
      </c>
      <c r="G349" s="1">
        <f t="shared" si="56"/>
        <v>0.60150319137594477</v>
      </c>
      <c r="J349">
        <v>341</v>
      </c>
      <c r="K349" s="1">
        <f t="shared" si="60"/>
        <v>1.7439680174946904E-5</v>
      </c>
      <c r="L349">
        <f t="shared" si="62"/>
        <v>0</v>
      </c>
      <c r="M349">
        <f t="shared" si="54"/>
        <v>1</v>
      </c>
      <c r="N349" s="1">
        <f>('Power parameter'!B$6-'Power parameter'!B$13)/'Power parameter'!E$15*K349*L349</f>
        <v>0</v>
      </c>
      <c r="O349" s="1">
        <f>IF((K349-B$1-E$1)&gt;0,0,('Power parameter'!K$8-'Power parameter'!B$13/'Power parameter'!E$15*(waves!K349-waves!B$1))*M349)</f>
        <v>0.48464873931209651</v>
      </c>
      <c r="P349" s="1">
        <f t="shared" si="57"/>
        <v>0.48464873931209651</v>
      </c>
      <c r="S349" s="1">
        <f t="shared" si="58"/>
        <v>1.6293701231473016E-5</v>
      </c>
      <c r="T349" s="1">
        <f t="shared" si="59"/>
        <v>0.60150319137594477</v>
      </c>
    </row>
    <row r="350" spans="1:20">
      <c r="A350">
        <v>342</v>
      </c>
      <c r="B350" s="1">
        <f t="shared" si="61"/>
        <v>1.6341483346521324E-5</v>
      </c>
      <c r="C350">
        <f t="shared" si="55"/>
        <v>0</v>
      </c>
      <c r="D350">
        <f t="shared" si="63"/>
        <v>1</v>
      </c>
      <c r="E350" s="1">
        <f>('Power parameter'!B$7-'Power parameter'!H$10/2+('Power parameter'!B$6-'Power parameter'!B$12)/'Power parameter'!E$15*B350)*C350</f>
        <v>0</v>
      </c>
      <c r="F350">
        <f>('Power parameter'!B$7+'Power parameter'!H$10/2-'Power parameter'!B$12/'Power parameter'!E$15*(B350-B$3))*D350</f>
        <v>0.60066454900027044</v>
      </c>
      <c r="G350" s="1">
        <f t="shared" si="56"/>
        <v>0.60066454900027044</v>
      </c>
      <c r="J350">
        <v>342</v>
      </c>
      <c r="K350" s="1">
        <f t="shared" si="60"/>
        <v>1.7490822932058184E-5</v>
      </c>
      <c r="L350">
        <f t="shared" si="62"/>
        <v>0</v>
      </c>
      <c r="M350">
        <f t="shared" si="54"/>
        <v>1</v>
      </c>
      <c r="N350" s="1">
        <f>('Power parameter'!B$6-'Power parameter'!B$13)/'Power parameter'!E$15*K350*L350</f>
        <v>0</v>
      </c>
      <c r="O350" s="1">
        <f>IF((K350-B$1-E$1)&gt;0,0,('Power parameter'!K$8-'Power parameter'!B$13/'Power parameter'!E$15*(waves!K350-waves!B$1))*M350)</f>
        <v>0.48375111300821738</v>
      </c>
      <c r="P350" s="1">
        <f t="shared" si="57"/>
        <v>0.48375111300821738</v>
      </c>
      <c r="S350" s="1">
        <f t="shared" si="58"/>
        <v>1.6341483346521324E-5</v>
      </c>
      <c r="T350" s="1">
        <f t="shared" si="59"/>
        <v>0.60066454900027044</v>
      </c>
    </row>
    <row r="351" spans="1:20">
      <c r="A351">
        <v>343</v>
      </c>
      <c r="B351" s="1">
        <f t="shared" si="61"/>
        <v>1.6389265461569632E-5</v>
      </c>
      <c r="C351">
        <f t="shared" si="55"/>
        <v>0</v>
      </c>
      <c r="D351">
        <f t="shared" si="63"/>
        <v>1</v>
      </c>
      <c r="E351" s="1">
        <f>('Power parameter'!B$7-'Power parameter'!H$10/2+('Power parameter'!B$6-'Power parameter'!B$12)/'Power parameter'!E$15*B351)*C351</f>
        <v>0</v>
      </c>
      <c r="F351">
        <f>('Power parameter'!B$7+'Power parameter'!H$10/2-'Power parameter'!B$12/'Power parameter'!E$15*(B351-B$3))*D351</f>
        <v>0.59982590662459612</v>
      </c>
      <c r="G351" s="1">
        <f t="shared" si="56"/>
        <v>0.59982590662459612</v>
      </c>
      <c r="J351">
        <v>343</v>
      </c>
      <c r="K351" s="1">
        <f t="shared" si="60"/>
        <v>1.7541965689169465E-5</v>
      </c>
      <c r="L351">
        <f t="shared" si="62"/>
        <v>0</v>
      </c>
      <c r="M351">
        <f t="shared" si="54"/>
        <v>1</v>
      </c>
      <c r="N351" s="1">
        <f>('Power parameter'!B$6-'Power parameter'!B$13)/'Power parameter'!E$15*K351*L351</f>
        <v>0</v>
      </c>
      <c r="O351" s="1">
        <f>IF((K351-B$1-E$1)&gt;0,0,('Power parameter'!K$8-'Power parameter'!B$13/'Power parameter'!E$15*(waves!K351-waves!B$1))*M351)</f>
        <v>0.48285348670433825</v>
      </c>
      <c r="P351" s="1">
        <f t="shared" si="57"/>
        <v>0.48285348670433825</v>
      </c>
      <c r="S351" s="1">
        <f t="shared" si="58"/>
        <v>1.6389265461569632E-5</v>
      </c>
      <c r="T351" s="1">
        <f t="shared" si="59"/>
        <v>0.59982590662459612</v>
      </c>
    </row>
    <row r="352" spans="1:20">
      <c r="A352">
        <v>344</v>
      </c>
      <c r="B352" s="1">
        <f t="shared" si="61"/>
        <v>1.643704757661794E-5</v>
      </c>
      <c r="C352">
        <f t="shared" si="55"/>
        <v>0</v>
      </c>
      <c r="D352">
        <f t="shared" si="63"/>
        <v>1</v>
      </c>
      <c r="E352" s="1">
        <f>('Power parameter'!B$7-'Power parameter'!H$10/2+('Power parameter'!B$6-'Power parameter'!B$12)/'Power parameter'!E$15*B352)*C352</f>
        <v>0</v>
      </c>
      <c r="F352">
        <f>('Power parameter'!B$7+'Power parameter'!H$10/2-'Power parameter'!B$12/'Power parameter'!E$15*(B352-B$3))*D352</f>
        <v>0.59898726424892179</v>
      </c>
      <c r="G352" s="1">
        <f t="shared" si="56"/>
        <v>0.59898726424892179</v>
      </c>
      <c r="J352">
        <v>344</v>
      </c>
      <c r="K352" s="1">
        <f t="shared" si="60"/>
        <v>1.7593108446280746E-5</v>
      </c>
      <c r="L352">
        <f t="shared" si="62"/>
        <v>0</v>
      </c>
      <c r="M352">
        <f t="shared" si="54"/>
        <v>1</v>
      </c>
      <c r="N352" s="1">
        <f>('Power parameter'!B$6-'Power parameter'!B$13)/'Power parameter'!E$15*K352*L352</f>
        <v>0</v>
      </c>
      <c r="O352" s="1">
        <f>IF((K352-B$1-E$1)&gt;0,0,('Power parameter'!K$8-'Power parameter'!B$13/'Power parameter'!E$15*(waves!K352-waves!B$1))*M352)</f>
        <v>0.48195586040045912</v>
      </c>
      <c r="P352" s="1">
        <f t="shared" si="57"/>
        <v>0.48195586040045912</v>
      </c>
      <c r="S352" s="1">
        <f t="shared" si="58"/>
        <v>1.643704757661794E-5</v>
      </c>
      <c r="T352" s="1">
        <f t="shared" si="59"/>
        <v>0.59898726424892179</v>
      </c>
    </row>
    <row r="353" spans="1:20">
      <c r="A353">
        <v>345</v>
      </c>
      <c r="B353" s="1">
        <f t="shared" si="61"/>
        <v>1.6484829691666249E-5</v>
      </c>
      <c r="C353">
        <f t="shared" si="55"/>
        <v>0</v>
      </c>
      <c r="D353">
        <f t="shared" si="63"/>
        <v>1</v>
      </c>
      <c r="E353" s="1">
        <f>('Power parameter'!B$7-'Power parameter'!H$10/2+('Power parameter'!B$6-'Power parameter'!B$12)/'Power parameter'!E$15*B353)*C353</f>
        <v>0</v>
      </c>
      <c r="F353">
        <f>('Power parameter'!B$7+'Power parameter'!H$10/2-'Power parameter'!B$12/'Power parameter'!E$15*(B353-B$3))*D353</f>
        <v>0.59814862187324747</v>
      </c>
      <c r="G353" s="1">
        <f t="shared" si="56"/>
        <v>0.59814862187324747</v>
      </c>
      <c r="J353">
        <v>345</v>
      </c>
      <c r="K353" s="1">
        <f t="shared" si="60"/>
        <v>1.7644251203392027E-5</v>
      </c>
      <c r="L353">
        <f t="shared" si="62"/>
        <v>0</v>
      </c>
      <c r="M353">
        <f t="shared" si="54"/>
        <v>1</v>
      </c>
      <c r="N353" s="1">
        <f>('Power parameter'!B$6-'Power parameter'!B$13)/'Power parameter'!E$15*K353*L353</f>
        <v>0</v>
      </c>
      <c r="O353" s="1">
        <f>IF((K353-B$1-E$1)&gt;0,0,('Power parameter'!K$8-'Power parameter'!B$13/'Power parameter'!E$15*(waves!K353-waves!B$1))*M353)</f>
        <v>0.48105823409658</v>
      </c>
      <c r="P353" s="1">
        <f t="shared" si="57"/>
        <v>0.48105823409658</v>
      </c>
      <c r="S353" s="1">
        <f t="shared" si="58"/>
        <v>1.6484829691666249E-5</v>
      </c>
      <c r="T353" s="1">
        <f t="shared" si="59"/>
        <v>0.59814862187324747</v>
      </c>
    </row>
    <row r="354" spans="1:20">
      <c r="A354">
        <v>346</v>
      </c>
      <c r="B354" s="1">
        <f t="shared" si="61"/>
        <v>1.6532611806714557E-5</v>
      </c>
      <c r="C354">
        <f t="shared" si="55"/>
        <v>0</v>
      </c>
      <c r="D354">
        <f t="shared" si="63"/>
        <v>1</v>
      </c>
      <c r="E354" s="1">
        <f>('Power parameter'!B$7-'Power parameter'!H$10/2+('Power parameter'!B$6-'Power parameter'!B$12)/'Power parameter'!E$15*B354)*C354</f>
        <v>0</v>
      </c>
      <c r="F354">
        <f>('Power parameter'!B$7+'Power parameter'!H$10/2-'Power parameter'!B$12/'Power parameter'!E$15*(B354-B$3))*D354</f>
        <v>0.59730997949757303</v>
      </c>
      <c r="G354" s="1">
        <f t="shared" si="56"/>
        <v>0.59730997949757303</v>
      </c>
      <c r="J354">
        <v>346</v>
      </c>
      <c r="K354" s="1">
        <f t="shared" si="60"/>
        <v>1.7695393960503308E-5</v>
      </c>
      <c r="L354">
        <f t="shared" si="62"/>
        <v>0</v>
      </c>
      <c r="M354">
        <f t="shared" ref="M354:M417" si="64">IF(K354&gt;=B$1,1,0)</f>
        <v>1</v>
      </c>
      <c r="N354" s="1">
        <f>('Power parameter'!B$6-'Power parameter'!B$13)/'Power parameter'!E$15*K354*L354</f>
        <v>0</v>
      </c>
      <c r="O354" s="1">
        <f>IF((K354-B$1-E$1)&gt;0,0,('Power parameter'!K$8-'Power parameter'!B$13/'Power parameter'!E$15*(waves!K354-waves!B$1))*M354)</f>
        <v>0.48016060779270081</v>
      </c>
      <c r="P354" s="1">
        <f t="shared" si="57"/>
        <v>0.48016060779270081</v>
      </c>
      <c r="S354" s="1">
        <f t="shared" si="58"/>
        <v>1.6532611806714557E-5</v>
      </c>
      <c r="T354" s="1">
        <f t="shared" si="59"/>
        <v>0.59730997949757303</v>
      </c>
    </row>
    <row r="355" spans="1:20">
      <c r="A355">
        <v>347</v>
      </c>
      <c r="B355" s="1">
        <f t="shared" si="61"/>
        <v>1.6580393921762865E-5</v>
      </c>
      <c r="C355">
        <f t="shared" si="55"/>
        <v>0</v>
      </c>
      <c r="D355">
        <f t="shared" si="63"/>
        <v>1</v>
      </c>
      <c r="E355" s="1">
        <f>('Power parameter'!B$7-'Power parameter'!H$10/2+('Power parameter'!B$6-'Power parameter'!B$12)/'Power parameter'!E$15*B355)*C355</f>
        <v>0</v>
      </c>
      <c r="F355">
        <f>('Power parameter'!B$7+'Power parameter'!H$10/2-'Power parameter'!B$12/'Power parameter'!E$15*(B355-B$3))*D355</f>
        <v>0.59647133712189881</v>
      </c>
      <c r="G355" s="1">
        <f t="shared" si="56"/>
        <v>0.59647133712189881</v>
      </c>
      <c r="J355">
        <v>347</v>
      </c>
      <c r="K355" s="1">
        <f t="shared" si="60"/>
        <v>1.7746536717614589E-5</v>
      </c>
      <c r="L355">
        <f t="shared" si="62"/>
        <v>0</v>
      </c>
      <c r="M355">
        <f t="shared" si="64"/>
        <v>1</v>
      </c>
      <c r="N355" s="1">
        <f>('Power parameter'!B$6-'Power parameter'!B$13)/'Power parameter'!E$15*K355*L355</f>
        <v>0</v>
      </c>
      <c r="O355" s="1">
        <f>IF((K355-B$1-E$1)&gt;0,0,('Power parameter'!K$8-'Power parameter'!B$13/'Power parameter'!E$15*(waves!K355-waves!B$1))*M355)</f>
        <v>0.47926298148882168</v>
      </c>
      <c r="P355" s="1">
        <f t="shared" si="57"/>
        <v>0.47926298148882168</v>
      </c>
      <c r="S355" s="1">
        <f t="shared" si="58"/>
        <v>1.6580393921762865E-5</v>
      </c>
      <c r="T355" s="1">
        <f t="shared" si="59"/>
        <v>0.59647133712189881</v>
      </c>
    </row>
    <row r="356" spans="1:20">
      <c r="A356">
        <v>348</v>
      </c>
      <c r="B356" s="1">
        <f t="shared" si="61"/>
        <v>1.6628176036811173E-5</v>
      </c>
      <c r="C356">
        <f t="shared" si="55"/>
        <v>0</v>
      </c>
      <c r="D356">
        <f t="shared" si="63"/>
        <v>1</v>
      </c>
      <c r="E356" s="1">
        <f>('Power parameter'!B$7-'Power parameter'!H$10/2+('Power parameter'!B$6-'Power parameter'!B$12)/'Power parameter'!E$15*B356)*C356</f>
        <v>0</v>
      </c>
      <c r="F356">
        <f>('Power parameter'!B$7+'Power parameter'!H$10/2-'Power parameter'!B$12/'Power parameter'!E$15*(B356-B$3))*D356</f>
        <v>0.59563269474622438</v>
      </c>
      <c r="G356" s="1">
        <f t="shared" si="56"/>
        <v>0.59563269474622438</v>
      </c>
      <c r="J356">
        <v>348</v>
      </c>
      <c r="K356" s="1">
        <f t="shared" si="60"/>
        <v>1.779767947472587E-5</v>
      </c>
      <c r="L356">
        <f t="shared" si="62"/>
        <v>0</v>
      </c>
      <c r="M356">
        <f t="shared" si="64"/>
        <v>1</v>
      </c>
      <c r="N356" s="1">
        <f>('Power parameter'!B$6-'Power parameter'!B$13)/'Power parameter'!E$15*K356*L356</f>
        <v>0</v>
      </c>
      <c r="O356" s="1">
        <f>IF((K356-B$1-E$1)&gt;0,0,('Power parameter'!K$8-'Power parameter'!B$13/'Power parameter'!E$15*(waves!K356-waves!B$1))*M356)</f>
        <v>0.47836535518494255</v>
      </c>
      <c r="P356" s="1">
        <f t="shared" si="57"/>
        <v>0.47836535518494255</v>
      </c>
      <c r="S356" s="1">
        <f t="shared" si="58"/>
        <v>1.6628176036811173E-5</v>
      </c>
      <c r="T356" s="1">
        <f t="shared" si="59"/>
        <v>0.59563269474622438</v>
      </c>
    </row>
    <row r="357" spans="1:20">
      <c r="A357">
        <v>349</v>
      </c>
      <c r="B357" s="1">
        <f t="shared" si="61"/>
        <v>1.6675958151859481E-5</v>
      </c>
      <c r="C357">
        <f t="shared" si="55"/>
        <v>0</v>
      </c>
      <c r="D357">
        <f t="shared" si="63"/>
        <v>1</v>
      </c>
      <c r="E357" s="1">
        <f>('Power parameter'!B$7-'Power parameter'!H$10/2+('Power parameter'!B$6-'Power parameter'!B$12)/'Power parameter'!E$15*B357)*C357</f>
        <v>0</v>
      </c>
      <c r="F357">
        <f>('Power parameter'!B$7+'Power parameter'!H$10/2-'Power parameter'!B$12/'Power parameter'!E$15*(B357-B$3))*D357</f>
        <v>0.59479405237055005</v>
      </c>
      <c r="G357" s="1">
        <f t="shared" si="56"/>
        <v>0.59479405237055005</v>
      </c>
      <c r="J357">
        <v>349</v>
      </c>
      <c r="K357" s="1">
        <f t="shared" si="60"/>
        <v>1.7848822231837151E-5</v>
      </c>
      <c r="L357">
        <f t="shared" si="62"/>
        <v>0</v>
      </c>
      <c r="M357">
        <f t="shared" si="64"/>
        <v>1</v>
      </c>
      <c r="N357" s="1">
        <f>('Power parameter'!B$6-'Power parameter'!B$13)/'Power parameter'!E$15*K357*L357</f>
        <v>0</v>
      </c>
      <c r="O357" s="1">
        <f>IF((K357-B$1-E$1)&gt;0,0,('Power parameter'!K$8-'Power parameter'!B$13/'Power parameter'!E$15*(waves!K357-waves!B$1))*M357)</f>
        <v>0.47746772888106342</v>
      </c>
      <c r="P357" s="1">
        <f t="shared" si="57"/>
        <v>0.47746772888106342</v>
      </c>
      <c r="S357" s="1">
        <f t="shared" si="58"/>
        <v>1.6675958151859481E-5</v>
      </c>
      <c r="T357" s="1">
        <f t="shared" si="59"/>
        <v>0.59479405237055005</v>
      </c>
    </row>
    <row r="358" spans="1:20">
      <c r="A358">
        <v>350</v>
      </c>
      <c r="B358" s="1">
        <f t="shared" si="61"/>
        <v>1.672374026690779E-5</v>
      </c>
      <c r="C358">
        <f t="shared" si="55"/>
        <v>0</v>
      </c>
      <c r="D358">
        <f t="shared" si="63"/>
        <v>1</v>
      </c>
      <c r="E358" s="1">
        <f>('Power parameter'!B$7-'Power parameter'!H$10/2+('Power parameter'!B$6-'Power parameter'!B$12)/'Power parameter'!E$15*B358)*C358</f>
        <v>0</v>
      </c>
      <c r="F358">
        <f>('Power parameter'!B$7+'Power parameter'!H$10/2-'Power parameter'!B$12/'Power parameter'!E$15*(B358-B$3))*D358</f>
        <v>0.59395540999487562</v>
      </c>
      <c r="G358" s="1">
        <f t="shared" si="56"/>
        <v>0.59395540999487562</v>
      </c>
      <c r="J358">
        <v>350</v>
      </c>
      <c r="K358" s="1">
        <f t="shared" si="60"/>
        <v>1.7899964988948435E-5</v>
      </c>
      <c r="L358">
        <f t="shared" si="62"/>
        <v>0</v>
      </c>
      <c r="M358">
        <f t="shared" si="64"/>
        <v>1</v>
      </c>
      <c r="N358" s="1">
        <f>('Power parameter'!B$6-'Power parameter'!B$13)/'Power parameter'!E$15*K358*L358</f>
        <v>0</v>
      </c>
      <c r="O358" s="1">
        <f>IF((K358-B$1-E$1)&gt;0,0,('Power parameter'!K$8-'Power parameter'!B$13/'Power parameter'!E$15*(waves!K358-waves!B$1))*M358)</f>
        <v>0.47657010257718424</v>
      </c>
      <c r="P358" s="1">
        <f t="shared" si="57"/>
        <v>0.47657010257718424</v>
      </c>
      <c r="S358" s="1">
        <f t="shared" si="58"/>
        <v>1.672374026690779E-5</v>
      </c>
      <c r="T358" s="1">
        <f t="shared" si="59"/>
        <v>0.59395540999487562</v>
      </c>
    </row>
    <row r="359" spans="1:20">
      <c r="A359">
        <v>351</v>
      </c>
      <c r="B359" s="1">
        <f t="shared" si="61"/>
        <v>1.6771522381956098E-5</v>
      </c>
      <c r="C359">
        <f t="shared" si="55"/>
        <v>0</v>
      </c>
      <c r="D359">
        <f t="shared" si="63"/>
        <v>1</v>
      </c>
      <c r="E359" s="1">
        <f>('Power parameter'!B$7-'Power parameter'!H$10/2+('Power parameter'!B$6-'Power parameter'!B$12)/'Power parameter'!E$15*B359)*C359</f>
        <v>0</v>
      </c>
      <c r="F359">
        <f>('Power parameter'!B$7+'Power parameter'!H$10/2-'Power parameter'!B$12/'Power parameter'!E$15*(B359-B$3))*D359</f>
        <v>0.5931167676192014</v>
      </c>
      <c r="G359" s="1">
        <f t="shared" si="56"/>
        <v>0.5931167676192014</v>
      </c>
      <c r="J359">
        <v>351</v>
      </c>
      <c r="K359" s="1">
        <f t="shared" si="60"/>
        <v>1.7951107746059716E-5</v>
      </c>
      <c r="L359">
        <f t="shared" si="62"/>
        <v>0</v>
      </c>
      <c r="M359">
        <f t="shared" si="64"/>
        <v>1</v>
      </c>
      <c r="N359" s="1">
        <f>('Power parameter'!B$6-'Power parameter'!B$13)/'Power parameter'!E$15*K359*L359</f>
        <v>0</v>
      </c>
      <c r="O359" s="1">
        <f>IF((K359-B$1-E$1)&gt;0,0,('Power parameter'!K$8-'Power parameter'!B$13/'Power parameter'!E$15*(waves!K359-waves!B$1))*M359)</f>
        <v>0.47567247627330511</v>
      </c>
      <c r="P359" s="1">
        <f t="shared" si="57"/>
        <v>0.47567247627330511</v>
      </c>
      <c r="S359" s="1">
        <f t="shared" si="58"/>
        <v>1.6771522381956098E-5</v>
      </c>
      <c r="T359" s="1">
        <f t="shared" si="59"/>
        <v>0.5931167676192014</v>
      </c>
    </row>
    <row r="360" spans="1:20">
      <c r="A360">
        <v>352</v>
      </c>
      <c r="B360" s="1">
        <f t="shared" si="61"/>
        <v>1.6819304497004406E-5</v>
      </c>
      <c r="C360">
        <f t="shared" si="55"/>
        <v>0</v>
      </c>
      <c r="D360">
        <f t="shared" si="63"/>
        <v>1</v>
      </c>
      <c r="E360" s="1">
        <f>('Power parameter'!B$7-'Power parameter'!H$10/2+('Power parameter'!B$6-'Power parameter'!B$12)/'Power parameter'!E$15*B360)*C360</f>
        <v>0</v>
      </c>
      <c r="F360">
        <f>('Power parameter'!B$7+'Power parameter'!H$10/2-'Power parameter'!B$12/'Power parameter'!E$15*(B360-B$3))*D360</f>
        <v>0.59227812524352696</v>
      </c>
      <c r="G360" s="1">
        <f t="shared" si="56"/>
        <v>0.59227812524352696</v>
      </c>
      <c r="J360">
        <v>352</v>
      </c>
      <c r="K360" s="1">
        <f t="shared" si="60"/>
        <v>1.8002250503170997E-5</v>
      </c>
      <c r="L360">
        <f t="shared" si="62"/>
        <v>0</v>
      </c>
      <c r="M360">
        <f t="shared" si="64"/>
        <v>1</v>
      </c>
      <c r="N360" s="1">
        <f>('Power parameter'!B$6-'Power parameter'!B$13)/'Power parameter'!E$15*K360*L360</f>
        <v>0</v>
      </c>
      <c r="O360" s="1">
        <f>IF((K360-B$1-E$1)&gt;0,0,('Power parameter'!K$8-'Power parameter'!B$13/'Power parameter'!E$15*(waves!K360-waves!B$1))*M360)</f>
        <v>0.47477484996942598</v>
      </c>
      <c r="P360" s="1">
        <f t="shared" si="57"/>
        <v>0.47477484996942598</v>
      </c>
      <c r="S360" s="1">
        <f t="shared" si="58"/>
        <v>1.6819304497004406E-5</v>
      </c>
      <c r="T360" s="1">
        <f t="shared" si="59"/>
        <v>0.59227812524352696</v>
      </c>
    </row>
    <row r="361" spans="1:20">
      <c r="A361">
        <v>353</v>
      </c>
      <c r="B361" s="1">
        <f t="shared" si="61"/>
        <v>1.6867086612052711E-5</v>
      </c>
      <c r="C361">
        <f t="shared" si="55"/>
        <v>0</v>
      </c>
      <c r="D361">
        <f t="shared" si="63"/>
        <v>1</v>
      </c>
      <c r="E361" s="1">
        <f>('Power parameter'!B$7-'Power parameter'!H$10/2+('Power parameter'!B$6-'Power parameter'!B$12)/'Power parameter'!E$15*B361)*C361</f>
        <v>0</v>
      </c>
      <c r="F361">
        <f>('Power parameter'!B$7+'Power parameter'!H$10/2-'Power parameter'!B$12/'Power parameter'!E$15*(B361-B$3))*D361</f>
        <v>0.59143948286785264</v>
      </c>
      <c r="G361" s="1">
        <f t="shared" si="56"/>
        <v>0.59143948286785264</v>
      </c>
      <c r="J361">
        <v>353</v>
      </c>
      <c r="K361" s="1">
        <f t="shared" si="60"/>
        <v>1.8053393260282277E-5</v>
      </c>
      <c r="L361">
        <f t="shared" si="62"/>
        <v>0</v>
      </c>
      <c r="M361">
        <f t="shared" si="64"/>
        <v>1</v>
      </c>
      <c r="N361" s="1">
        <f>('Power parameter'!B$6-'Power parameter'!B$13)/'Power parameter'!E$15*K361*L361</f>
        <v>0</v>
      </c>
      <c r="O361" s="1">
        <f>IF((K361-B$1-E$1)&gt;0,0,('Power parameter'!K$8-'Power parameter'!B$13/'Power parameter'!E$15*(waves!K361-waves!B$1))*M361)</f>
        <v>0.47387722366554685</v>
      </c>
      <c r="P361" s="1">
        <f t="shared" si="57"/>
        <v>0.47387722366554685</v>
      </c>
      <c r="S361" s="1">
        <f t="shared" si="58"/>
        <v>1.6867086612052711E-5</v>
      </c>
      <c r="T361" s="1">
        <f t="shared" si="59"/>
        <v>0.59143948286785264</v>
      </c>
    </row>
    <row r="362" spans="1:20">
      <c r="A362">
        <v>354</v>
      </c>
      <c r="B362" s="1">
        <f t="shared" si="61"/>
        <v>1.6914868727101019E-5</v>
      </c>
      <c r="C362">
        <f t="shared" si="55"/>
        <v>0</v>
      </c>
      <c r="D362">
        <f t="shared" si="63"/>
        <v>1</v>
      </c>
      <c r="E362" s="1">
        <f>('Power parameter'!B$7-'Power parameter'!H$10/2+('Power parameter'!B$6-'Power parameter'!B$12)/'Power parameter'!E$15*B362)*C362</f>
        <v>0</v>
      </c>
      <c r="F362">
        <f>('Power parameter'!B$7+'Power parameter'!H$10/2-'Power parameter'!B$12/'Power parameter'!E$15*(B362-B$3))*D362</f>
        <v>0.59060084049217842</v>
      </c>
      <c r="G362" s="1">
        <f t="shared" si="56"/>
        <v>0.59060084049217842</v>
      </c>
      <c r="J362">
        <v>354</v>
      </c>
      <c r="K362" s="1">
        <f t="shared" si="60"/>
        <v>1.8104536017393558E-5</v>
      </c>
      <c r="L362">
        <f t="shared" si="62"/>
        <v>0</v>
      </c>
      <c r="M362">
        <f t="shared" si="64"/>
        <v>1</v>
      </c>
      <c r="N362" s="1">
        <f>('Power parameter'!B$6-'Power parameter'!B$13)/'Power parameter'!E$15*K362*L362</f>
        <v>0</v>
      </c>
      <c r="O362" s="1">
        <f>IF((K362-B$1-E$1)&gt;0,0,('Power parameter'!K$8-'Power parameter'!B$13/'Power parameter'!E$15*(waves!K362-waves!B$1))*M362)</f>
        <v>0.47297959736166767</v>
      </c>
      <c r="P362" s="1">
        <f t="shared" si="57"/>
        <v>0.47297959736166767</v>
      </c>
      <c r="S362" s="1">
        <f t="shared" si="58"/>
        <v>1.6914868727101019E-5</v>
      </c>
      <c r="T362" s="1">
        <f t="shared" si="59"/>
        <v>0.59060084049217842</v>
      </c>
    </row>
    <row r="363" spans="1:20">
      <c r="A363">
        <v>355</v>
      </c>
      <c r="B363" s="1">
        <f t="shared" si="61"/>
        <v>1.6962650842149327E-5</v>
      </c>
      <c r="C363">
        <f t="shared" si="55"/>
        <v>0</v>
      </c>
      <c r="D363">
        <f t="shared" si="63"/>
        <v>1</v>
      </c>
      <c r="E363" s="1">
        <f>('Power parameter'!B$7-'Power parameter'!H$10/2+('Power parameter'!B$6-'Power parameter'!B$12)/'Power parameter'!E$15*B363)*C363</f>
        <v>0</v>
      </c>
      <c r="F363">
        <f>('Power parameter'!B$7+'Power parameter'!H$10/2-'Power parameter'!B$12/'Power parameter'!E$15*(B363-B$3))*D363</f>
        <v>0.58976219811650399</v>
      </c>
      <c r="G363" s="1">
        <f t="shared" si="56"/>
        <v>0.58976219811650399</v>
      </c>
      <c r="J363">
        <v>355</v>
      </c>
      <c r="K363" s="1">
        <f t="shared" si="60"/>
        <v>1.8155678774504839E-5</v>
      </c>
      <c r="L363">
        <f t="shared" si="62"/>
        <v>0</v>
      </c>
      <c r="M363">
        <f t="shared" si="64"/>
        <v>1</v>
      </c>
      <c r="N363" s="1">
        <f>('Power parameter'!B$6-'Power parameter'!B$13)/'Power parameter'!E$15*K363*L363</f>
        <v>0</v>
      </c>
      <c r="O363" s="1">
        <f>IF((K363-B$1-E$1)&gt;0,0,('Power parameter'!K$8-'Power parameter'!B$13/'Power parameter'!E$15*(waves!K363-waves!B$1))*M363)</f>
        <v>0.47208197105778854</v>
      </c>
      <c r="P363" s="1">
        <f t="shared" si="57"/>
        <v>0.47208197105778854</v>
      </c>
      <c r="S363" s="1">
        <f t="shared" si="58"/>
        <v>1.6962650842149327E-5</v>
      </c>
      <c r="T363" s="1">
        <f t="shared" si="59"/>
        <v>0.58976219811650399</v>
      </c>
    </row>
    <row r="364" spans="1:20">
      <c r="A364">
        <v>356</v>
      </c>
      <c r="B364" s="1">
        <f t="shared" si="61"/>
        <v>1.7010432957197635E-5</v>
      </c>
      <c r="C364">
        <f t="shared" si="55"/>
        <v>0</v>
      </c>
      <c r="D364">
        <f t="shared" si="63"/>
        <v>1</v>
      </c>
      <c r="E364" s="1">
        <f>('Power parameter'!B$7-'Power parameter'!H$10/2+('Power parameter'!B$6-'Power parameter'!B$12)/'Power parameter'!E$15*B364)*C364</f>
        <v>0</v>
      </c>
      <c r="F364">
        <f>('Power parameter'!B$7+'Power parameter'!H$10/2-'Power parameter'!B$12/'Power parameter'!E$15*(B364-B$3))*D364</f>
        <v>0.58892355574082966</v>
      </c>
      <c r="G364" s="1">
        <f t="shared" si="56"/>
        <v>0.58892355574082966</v>
      </c>
      <c r="J364">
        <v>356</v>
      </c>
      <c r="K364" s="1">
        <f t="shared" si="60"/>
        <v>1.820682153161612E-5</v>
      </c>
      <c r="L364">
        <f t="shared" si="62"/>
        <v>0</v>
      </c>
      <c r="M364">
        <f t="shared" si="64"/>
        <v>1</v>
      </c>
      <c r="N364" s="1">
        <f>('Power parameter'!B$6-'Power parameter'!B$13)/'Power parameter'!E$15*K364*L364</f>
        <v>0</v>
      </c>
      <c r="O364" s="1">
        <f>IF((K364-B$1-E$1)&gt;0,0,('Power parameter'!K$8-'Power parameter'!B$13/'Power parameter'!E$15*(waves!K364-waves!B$1))*M364)</f>
        <v>0.47118434475390941</v>
      </c>
      <c r="P364" s="1">
        <f t="shared" si="57"/>
        <v>0.47118434475390941</v>
      </c>
      <c r="S364" s="1">
        <f t="shared" si="58"/>
        <v>1.7010432957197635E-5</v>
      </c>
      <c r="T364" s="1">
        <f t="shared" si="59"/>
        <v>0.58892355574082966</v>
      </c>
    </row>
    <row r="365" spans="1:20">
      <c r="A365">
        <v>357</v>
      </c>
      <c r="B365" s="1">
        <f t="shared" si="61"/>
        <v>1.7058215072245944E-5</v>
      </c>
      <c r="C365">
        <f t="shared" si="55"/>
        <v>0</v>
      </c>
      <c r="D365">
        <f t="shared" si="63"/>
        <v>1</v>
      </c>
      <c r="E365" s="1">
        <f>('Power parameter'!B$7-'Power parameter'!H$10/2+('Power parameter'!B$6-'Power parameter'!B$12)/'Power parameter'!E$15*B365)*C365</f>
        <v>0</v>
      </c>
      <c r="F365">
        <f>('Power parameter'!B$7+'Power parameter'!H$10/2-'Power parameter'!B$12/'Power parameter'!E$15*(B365-B$3))*D365</f>
        <v>0.58808491336515534</v>
      </c>
      <c r="G365" s="1">
        <f t="shared" si="56"/>
        <v>0.58808491336515534</v>
      </c>
      <c r="J365">
        <v>357</v>
      </c>
      <c r="K365" s="1">
        <f t="shared" si="60"/>
        <v>1.8257964288727401E-5</v>
      </c>
      <c r="L365">
        <f t="shared" si="62"/>
        <v>0</v>
      </c>
      <c r="M365">
        <f t="shared" si="64"/>
        <v>1</v>
      </c>
      <c r="N365" s="1">
        <f>('Power parameter'!B$6-'Power parameter'!B$13)/'Power parameter'!E$15*K365*L365</f>
        <v>0</v>
      </c>
      <c r="O365" s="1">
        <f>IF((K365-B$1-E$1)&gt;0,0,('Power parameter'!K$8-'Power parameter'!B$13/'Power parameter'!E$15*(waves!K365-waves!B$1))*M365)</f>
        <v>0.47028671845003028</v>
      </c>
      <c r="P365" s="1">
        <f t="shared" si="57"/>
        <v>0.47028671845003028</v>
      </c>
      <c r="S365" s="1">
        <f t="shared" si="58"/>
        <v>1.7058215072245944E-5</v>
      </c>
      <c r="T365" s="1">
        <f t="shared" si="59"/>
        <v>0.58808491336515534</v>
      </c>
    </row>
    <row r="366" spans="1:20">
      <c r="A366">
        <v>358</v>
      </c>
      <c r="B366" s="1">
        <f t="shared" si="61"/>
        <v>1.7105997187294252E-5</v>
      </c>
      <c r="C366">
        <f t="shared" si="55"/>
        <v>0</v>
      </c>
      <c r="D366">
        <f t="shared" si="63"/>
        <v>1</v>
      </c>
      <c r="E366" s="1">
        <f>('Power parameter'!B$7-'Power parameter'!H$10/2+('Power parameter'!B$6-'Power parameter'!B$12)/'Power parameter'!E$15*B366)*C366</f>
        <v>0</v>
      </c>
      <c r="F366">
        <f>('Power parameter'!B$7+'Power parameter'!H$10/2-'Power parameter'!B$12/'Power parameter'!E$15*(B366-B$3))*D366</f>
        <v>0.58724627098948101</v>
      </c>
      <c r="G366" s="1">
        <f t="shared" si="56"/>
        <v>0.58724627098948101</v>
      </c>
      <c r="J366">
        <v>358</v>
      </c>
      <c r="K366" s="1">
        <f t="shared" si="60"/>
        <v>1.8309107045838682E-5</v>
      </c>
      <c r="L366">
        <f t="shared" si="62"/>
        <v>0</v>
      </c>
      <c r="M366">
        <f t="shared" si="64"/>
        <v>1</v>
      </c>
      <c r="N366" s="1">
        <f>('Power parameter'!B$6-'Power parameter'!B$13)/'Power parameter'!E$15*K366*L366</f>
        <v>0</v>
      </c>
      <c r="O366" s="1">
        <f>IF((K366-B$1-E$1)&gt;0,0,('Power parameter'!K$8-'Power parameter'!B$13/'Power parameter'!E$15*(waves!K366-waves!B$1))*M366)</f>
        <v>0.46938909214615115</v>
      </c>
      <c r="P366" s="1">
        <f t="shared" si="57"/>
        <v>0.46938909214615115</v>
      </c>
      <c r="S366" s="1">
        <f t="shared" si="58"/>
        <v>1.7105997187294252E-5</v>
      </c>
      <c r="T366" s="1">
        <f t="shared" si="59"/>
        <v>0.58724627098948101</v>
      </c>
    </row>
    <row r="367" spans="1:20">
      <c r="A367">
        <v>359</v>
      </c>
      <c r="B367" s="1">
        <f t="shared" si="61"/>
        <v>1.715377930234256E-5</v>
      </c>
      <c r="C367">
        <f t="shared" si="55"/>
        <v>0</v>
      </c>
      <c r="D367">
        <f t="shared" si="63"/>
        <v>1</v>
      </c>
      <c r="E367" s="1">
        <f>('Power parameter'!B$7-'Power parameter'!H$10/2+('Power parameter'!B$6-'Power parameter'!B$12)/'Power parameter'!E$15*B367)*C367</f>
        <v>0</v>
      </c>
      <c r="F367">
        <f>('Power parameter'!B$7+'Power parameter'!H$10/2-'Power parameter'!B$12/'Power parameter'!E$15*(B367-B$3))*D367</f>
        <v>0.58640762861380669</v>
      </c>
      <c r="G367" s="1">
        <f t="shared" si="56"/>
        <v>0.58640762861380669</v>
      </c>
      <c r="J367">
        <v>359</v>
      </c>
      <c r="K367" s="1">
        <f t="shared" si="60"/>
        <v>1.8360249802949966E-5</v>
      </c>
      <c r="L367">
        <f t="shared" si="62"/>
        <v>0</v>
      </c>
      <c r="M367">
        <f t="shared" si="64"/>
        <v>1</v>
      </c>
      <c r="N367" s="1">
        <f>('Power parameter'!B$6-'Power parameter'!B$13)/'Power parameter'!E$15*K367*L367</f>
        <v>0</v>
      </c>
      <c r="O367" s="1">
        <f>IF((K367-B$1-E$1)&gt;0,0,('Power parameter'!K$8-'Power parameter'!B$13/'Power parameter'!E$15*(waves!K367-waves!B$1))*M367)</f>
        <v>0.46849146584227197</v>
      </c>
      <c r="P367" s="1">
        <f t="shared" si="57"/>
        <v>0.46849146584227197</v>
      </c>
      <c r="S367" s="1">
        <f t="shared" si="58"/>
        <v>1.715377930234256E-5</v>
      </c>
      <c r="T367" s="1">
        <f t="shared" si="59"/>
        <v>0.58640762861380669</v>
      </c>
    </row>
    <row r="368" spans="1:20">
      <c r="A368">
        <v>360</v>
      </c>
      <c r="B368" s="1">
        <f t="shared" si="61"/>
        <v>1.7201561417390868E-5</v>
      </c>
      <c r="C368">
        <f t="shared" si="55"/>
        <v>0</v>
      </c>
      <c r="D368">
        <f t="shared" si="63"/>
        <v>1</v>
      </c>
      <c r="E368" s="1">
        <f>('Power parameter'!B$7-'Power parameter'!H$10/2+('Power parameter'!B$6-'Power parameter'!B$12)/'Power parameter'!E$15*B368)*C368</f>
        <v>0</v>
      </c>
      <c r="F368">
        <f>('Power parameter'!B$7+'Power parameter'!H$10/2-'Power parameter'!B$12/'Power parameter'!E$15*(B368-B$3))*D368</f>
        <v>0.58556898623813236</v>
      </c>
      <c r="G368" s="1">
        <f t="shared" si="56"/>
        <v>0.58556898623813236</v>
      </c>
      <c r="J368">
        <v>360</v>
      </c>
      <c r="K368" s="1">
        <f t="shared" si="60"/>
        <v>1.8411392560061247E-5</v>
      </c>
      <c r="L368">
        <f t="shared" si="62"/>
        <v>0</v>
      </c>
      <c r="M368">
        <f t="shared" si="64"/>
        <v>1</v>
      </c>
      <c r="N368" s="1">
        <f>('Power parameter'!B$6-'Power parameter'!B$13)/'Power parameter'!E$15*K368*L368</f>
        <v>0</v>
      </c>
      <c r="O368" s="1">
        <f>IF((K368-B$1-E$1)&gt;0,0,('Power parameter'!K$8-'Power parameter'!B$13/'Power parameter'!E$15*(waves!K368-waves!B$1))*M368)</f>
        <v>0.46759383953839284</v>
      </c>
      <c r="P368" s="1">
        <f t="shared" si="57"/>
        <v>0.46759383953839284</v>
      </c>
      <c r="S368" s="1">
        <f t="shared" si="58"/>
        <v>1.7201561417390868E-5</v>
      </c>
      <c r="T368" s="1">
        <f t="shared" si="59"/>
        <v>0.58556898623813236</v>
      </c>
    </row>
    <row r="369" spans="1:20">
      <c r="A369">
        <v>361</v>
      </c>
      <c r="B369" s="1">
        <f t="shared" si="61"/>
        <v>1.7249343532439177E-5</v>
      </c>
      <c r="C369">
        <f t="shared" si="55"/>
        <v>0</v>
      </c>
      <c r="D369">
        <f t="shared" si="63"/>
        <v>1</v>
      </c>
      <c r="E369" s="1">
        <f>('Power parameter'!B$7-'Power parameter'!H$10/2+('Power parameter'!B$6-'Power parameter'!B$12)/'Power parameter'!E$15*B369)*C369</f>
        <v>0</v>
      </c>
      <c r="F369">
        <f>('Power parameter'!B$7+'Power parameter'!H$10/2-'Power parameter'!B$12/'Power parameter'!E$15*(B369-B$3))*D369</f>
        <v>0.58473034386245792</v>
      </c>
      <c r="G369" s="1">
        <f t="shared" si="56"/>
        <v>0.58473034386245792</v>
      </c>
      <c r="J369">
        <v>361</v>
      </c>
      <c r="K369" s="1">
        <f t="shared" si="60"/>
        <v>1.8462535317172528E-5</v>
      </c>
      <c r="L369">
        <f t="shared" si="62"/>
        <v>0</v>
      </c>
      <c r="M369">
        <f t="shared" si="64"/>
        <v>1</v>
      </c>
      <c r="N369" s="1">
        <f>('Power parameter'!B$6-'Power parameter'!B$13)/'Power parameter'!E$15*K369*L369</f>
        <v>0</v>
      </c>
      <c r="O369" s="1">
        <f>IF((K369-B$1-E$1)&gt;0,0,('Power parameter'!K$8-'Power parameter'!B$13/'Power parameter'!E$15*(waves!K369-waves!B$1))*M369)</f>
        <v>0.46669621323451366</v>
      </c>
      <c r="P369" s="1">
        <f t="shared" si="57"/>
        <v>0.46669621323451366</v>
      </c>
      <c r="S369" s="1">
        <f t="shared" si="58"/>
        <v>1.7249343532439177E-5</v>
      </c>
      <c r="T369" s="1">
        <f t="shared" si="59"/>
        <v>0.58473034386245792</v>
      </c>
    </row>
    <row r="370" spans="1:20">
      <c r="A370">
        <v>362</v>
      </c>
      <c r="B370" s="1">
        <f t="shared" si="61"/>
        <v>1.7297125647487485E-5</v>
      </c>
      <c r="C370">
        <f t="shared" si="55"/>
        <v>0</v>
      </c>
      <c r="D370">
        <f t="shared" si="63"/>
        <v>1</v>
      </c>
      <c r="E370" s="1">
        <f>('Power parameter'!B$7-'Power parameter'!H$10/2+('Power parameter'!B$6-'Power parameter'!B$12)/'Power parameter'!E$15*B370)*C370</f>
        <v>0</v>
      </c>
      <c r="F370">
        <f>('Power parameter'!B$7+'Power parameter'!H$10/2-'Power parameter'!B$12/'Power parameter'!E$15*(B370-B$3))*D370</f>
        <v>0.58389170148678371</v>
      </c>
      <c r="G370" s="1">
        <f t="shared" si="56"/>
        <v>0.58389170148678371</v>
      </c>
      <c r="J370">
        <v>362</v>
      </c>
      <c r="K370" s="1">
        <f t="shared" si="60"/>
        <v>1.8513678074283809E-5</v>
      </c>
      <c r="L370">
        <f t="shared" si="62"/>
        <v>0</v>
      </c>
      <c r="M370">
        <f t="shared" si="64"/>
        <v>1</v>
      </c>
      <c r="N370" s="1">
        <f>('Power parameter'!B$6-'Power parameter'!B$13)/'Power parameter'!E$15*K370*L370</f>
        <v>0</v>
      </c>
      <c r="O370" s="1">
        <f>IF((K370-B$1-E$1)&gt;0,0,('Power parameter'!K$8-'Power parameter'!B$13/'Power parameter'!E$15*(waves!K370-waves!B$1))*M370)</f>
        <v>0.46579858693063453</v>
      </c>
      <c r="P370" s="1">
        <f t="shared" si="57"/>
        <v>0.46579858693063453</v>
      </c>
      <c r="S370" s="1">
        <f t="shared" si="58"/>
        <v>1.7297125647487485E-5</v>
      </c>
      <c r="T370" s="1">
        <f t="shared" si="59"/>
        <v>0.58389170148678371</v>
      </c>
    </row>
    <row r="371" spans="1:20">
      <c r="A371">
        <v>363</v>
      </c>
      <c r="B371" s="1">
        <f t="shared" si="61"/>
        <v>1.7344907762535793E-5</v>
      </c>
      <c r="C371">
        <f t="shared" si="55"/>
        <v>0</v>
      </c>
      <c r="D371">
        <f t="shared" si="63"/>
        <v>1</v>
      </c>
      <c r="E371" s="1">
        <f>('Power parameter'!B$7-'Power parameter'!H$10/2+('Power parameter'!B$6-'Power parameter'!B$12)/'Power parameter'!E$15*B371)*C371</f>
        <v>0</v>
      </c>
      <c r="F371">
        <f>('Power parameter'!B$7+'Power parameter'!H$10/2-'Power parameter'!B$12/'Power parameter'!E$15*(B371-B$3))*D371</f>
        <v>0.58305305911110927</v>
      </c>
      <c r="G371" s="1">
        <f t="shared" si="56"/>
        <v>0.58305305911110927</v>
      </c>
      <c r="J371">
        <v>363</v>
      </c>
      <c r="K371" s="1">
        <f t="shared" si="60"/>
        <v>1.856482083139509E-5</v>
      </c>
      <c r="L371">
        <f t="shared" si="62"/>
        <v>0</v>
      </c>
      <c r="M371">
        <f t="shared" si="64"/>
        <v>1</v>
      </c>
      <c r="N371" s="1">
        <f>('Power parameter'!B$6-'Power parameter'!B$13)/'Power parameter'!E$15*K371*L371</f>
        <v>0</v>
      </c>
      <c r="O371" s="1">
        <f>IF((K371-B$1-E$1)&gt;0,0,('Power parameter'!K$8-'Power parameter'!B$13/'Power parameter'!E$15*(waves!K371-waves!B$1))*M371)</f>
        <v>0.4649009606267554</v>
      </c>
      <c r="P371" s="1">
        <f t="shared" si="57"/>
        <v>0.4649009606267554</v>
      </c>
      <c r="S371" s="1">
        <f t="shared" si="58"/>
        <v>1.7344907762535793E-5</v>
      </c>
      <c r="T371" s="1">
        <f t="shared" si="59"/>
        <v>0.58305305911110927</v>
      </c>
    </row>
    <row r="372" spans="1:20">
      <c r="A372">
        <v>364</v>
      </c>
      <c r="B372" s="1">
        <f t="shared" si="61"/>
        <v>1.7392689877584101E-5</v>
      </c>
      <c r="C372">
        <f t="shared" si="55"/>
        <v>0</v>
      </c>
      <c r="D372">
        <f t="shared" si="63"/>
        <v>1</v>
      </c>
      <c r="E372" s="1">
        <f>('Power parameter'!B$7-'Power parameter'!H$10/2+('Power parameter'!B$6-'Power parameter'!B$12)/'Power parameter'!E$15*B372)*C372</f>
        <v>0</v>
      </c>
      <c r="F372">
        <f>('Power parameter'!B$7+'Power parameter'!H$10/2-'Power parameter'!B$12/'Power parameter'!E$15*(B372-B$3))*D372</f>
        <v>0.58221441673543506</v>
      </c>
      <c r="G372" s="1">
        <f t="shared" si="56"/>
        <v>0.58221441673543506</v>
      </c>
      <c r="J372">
        <v>364</v>
      </c>
      <c r="K372" s="1">
        <f t="shared" si="60"/>
        <v>1.861596358850637E-5</v>
      </c>
      <c r="L372">
        <f t="shared" si="62"/>
        <v>0</v>
      </c>
      <c r="M372">
        <f t="shared" si="64"/>
        <v>1</v>
      </c>
      <c r="N372" s="1">
        <f>('Power parameter'!B$6-'Power parameter'!B$13)/'Power parameter'!E$15*K372*L372</f>
        <v>0</v>
      </c>
      <c r="O372" s="1">
        <f>IF((K372-B$1-E$1)&gt;0,0,('Power parameter'!K$8-'Power parameter'!B$13/'Power parameter'!E$15*(waves!K372-waves!B$1))*M372)</f>
        <v>0.46400333432287627</v>
      </c>
      <c r="P372" s="1">
        <f t="shared" si="57"/>
        <v>0.46400333432287627</v>
      </c>
      <c r="S372" s="1">
        <f t="shared" si="58"/>
        <v>1.7392689877584101E-5</v>
      </c>
      <c r="T372" s="1">
        <f t="shared" si="59"/>
        <v>0.58221441673543506</v>
      </c>
    </row>
    <row r="373" spans="1:20">
      <c r="A373">
        <v>365</v>
      </c>
      <c r="B373" s="1">
        <f t="shared" si="61"/>
        <v>1.7440471992632409E-5</v>
      </c>
      <c r="C373">
        <f t="shared" si="55"/>
        <v>0</v>
      </c>
      <c r="D373">
        <f t="shared" si="63"/>
        <v>1</v>
      </c>
      <c r="E373" s="1">
        <f>('Power parameter'!B$7-'Power parameter'!H$10/2+('Power parameter'!B$6-'Power parameter'!B$12)/'Power parameter'!E$15*B373)*C373</f>
        <v>0</v>
      </c>
      <c r="F373">
        <f>('Power parameter'!B$7+'Power parameter'!H$10/2-'Power parameter'!B$12/'Power parameter'!E$15*(B373-B$3))*D373</f>
        <v>0.58137577435976051</v>
      </c>
      <c r="G373" s="1">
        <f t="shared" si="56"/>
        <v>0.58137577435976051</v>
      </c>
      <c r="J373">
        <v>365</v>
      </c>
      <c r="K373" s="1">
        <f t="shared" si="60"/>
        <v>1.8667106345617651E-5</v>
      </c>
      <c r="L373">
        <f t="shared" si="62"/>
        <v>0</v>
      </c>
      <c r="M373">
        <f t="shared" si="64"/>
        <v>1</v>
      </c>
      <c r="N373" s="1">
        <f>('Power parameter'!B$6-'Power parameter'!B$13)/'Power parameter'!E$15*K373*L373</f>
        <v>0</v>
      </c>
      <c r="O373" s="1">
        <f>IF((K373-B$1-E$1)&gt;0,0,('Power parameter'!K$8-'Power parameter'!B$13/'Power parameter'!E$15*(waves!K373-waves!B$1))*M373)</f>
        <v>0.46310570801899714</v>
      </c>
      <c r="P373" s="1">
        <f t="shared" si="57"/>
        <v>0.46310570801899714</v>
      </c>
      <c r="S373" s="1">
        <f t="shared" si="58"/>
        <v>1.7440471992632409E-5</v>
      </c>
      <c r="T373" s="1">
        <f t="shared" si="59"/>
        <v>0.58137577435976051</v>
      </c>
    </row>
    <row r="374" spans="1:20">
      <c r="A374">
        <v>366</v>
      </c>
      <c r="B374" s="1">
        <f t="shared" si="61"/>
        <v>1.7488254107680718E-5</v>
      </c>
      <c r="C374">
        <f t="shared" si="55"/>
        <v>0</v>
      </c>
      <c r="D374">
        <f t="shared" si="63"/>
        <v>1</v>
      </c>
      <c r="E374" s="1">
        <f>('Power parameter'!B$7-'Power parameter'!H$10/2+('Power parameter'!B$6-'Power parameter'!B$12)/'Power parameter'!E$15*B374)*C374</f>
        <v>0</v>
      </c>
      <c r="F374">
        <f>('Power parameter'!B$7+'Power parameter'!H$10/2-'Power parameter'!B$12/'Power parameter'!E$15*(B374-B$3))*D374</f>
        <v>0.5805371319840863</v>
      </c>
      <c r="G374" s="1">
        <f t="shared" si="56"/>
        <v>0.5805371319840863</v>
      </c>
      <c r="J374">
        <v>366</v>
      </c>
      <c r="K374" s="1">
        <f t="shared" si="60"/>
        <v>1.8718249102728932E-5</v>
      </c>
      <c r="L374">
        <f t="shared" si="62"/>
        <v>0</v>
      </c>
      <c r="M374">
        <f t="shared" si="64"/>
        <v>1</v>
      </c>
      <c r="N374" s="1">
        <f>('Power parameter'!B$6-'Power parameter'!B$13)/'Power parameter'!E$15*K374*L374</f>
        <v>0</v>
      </c>
      <c r="O374" s="1">
        <f>IF((K374-B$1-E$1)&gt;0,0,('Power parameter'!K$8-'Power parameter'!B$13/'Power parameter'!E$15*(waves!K374-waves!B$1))*M374)</f>
        <v>0.46220808171511801</v>
      </c>
      <c r="P374" s="1">
        <f t="shared" si="57"/>
        <v>0.46220808171511801</v>
      </c>
      <c r="S374" s="1">
        <f t="shared" si="58"/>
        <v>1.7488254107680718E-5</v>
      </c>
      <c r="T374" s="1">
        <f t="shared" si="59"/>
        <v>0.5805371319840863</v>
      </c>
    </row>
    <row r="375" spans="1:20">
      <c r="A375">
        <v>367</v>
      </c>
      <c r="B375" s="1">
        <f t="shared" si="61"/>
        <v>1.7536036222729022E-5</v>
      </c>
      <c r="C375">
        <f t="shared" si="55"/>
        <v>0</v>
      </c>
      <c r="D375">
        <f t="shared" si="63"/>
        <v>1</v>
      </c>
      <c r="E375" s="1">
        <f>('Power parameter'!B$7-'Power parameter'!H$10/2+('Power parameter'!B$6-'Power parameter'!B$12)/'Power parameter'!E$15*B375)*C375</f>
        <v>0</v>
      </c>
      <c r="F375">
        <f>('Power parameter'!B$7+'Power parameter'!H$10/2-'Power parameter'!B$12/'Power parameter'!E$15*(B375-B$3))*D375</f>
        <v>0.57969848960841208</v>
      </c>
      <c r="G375" s="1">
        <f t="shared" si="56"/>
        <v>0.57969848960841208</v>
      </c>
      <c r="J375">
        <v>367</v>
      </c>
      <c r="K375" s="1">
        <f t="shared" si="60"/>
        <v>1.8769391859840213E-5</v>
      </c>
      <c r="L375">
        <f t="shared" si="62"/>
        <v>0</v>
      </c>
      <c r="M375">
        <f t="shared" si="64"/>
        <v>1</v>
      </c>
      <c r="N375" s="1">
        <f>('Power parameter'!B$6-'Power parameter'!B$13)/'Power parameter'!E$15*K375*L375</f>
        <v>0</v>
      </c>
      <c r="O375" s="1">
        <f>IF((K375-B$1-E$1)&gt;0,0,('Power parameter'!K$8-'Power parameter'!B$13/'Power parameter'!E$15*(waves!K375-waves!B$1))*M375)</f>
        <v>0.46131045541123888</v>
      </c>
      <c r="P375" s="1">
        <f t="shared" si="57"/>
        <v>0.46131045541123888</v>
      </c>
      <c r="S375" s="1">
        <f t="shared" si="58"/>
        <v>1.7536036222729022E-5</v>
      </c>
      <c r="T375" s="1">
        <f t="shared" si="59"/>
        <v>0.57969848960841208</v>
      </c>
    </row>
    <row r="376" spans="1:20">
      <c r="A376">
        <v>368</v>
      </c>
      <c r="B376" s="1">
        <f t="shared" si="61"/>
        <v>1.7583818337777331E-5</v>
      </c>
      <c r="C376">
        <f t="shared" si="55"/>
        <v>0</v>
      </c>
      <c r="D376">
        <f t="shared" si="63"/>
        <v>1</v>
      </c>
      <c r="E376" s="1">
        <f>('Power parameter'!B$7-'Power parameter'!H$10/2+('Power parameter'!B$6-'Power parameter'!B$12)/'Power parameter'!E$15*B376)*C376</f>
        <v>0</v>
      </c>
      <c r="F376">
        <f>('Power parameter'!B$7+'Power parameter'!H$10/2-'Power parameter'!B$12/'Power parameter'!E$15*(B376-B$3))*D376</f>
        <v>0.57885984723273753</v>
      </c>
      <c r="G376" s="1">
        <f t="shared" si="56"/>
        <v>0.57885984723273753</v>
      </c>
      <c r="J376">
        <v>368</v>
      </c>
      <c r="K376" s="1">
        <f t="shared" si="60"/>
        <v>1.8820534616951497E-5</v>
      </c>
      <c r="L376">
        <f t="shared" si="62"/>
        <v>0</v>
      </c>
      <c r="M376">
        <f t="shared" si="64"/>
        <v>1</v>
      </c>
      <c r="N376" s="1">
        <f>('Power parameter'!B$6-'Power parameter'!B$13)/'Power parameter'!E$15*K376*L376</f>
        <v>0</v>
      </c>
      <c r="O376" s="1">
        <f>IF((K376-B$1-E$1)&gt;0,0,('Power parameter'!K$8-'Power parameter'!B$13/'Power parameter'!E$15*(waves!K376-waves!B$1))*M376)</f>
        <v>0.46041282910735964</v>
      </c>
      <c r="P376" s="1">
        <f t="shared" si="57"/>
        <v>0.46041282910735964</v>
      </c>
      <c r="S376" s="1">
        <f t="shared" si="58"/>
        <v>1.7583818337777331E-5</v>
      </c>
      <c r="T376" s="1">
        <f t="shared" si="59"/>
        <v>0.57885984723273753</v>
      </c>
    </row>
    <row r="377" spans="1:20">
      <c r="A377">
        <v>369</v>
      </c>
      <c r="B377" s="1">
        <f t="shared" si="61"/>
        <v>1.7631600452825639E-5</v>
      </c>
      <c r="C377">
        <f t="shared" si="55"/>
        <v>0</v>
      </c>
      <c r="D377">
        <f t="shared" si="63"/>
        <v>1</v>
      </c>
      <c r="E377" s="1">
        <f>('Power parameter'!B$7-'Power parameter'!H$10/2+('Power parameter'!B$6-'Power parameter'!B$12)/'Power parameter'!E$15*B377)*C377</f>
        <v>0</v>
      </c>
      <c r="F377">
        <f>('Power parameter'!B$7+'Power parameter'!H$10/2-'Power parameter'!B$12/'Power parameter'!E$15*(B377-B$3))*D377</f>
        <v>0.57802120485706332</v>
      </c>
      <c r="G377" s="1">
        <f t="shared" si="56"/>
        <v>0.57802120485706332</v>
      </c>
      <c r="J377">
        <v>369</v>
      </c>
      <c r="K377" s="1">
        <f t="shared" si="60"/>
        <v>1.8871677374062778E-5</v>
      </c>
      <c r="L377">
        <f t="shared" si="62"/>
        <v>0</v>
      </c>
      <c r="M377">
        <f t="shared" si="64"/>
        <v>1</v>
      </c>
      <c r="N377" s="1">
        <f>('Power parameter'!B$6-'Power parameter'!B$13)/'Power parameter'!E$15*K377*L377</f>
        <v>0</v>
      </c>
      <c r="O377" s="1">
        <f>IF((K377-B$1-E$1)&gt;0,0,('Power parameter'!K$8-'Power parameter'!B$13/'Power parameter'!E$15*(waves!K377-waves!B$1))*M377)</f>
        <v>0.45951520280348052</v>
      </c>
      <c r="P377" s="1">
        <f t="shared" si="57"/>
        <v>0.45951520280348052</v>
      </c>
      <c r="S377" s="1">
        <f t="shared" si="58"/>
        <v>1.7631600452825639E-5</v>
      </c>
      <c r="T377" s="1">
        <f t="shared" si="59"/>
        <v>0.57802120485706332</v>
      </c>
    </row>
    <row r="378" spans="1:20">
      <c r="A378">
        <v>370</v>
      </c>
      <c r="B378" s="1">
        <f t="shared" si="61"/>
        <v>1.7679382567873947E-5</v>
      </c>
      <c r="C378">
        <f t="shared" si="55"/>
        <v>0</v>
      </c>
      <c r="D378">
        <f t="shared" si="63"/>
        <v>1</v>
      </c>
      <c r="E378" s="1">
        <f>('Power parameter'!B$7-'Power parameter'!H$10/2+('Power parameter'!B$6-'Power parameter'!B$12)/'Power parameter'!E$15*B378)*C378</f>
        <v>0</v>
      </c>
      <c r="F378">
        <f>('Power parameter'!B$7+'Power parameter'!H$10/2-'Power parameter'!B$12/'Power parameter'!E$15*(B378-B$3))*D378</f>
        <v>0.57718256248138888</v>
      </c>
      <c r="G378" s="1">
        <f t="shared" si="56"/>
        <v>0.57718256248138888</v>
      </c>
      <c r="J378">
        <v>370</v>
      </c>
      <c r="K378" s="1">
        <f t="shared" si="60"/>
        <v>1.8922820131174059E-5</v>
      </c>
      <c r="L378">
        <f t="shared" si="62"/>
        <v>0</v>
      </c>
      <c r="M378">
        <f t="shared" si="64"/>
        <v>1</v>
      </c>
      <c r="N378" s="1">
        <f>('Power parameter'!B$6-'Power parameter'!B$13)/'Power parameter'!E$15*K378*L378</f>
        <v>0</v>
      </c>
      <c r="O378" s="1">
        <f>IF((K378-B$1-E$1)&gt;0,0,('Power parameter'!K$8-'Power parameter'!B$13/'Power parameter'!E$15*(waves!K378-waves!B$1))*M378)</f>
        <v>0.45861757649960139</v>
      </c>
      <c r="P378" s="1">
        <f t="shared" si="57"/>
        <v>0.45861757649960139</v>
      </c>
      <c r="S378" s="1">
        <f t="shared" si="58"/>
        <v>1.7679382567873947E-5</v>
      </c>
      <c r="T378" s="1">
        <f t="shared" si="59"/>
        <v>0.57718256248138888</v>
      </c>
    </row>
    <row r="379" spans="1:20">
      <c r="A379">
        <v>371</v>
      </c>
      <c r="B379" s="1">
        <f t="shared" si="61"/>
        <v>1.7727164682922255E-5</v>
      </c>
      <c r="C379">
        <f t="shared" si="55"/>
        <v>0</v>
      </c>
      <c r="D379">
        <f t="shared" si="63"/>
        <v>1</v>
      </c>
      <c r="E379" s="1">
        <f>('Power parameter'!B$7-'Power parameter'!H$10/2+('Power parameter'!B$6-'Power parameter'!B$12)/'Power parameter'!E$15*B379)*C379</f>
        <v>0</v>
      </c>
      <c r="F379">
        <f>('Power parameter'!B$7+'Power parameter'!H$10/2-'Power parameter'!B$12/'Power parameter'!E$15*(B379-B$3))*D379</f>
        <v>0.57634392010571456</v>
      </c>
      <c r="G379" s="1">
        <f t="shared" si="56"/>
        <v>0.57634392010571456</v>
      </c>
      <c r="J379">
        <v>371</v>
      </c>
      <c r="K379" s="1">
        <f t="shared" si="60"/>
        <v>1.897396288828534E-5</v>
      </c>
      <c r="L379">
        <f t="shared" si="62"/>
        <v>0</v>
      </c>
      <c r="M379">
        <f t="shared" si="64"/>
        <v>1</v>
      </c>
      <c r="N379" s="1">
        <f>('Power parameter'!B$6-'Power parameter'!B$13)/'Power parameter'!E$15*K379*L379</f>
        <v>0</v>
      </c>
      <c r="O379" s="1">
        <f>IF((K379-B$1-E$1)&gt;0,0,('Power parameter'!K$8-'Power parameter'!B$13/'Power parameter'!E$15*(waves!K379-waves!B$1))*M379)</f>
        <v>0.45771995019572226</v>
      </c>
      <c r="P379" s="1">
        <f t="shared" si="57"/>
        <v>0.45771995019572226</v>
      </c>
      <c r="S379" s="1">
        <f t="shared" si="58"/>
        <v>1.7727164682922255E-5</v>
      </c>
      <c r="T379" s="1">
        <f t="shared" si="59"/>
        <v>0.57634392010571456</v>
      </c>
    </row>
    <row r="380" spans="1:20">
      <c r="A380">
        <v>372</v>
      </c>
      <c r="B380" s="1">
        <f t="shared" si="61"/>
        <v>1.7774946797970563E-5</v>
      </c>
      <c r="C380">
        <f t="shared" si="55"/>
        <v>0</v>
      </c>
      <c r="D380">
        <f t="shared" si="63"/>
        <v>1</v>
      </c>
      <c r="E380" s="1">
        <f>('Power parameter'!B$7-'Power parameter'!H$10/2+('Power parameter'!B$6-'Power parameter'!B$12)/'Power parameter'!E$15*B380)*C380</f>
        <v>0</v>
      </c>
      <c r="F380">
        <f>('Power parameter'!B$7+'Power parameter'!H$10/2-'Power parameter'!B$12/'Power parameter'!E$15*(B380-B$3))*D380</f>
        <v>0.57550527773004023</v>
      </c>
      <c r="G380" s="1">
        <f t="shared" si="56"/>
        <v>0.57550527773004023</v>
      </c>
      <c r="J380">
        <v>372</v>
      </c>
      <c r="K380" s="1">
        <f t="shared" si="60"/>
        <v>1.9025105645396621E-5</v>
      </c>
      <c r="L380">
        <f t="shared" si="62"/>
        <v>0</v>
      </c>
      <c r="M380">
        <f t="shared" si="64"/>
        <v>1</v>
      </c>
      <c r="N380" s="1">
        <f>('Power parameter'!B$6-'Power parameter'!B$13)/'Power parameter'!E$15*K380*L380</f>
        <v>0</v>
      </c>
      <c r="O380" s="1">
        <f>IF((K380-B$1-E$1)&gt;0,0,('Power parameter'!K$8-'Power parameter'!B$13/'Power parameter'!E$15*(waves!K380-waves!B$1))*M380)</f>
        <v>0.45682232389184313</v>
      </c>
      <c r="P380" s="1">
        <f t="shared" si="57"/>
        <v>0.45682232389184313</v>
      </c>
      <c r="S380" s="1">
        <f t="shared" si="58"/>
        <v>1.7774946797970563E-5</v>
      </c>
      <c r="T380" s="1">
        <f t="shared" si="59"/>
        <v>0.57550527773004023</v>
      </c>
    </row>
    <row r="381" spans="1:20">
      <c r="A381">
        <v>373</v>
      </c>
      <c r="B381" s="1">
        <f t="shared" si="61"/>
        <v>1.7822728913018872E-5</v>
      </c>
      <c r="C381">
        <f t="shared" si="55"/>
        <v>0</v>
      </c>
      <c r="D381">
        <f t="shared" si="63"/>
        <v>1</v>
      </c>
      <c r="E381" s="1">
        <f>('Power parameter'!B$7-'Power parameter'!H$10/2+('Power parameter'!B$6-'Power parameter'!B$12)/'Power parameter'!E$15*B381)*C381</f>
        <v>0</v>
      </c>
      <c r="F381">
        <f>('Power parameter'!B$7+'Power parameter'!H$10/2-'Power parameter'!B$12/'Power parameter'!E$15*(B381-B$3))*D381</f>
        <v>0.57466663535436591</v>
      </c>
      <c r="G381" s="1">
        <f t="shared" si="56"/>
        <v>0.57466663535436591</v>
      </c>
      <c r="J381">
        <v>373</v>
      </c>
      <c r="K381" s="1">
        <f t="shared" si="60"/>
        <v>1.9076248402507902E-5</v>
      </c>
      <c r="L381">
        <f t="shared" si="62"/>
        <v>0</v>
      </c>
      <c r="M381">
        <f t="shared" si="64"/>
        <v>1</v>
      </c>
      <c r="N381" s="1">
        <f>('Power parameter'!B$6-'Power parameter'!B$13)/'Power parameter'!E$15*K381*L381</f>
        <v>0</v>
      </c>
      <c r="O381" s="1">
        <f>IF((K381-B$1-E$1)&gt;0,0,('Power parameter'!K$8-'Power parameter'!B$13/'Power parameter'!E$15*(waves!K381-waves!B$1))*M381)</f>
        <v>0.455924697587964</v>
      </c>
      <c r="P381" s="1">
        <f t="shared" si="57"/>
        <v>0.455924697587964</v>
      </c>
      <c r="S381" s="1">
        <f t="shared" si="58"/>
        <v>1.7822728913018872E-5</v>
      </c>
      <c r="T381" s="1">
        <f t="shared" si="59"/>
        <v>0.57466663535436591</v>
      </c>
    </row>
    <row r="382" spans="1:20">
      <c r="A382">
        <v>374</v>
      </c>
      <c r="B382" s="1">
        <f t="shared" si="61"/>
        <v>1.787051102806718E-5</v>
      </c>
      <c r="C382">
        <f t="shared" si="55"/>
        <v>0</v>
      </c>
      <c r="D382">
        <f t="shared" si="63"/>
        <v>1</v>
      </c>
      <c r="E382" s="1">
        <f>('Power parameter'!B$7-'Power parameter'!H$10/2+('Power parameter'!B$6-'Power parameter'!B$12)/'Power parameter'!E$15*B382)*C382</f>
        <v>0</v>
      </c>
      <c r="F382">
        <f>('Power parameter'!B$7+'Power parameter'!H$10/2-'Power parameter'!B$12/'Power parameter'!E$15*(B382-B$3))*D382</f>
        <v>0.57382799297869158</v>
      </c>
      <c r="G382" s="1">
        <f t="shared" si="56"/>
        <v>0.57382799297869158</v>
      </c>
      <c r="J382">
        <v>374</v>
      </c>
      <c r="K382" s="1">
        <f t="shared" si="60"/>
        <v>1.9127391159619183E-5</v>
      </c>
      <c r="L382">
        <f t="shared" si="62"/>
        <v>0</v>
      </c>
      <c r="M382">
        <f t="shared" si="64"/>
        <v>1</v>
      </c>
      <c r="N382" s="1">
        <f>('Power parameter'!B$6-'Power parameter'!B$13)/'Power parameter'!E$15*K382*L382</f>
        <v>0</v>
      </c>
      <c r="O382" s="1">
        <f>IF((K382-B$1-E$1)&gt;0,0,('Power parameter'!K$8-'Power parameter'!B$13/'Power parameter'!E$15*(waves!K382-waves!B$1))*M382)</f>
        <v>0.45502707128408487</v>
      </c>
      <c r="P382" s="1">
        <f t="shared" si="57"/>
        <v>0.45502707128408487</v>
      </c>
      <c r="S382" s="1">
        <f t="shared" si="58"/>
        <v>1.787051102806718E-5</v>
      </c>
      <c r="T382" s="1">
        <f t="shared" si="59"/>
        <v>0.57382799297869158</v>
      </c>
    </row>
    <row r="383" spans="1:20">
      <c r="A383">
        <v>375</v>
      </c>
      <c r="B383" s="1">
        <f t="shared" si="61"/>
        <v>1.7918293143115488E-5</v>
      </c>
      <c r="C383">
        <f t="shared" si="55"/>
        <v>0</v>
      </c>
      <c r="D383">
        <f t="shared" si="63"/>
        <v>1</v>
      </c>
      <c r="E383" s="1">
        <f>('Power parameter'!B$7-'Power parameter'!H$10/2+('Power parameter'!B$6-'Power parameter'!B$12)/'Power parameter'!E$15*B383)*C383</f>
        <v>0</v>
      </c>
      <c r="F383">
        <f>('Power parameter'!B$7+'Power parameter'!H$10/2-'Power parameter'!B$12/'Power parameter'!E$15*(B383-B$3))*D383</f>
        <v>0.57298935060301726</v>
      </c>
      <c r="G383" s="1">
        <f t="shared" si="56"/>
        <v>0.57298935060301726</v>
      </c>
      <c r="J383">
        <v>375</v>
      </c>
      <c r="K383" s="1">
        <f t="shared" si="60"/>
        <v>1.9178533916730463E-5</v>
      </c>
      <c r="L383">
        <f t="shared" si="62"/>
        <v>0</v>
      </c>
      <c r="M383">
        <f t="shared" si="64"/>
        <v>1</v>
      </c>
      <c r="N383" s="1">
        <f>('Power parameter'!B$6-'Power parameter'!B$13)/'Power parameter'!E$15*K383*L383</f>
        <v>0</v>
      </c>
      <c r="O383" s="1">
        <f>IF((K383-B$1-E$1)&gt;0,0,('Power parameter'!K$8-'Power parameter'!B$13/'Power parameter'!E$15*(waves!K383-waves!B$1))*M383)</f>
        <v>0.45412944498020574</v>
      </c>
      <c r="P383" s="1">
        <f t="shared" si="57"/>
        <v>0.45412944498020574</v>
      </c>
      <c r="S383" s="1">
        <f t="shared" si="58"/>
        <v>1.7918293143115488E-5</v>
      </c>
      <c r="T383" s="1">
        <f t="shared" si="59"/>
        <v>0.57298935060301726</v>
      </c>
    </row>
    <row r="384" spans="1:20">
      <c r="A384">
        <v>376</v>
      </c>
      <c r="B384" s="1">
        <f t="shared" si="61"/>
        <v>1.7966075258163796E-5</v>
      </c>
      <c r="C384">
        <f t="shared" si="55"/>
        <v>0</v>
      </c>
      <c r="D384">
        <f t="shared" si="63"/>
        <v>1</v>
      </c>
      <c r="E384" s="1">
        <f>('Power parameter'!B$7-'Power parameter'!H$10/2+('Power parameter'!B$6-'Power parameter'!B$12)/'Power parameter'!E$15*B384)*C384</f>
        <v>0</v>
      </c>
      <c r="F384">
        <f>('Power parameter'!B$7+'Power parameter'!H$10/2-'Power parameter'!B$12/'Power parameter'!E$15*(B384-B$3))*D384</f>
        <v>0.57215070822734293</v>
      </c>
      <c r="G384" s="1">
        <f t="shared" si="56"/>
        <v>0.57215070822734293</v>
      </c>
      <c r="J384">
        <v>376</v>
      </c>
      <c r="K384" s="1">
        <f t="shared" si="60"/>
        <v>1.9229676673841744E-5</v>
      </c>
      <c r="L384">
        <f t="shared" si="62"/>
        <v>0</v>
      </c>
      <c r="M384">
        <f t="shared" si="64"/>
        <v>1</v>
      </c>
      <c r="N384" s="1">
        <f>('Power parameter'!B$6-'Power parameter'!B$13)/'Power parameter'!E$15*K384*L384</f>
        <v>0</v>
      </c>
      <c r="O384" s="1">
        <f>IF((K384-B$1-E$1)&gt;0,0,('Power parameter'!K$8-'Power parameter'!B$13/'Power parameter'!E$15*(waves!K384-waves!B$1))*M384)</f>
        <v>0.45323181867632656</v>
      </c>
      <c r="P384" s="1">
        <f t="shared" si="57"/>
        <v>0.45323181867632656</v>
      </c>
      <c r="S384" s="1">
        <f t="shared" si="58"/>
        <v>1.7966075258163796E-5</v>
      </c>
      <c r="T384" s="1">
        <f t="shared" si="59"/>
        <v>0.57215070822734293</v>
      </c>
    </row>
    <row r="385" spans="1:20">
      <c r="A385">
        <v>377</v>
      </c>
      <c r="B385" s="1">
        <f t="shared" si="61"/>
        <v>1.8013857373212105E-5</v>
      </c>
      <c r="C385">
        <f t="shared" si="55"/>
        <v>0</v>
      </c>
      <c r="D385">
        <f t="shared" si="63"/>
        <v>1</v>
      </c>
      <c r="E385" s="1">
        <f>('Power parameter'!B$7-'Power parameter'!H$10/2+('Power parameter'!B$6-'Power parameter'!B$12)/'Power parameter'!E$15*B385)*C385</f>
        <v>0</v>
      </c>
      <c r="F385">
        <f>('Power parameter'!B$7+'Power parameter'!H$10/2-'Power parameter'!B$12/'Power parameter'!E$15*(B385-B$3))*D385</f>
        <v>0.5713120658516686</v>
      </c>
      <c r="G385" s="1">
        <f t="shared" si="56"/>
        <v>0.5713120658516686</v>
      </c>
      <c r="J385">
        <v>377</v>
      </c>
      <c r="K385" s="1">
        <f t="shared" si="60"/>
        <v>1.9280819430953025E-5</v>
      </c>
      <c r="L385">
        <f t="shared" si="62"/>
        <v>0</v>
      </c>
      <c r="M385">
        <f t="shared" si="64"/>
        <v>1</v>
      </c>
      <c r="N385" s="1">
        <f>('Power parameter'!B$6-'Power parameter'!B$13)/'Power parameter'!E$15*K385*L385</f>
        <v>0</v>
      </c>
      <c r="O385" s="1">
        <f>IF((K385-B$1-E$1)&gt;0,0,('Power parameter'!K$8-'Power parameter'!B$13/'Power parameter'!E$15*(waves!K385-waves!B$1))*M385)</f>
        <v>0.45233419237244743</v>
      </c>
      <c r="P385" s="1">
        <f t="shared" si="57"/>
        <v>0.45233419237244743</v>
      </c>
      <c r="S385" s="1">
        <f t="shared" si="58"/>
        <v>1.8013857373212105E-5</v>
      </c>
      <c r="T385" s="1">
        <f t="shared" si="59"/>
        <v>0.5713120658516686</v>
      </c>
    </row>
    <row r="386" spans="1:20">
      <c r="A386">
        <v>378</v>
      </c>
      <c r="B386" s="1">
        <f t="shared" si="61"/>
        <v>1.8061639488260413E-5</v>
      </c>
      <c r="C386">
        <f t="shared" si="55"/>
        <v>0</v>
      </c>
      <c r="D386">
        <f t="shared" si="63"/>
        <v>1</v>
      </c>
      <c r="E386" s="1">
        <f>('Power parameter'!B$7-'Power parameter'!H$10/2+('Power parameter'!B$6-'Power parameter'!B$12)/'Power parameter'!E$15*B386)*C386</f>
        <v>0</v>
      </c>
      <c r="F386">
        <f>('Power parameter'!B$7+'Power parameter'!H$10/2-'Power parameter'!B$12/'Power parameter'!E$15*(B386-B$3))*D386</f>
        <v>0.57047342347599417</v>
      </c>
      <c r="G386" s="1">
        <f t="shared" si="56"/>
        <v>0.57047342347599417</v>
      </c>
      <c r="J386">
        <v>378</v>
      </c>
      <c r="K386" s="1">
        <f t="shared" si="60"/>
        <v>1.9331962188064309E-5</v>
      </c>
      <c r="L386">
        <f t="shared" si="62"/>
        <v>0</v>
      </c>
      <c r="M386">
        <f t="shared" si="64"/>
        <v>1</v>
      </c>
      <c r="N386" s="1">
        <f>('Power parameter'!B$6-'Power parameter'!B$13)/'Power parameter'!E$15*K386*L386</f>
        <v>0</v>
      </c>
      <c r="O386" s="1">
        <f>IF((K386-B$1-E$1)&gt;0,0,('Power parameter'!K$8-'Power parameter'!B$13/'Power parameter'!E$15*(waves!K386-waves!B$1))*M386)</f>
        <v>0.45143656606856825</v>
      </c>
      <c r="P386" s="1">
        <f t="shared" si="57"/>
        <v>0.45143656606856825</v>
      </c>
      <c r="S386" s="1">
        <f t="shared" si="58"/>
        <v>1.8061639488260413E-5</v>
      </c>
      <c r="T386" s="1">
        <f t="shared" si="59"/>
        <v>0.57047342347599417</v>
      </c>
    </row>
    <row r="387" spans="1:20">
      <c r="A387">
        <v>379</v>
      </c>
      <c r="B387" s="1">
        <f t="shared" si="61"/>
        <v>1.8109421603308721E-5</v>
      </c>
      <c r="C387">
        <f t="shared" si="55"/>
        <v>0</v>
      </c>
      <c r="D387">
        <f t="shared" si="63"/>
        <v>1</v>
      </c>
      <c r="E387" s="1">
        <f>('Power parameter'!B$7-'Power parameter'!H$10/2+('Power parameter'!B$6-'Power parameter'!B$12)/'Power parameter'!E$15*B387)*C387</f>
        <v>0</v>
      </c>
      <c r="F387">
        <f>('Power parameter'!B$7+'Power parameter'!H$10/2-'Power parameter'!B$12/'Power parameter'!E$15*(B387-B$3))*D387</f>
        <v>0.56963478110031995</v>
      </c>
      <c r="G387" s="1">
        <f t="shared" si="56"/>
        <v>0.56963478110031995</v>
      </c>
      <c r="J387">
        <v>379</v>
      </c>
      <c r="K387" s="1">
        <f t="shared" si="60"/>
        <v>1.938310494517559E-5</v>
      </c>
      <c r="L387">
        <f t="shared" si="62"/>
        <v>0</v>
      </c>
      <c r="M387">
        <f t="shared" si="64"/>
        <v>1</v>
      </c>
      <c r="N387" s="1">
        <f>('Power parameter'!B$6-'Power parameter'!B$13)/'Power parameter'!E$15*K387*L387</f>
        <v>0</v>
      </c>
      <c r="O387" s="1">
        <f>IF((K387-B$1-E$1)&gt;0,0,('Power parameter'!K$8-'Power parameter'!B$13/'Power parameter'!E$15*(waves!K387-waves!B$1))*M387)</f>
        <v>0.45053893976468912</v>
      </c>
      <c r="P387" s="1">
        <f t="shared" si="57"/>
        <v>0.45053893976468912</v>
      </c>
      <c r="S387" s="1">
        <f t="shared" si="58"/>
        <v>1.8109421603308721E-5</v>
      </c>
      <c r="T387" s="1">
        <f t="shared" si="59"/>
        <v>0.56963478110031995</v>
      </c>
    </row>
    <row r="388" spans="1:20">
      <c r="A388">
        <v>380</v>
      </c>
      <c r="B388" s="1">
        <f t="shared" si="61"/>
        <v>1.8157203718357029E-5</v>
      </c>
      <c r="C388">
        <f t="shared" si="55"/>
        <v>0</v>
      </c>
      <c r="D388">
        <f t="shared" si="63"/>
        <v>1</v>
      </c>
      <c r="E388" s="1">
        <f>('Power parameter'!B$7-'Power parameter'!H$10/2+('Power parameter'!B$6-'Power parameter'!B$12)/'Power parameter'!E$15*B388)*C388</f>
        <v>0</v>
      </c>
      <c r="F388">
        <f>('Power parameter'!B$7+'Power parameter'!H$10/2-'Power parameter'!B$12/'Power parameter'!E$15*(B388-B$3))*D388</f>
        <v>0.56879613872464541</v>
      </c>
      <c r="G388" s="1">
        <f t="shared" si="56"/>
        <v>0.56879613872464541</v>
      </c>
      <c r="J388">
        <v>380</v>
      </c>
      <c r="K388" s="1">
        <f t="shared" si="60"/>
        <v>1.9434247702286871E-5</v>
      </c>
      <c r="L388">
        <f t="shared" si="62"/>
        <v>0</v>
      </c>
      <c r="M388">
        <f t="shared" si="64"/>
        <v>1</v>
      </c>
      <c r="N388" s="1">
        <f>('Power parameter'!B$6-'Power parameter'!B$13)/'Power parameter'!E$15*K388*L388</f>
        <v>0</v>
      </c>
      <c r="O388" s="1">
        <f>IF((K388-B$1-E$1)&gt;0,0,('Power parameter'!K$8-'Power parameter'!B$13/'Power parameter'!E$15*(waves!K388-waves!B$1))*M388)</f>
        <v>0.44964131346080999</v>
      </c>
      <c r="P388" s="1">
        <f t="shared" si="57"/>
        <v>0.44964131346080999</v>
      </c>
      <c r="S388" s="1">
        <f t="shared" si="58"/>
        <v>1.8157203718357029E-5</v>
      </c>
      <c r="T388" s="1">
        <f t="shared" si="59"/>
        <v>0.56879613872464541</v>
      </c>
    </row>
    <row r="389" spans="1:20">
      <c r="A389">
        <v>381</v>
      </c>
      <c r="B389" s="1">
        <f t="shared" si="61"/>
        <v>1.8204985833405334E-5</v>
      </c>
      <c r="C389">
        <f t="shared" si="55"/>
        <v>0</v>
      </c>
      <c r="D389">
        <f t="shared" si="63"/>
        <v>1</v>
      </c>
      <c r="E389" s="1">
        <f>('Power parameter'!B$7-'Power parameter'!H$10/2+('Power parameter'!B$6-'Power parameter'!B$12)/'Power parameter'!E$15*B389)*C389</f>
        <v>0</v>
      </c>
      <c r="F389">
        <f>('Power parameter'!B$7+'Power parameter'!H$10/2-'Power parameter'!B$12/'Power parameter'!E$15*(B389-B$3))*D389</f>
        <v>0.56795749634897119</v>
      </c>
      <c r="G389" s="1">
        <f t="shared" si="56"/>
        <v>0.56795749634897119</v>
      </c>
      <c r="J389">
        <v>381</v>
      </c>
      <c r="K389" s="1">
        <f t="shared" si="60"/>
        <v>1.9485390459398152E-5</v>
      </c>
      <c r="L389">
        <f t="shared" si="62"/>
        <v>0</v>
      </c>
      <c r="M389">
        <f t="shared" si="64"/>
        <v>1</v>
      </c>
      <c r="N389" s="1">
        <f>('Power parameter'!B$6-'Power parameter'!B$13)/'Power parameter'!E$15*K389*L389</f>
        <v>0</v>
      </c>
      <c r="O389" s="1">
        <f>IF((K389-B$1-E$1)&gt;0,0,('Power parameter'!K$8-'Power parameter'!B$13/'Power parameter'!E$15*(waves!K389-waves!B$1))*M389)</f>
        <v>0.44874368715693086</v>
      </c>
      <c r="P389" s="1">
        <f t="shared" si="57"/>
        <v>0.44874368715693086</v>
      </c>
      <c r="S389" s="1">
        <f t="shared" si="58"/>
        <v>1.8204985833405334E-5</v>
      </c>
      <c r="T389" s="1">
        <f t="shared" si="59"/>
        <v>0.56795749634897119</v>
      </c>
    </row>
    <row r="390" spans="1:20">
      <c r="A390">
        <v>382</v>
      </c>
      <c r="B390" s="1">
        <f t="shared" si="61"/>
        <v>1.8252767948453642E-5</v>
      </c>
      <c r="C390">
        <f t="shared" si="55"/>
        <v>0</v>
      </c>
      <c r="D390">
        <f t="shared" si="63"/>
        <v>1</v>
      </c>
      <c r="E390" s="1">
        <f>('Power parameter'!B$7-'Power parameter'!H$10/2+('Power parameter'!B$6-'Power parameter'!B$12)/'Power parameter'!E$15*B390)*C390</f>
        <v>0</v>
      </c>
      <c r="F390">
        <f>('Power parameter'!B$7+'Power parameter'!H$10/2-'Power parameter'!B$12/'Power parameter'!E$15*(B390-B$3))*D390</f>
        <v>0.56711885397329698</v>
      </c>
      <c r="G390" s="1">
        <f t="shared" si="56"/>
        <v>0.56711885397329698</v>
      </c>
      <c r="J390">
        <v>382</v>
      </c>
      <c r="K390" s="1">
        <f t="shared" si="60"/>
        <v>1.9536533216509433E-5</v>
      </c>
      <c r="L390">
        <f t="shared" si="62"/>
        <v>0</v>
      </c>
      <c r="M390">
        <f t="shared" si="64"/>
        <v>1</v>
      </c>
      <c r="N390" s="1">
        <f>('Power parameter'!B$6-'Power parameter'!B$13)/'Power parameter'!E$15*K390*L390</f>
        <v>0</v>
      </c>
      <c r="O390" s="1">
        <f>IF((K390-B$1-E$1)&gt;0,0,('Power parameter'!K$8-'Power parameter'!B$13/'Power parameter'!E$15*(waves!K390-waves!B$1))*M390)</f>
        <v>0.44784606085305173</v>
      </c>
      <c r="P390" s="1">
        <f t="shared" si="57"/>
        <v>0.44784606085305173</v>
      </c>
      <c r="S390" s="1">
        <f t="shared" si="58"/>
        <v>1.8252767948453642E-5</v>
      </c>
      <c r="T390" s="1">
        <f t="shared" si="59"/>
        <v>0.56711885397329698</v>
      </c>
    </row>
    <row r="391" spans="1:20">
      <c r="A391">
        <v>383</v>
      </c>
      <c r="B391" s="1">
        <f t="shared" si="61"/>
        <v>1.830055006350195E-5</v>
      </c>
      <c r="C391">
        <f t="shared" si="55"/>
        <v>0</v>
      </c>
      <c r="D391">
        <f t="shared" si="63"/>
        <v>1</v>
      </c>
      <c r="E391" s="1">
        <f>('Power parameter'!B$7-'Power parameter'!H$10/2+('Power parameter'!B$6-'Power parameter'!B$12)/'Power parameter'!E$15*B391)*C391</f>
        <v>0</v>
      </c>
      <c r="F391">
        <f>('Power parameter'!B$7+'Power parameter'!H$10/2-'Power parameter'!B$12/'Power parameter'!E$15*(B391-B$3))*D391</f>
        <v>0.56628021159762243</v>
      </c>
      <c r="G391" s="1">
        <f t="shared" si="56"/>
        <v>0.56628021159762243</v>
      </c>
      <c r="J391">
        <v>383</v>
      </c>
      <c r="K391" s="1">
        <f t="shared" si="60"/>
        <v>1.9587675973620714E-5</v>
      </c>
      <c r="L391">
        <f t="shared" si="62"/>
        <v>0</v>
      </c>
      <c r="M391">
        <f t="shared" si="64"/>
        <v>1</v>
      </c>
      <c r="N391" s="1">
        <f>('Power parameter'!B$6-'Power parameter'!B$13)/'Power parameter'!E$15*K391*L391</f>
        <v>0</v>
      </c>
      <c r="O391" s="1">
        <f>IF((K391-B$1-E$1)&gt;0,0,('Power parameter'!K$8-'Power parameter'!B$13/'Power parameter'!E$15*(waves!K391-waves!B$1))*M391)</f>
        <v>0.4469484345491726</v>
      </c>
      <c r="P391" s="1">
        <f t="shared" si="57"/>
        <v>0.4469484345491726</v>
      </c>
      <c r="S391" s="1">
        <f t="shared" si="58"/>
        <v>1.830055006350195E-5</v>
      </c>
      <c r="T391" s="1">
        <f t="shared" si="59"/>
        <v>0.56628021159762243</v>
      </c>
    </row>
    <row r="392" spans="1:20">
      <c r="A392">
        <v>384</v>
      </c>
      <c r="B392" s="1">
        <f t="shared" si="61"/>
        <v>1.8348332178550259E-5</v>
      </c>
      <c r="C392">
        <f t="shared" si="55"/>
        <v>0</v>
      </c>
      <c r="D392">
        <f t="shared" si="63"/>
        <v>1</v>
      </c>
      <c r="E392" s="1">
        <f>('Power parameter'!B$7-'Power parameter'!H$10/2+('Power parameter'!B$6-'Power parameter'!B$12)/'Power parameter'!E$15*B392)*C392</f>
        <v>0</v>
      </c>
      <c r="F392">
        <f>('Power parameter'!B$7+'Power parameter'!H$10/2-'Power parameter'!B$12/'Power parameter'!E$15*(B392-B$3))*D392</f>
        <v>0.56544156922194821</v>
      </c>
      <c r="G392" s="1">
        <f t="shared" si="56"/>
        <v>0.56544156922194821</v>
      </c>
      <c r="J392">
        <v>384</v>
      </c>
      <c r="K392" s="1">
        <f t="shared" si="60"/>
        <v>1.9638818730731995E-5</v>
      </c>
      <c r="L392">
        <f t="shared" si="62"/>
        <v>0</v>
      </c>
      <c r="M392">
        <f t="shared" si="64"/>
        <v>1</v>
      </c>
      <c r="N392" s="1">
        <f>('Power parameter'!B$6-'Power parameter'!B$13)/'Power parameter'!E$15*K392*L392</f>
        <v>0</v>
      </c>
      <c r="O392" s="1">
        <f>IF((K392-B$1-E$1)&gt;0,0,('Power parameter'!K$8-'Power parameter'!B$13/'Power parameter'!E$15*(waves!K392-waves!B$1))*M392)</f>
        <v>0.44605080824529342</v>
      </c>
      <c r="P392" s="1">
        <f t="shared" si="57"/>
        <v>0.44605080824529342</v>
      </c>
      <c r="S392" s="1">
        <f t="shared" si="58"/>
        <v>1.8348332178550259E-5</v>
      </c>
      <c r="T392" s="1">
        <f t="shared" si="59"/>
        <v>0.56544156922194821</v>
      </c>
    </row>
    <row r="393" spans="1:20">
      <c r="A393">
        <v>385</v>
      </c>
      <c r="B393" s="1">
        <f t="shared" si="61"/>
        <v>1.8396114293598567E-5</v>
      </c>
      <c r="C393">
        <f t="shared" ref="C393:C456" si="65">IF(B393&lt;B$3,1,0)</f>
        <v>0</v>
      </c>
      <c r="D393">
        <f t="shared" si="63"/>
        <v>1</v>
      </c>
      <c r="E393" s="1">
        <f>('Power parameter'!B$7-'Power parameter'!H$10/2+('Power parameter'!B$6-'Power parameter'!B$12)/'Power parameter'!E$15*B393)*C393</f>
        <v>0</v>
      </c>
      <c r="F393">
        <f>('Power parameter'!B$7+'Power parameter'!H$10/2-'Power parameter'!B$12/'Power parameter'!E$15*(B393-B$3))*D393</f>
        <v>0.56460292684627378</v>
      </c>
      <c r="G393" s="1">
        <f t="shared" ref="G393:G456" si="66">E393+F393</f>
        <v>0.56460292684627378</v>
      </c>
      <c r="J393">
        <v>385</v>
      </c>
      <c r="K393" s="1">
        <f t="shared" si="60"/>
        <v>1.9689961487843276E-5</v>
      </c>
      <c r="L393">
        <f t="shared" si="62"/>
        <v>0</v>
      </c>
      <c r="M393">
        <f t="shared" si="64"/>
        <v>1</v>
      </c>
      <c r="N393" s="1">
        <f>('Power parameter'!B$6-'Power parameter'!B$13)/'Power parameter'!E$15*K393*L393</f>
        <v>0</v>
      </c>
      <c r="O393" s="1">
        <f>IF((K393-B$1-E$1)&gt;0,0,('Power parameter'!K$8-'Power parameter'!B$13/'Power parameter'!E$15*(waves!K393-waves!B$1))*M393)</f>
        <v>0.44515318194141429</v>
      </c>
      <c r="P393" s="1">
        <f t="shared" ref="P393:P456" si="67">N393+O393</f>
        <v>0.44515318194141429</v>
      </c>
      <c r="S393" s="1">
        <f t="shared" ref="S393:S456" si="68">B393*H$1+K393*H$2</f>
        <v>1.8396114293598567E-5</v>
      </c>
      <c r="T393" s="1">
        <f t="shared" ref="T393:T456" si="69">G393*H$1+P393*H$2</f>
        <v>0.56460292684627378</v>
      </c>
    </row>
    <row r="394" spans="1:20">
      <c r="A394">
        <v>386</v>
      </c>
      <c r="B394" s="1">
        <f t="shared" si="61"/>
        <v>1.8443896408646875E-5</v>
      </c>
      <c r="C394">
        <f t="shared" si="65"/>
        <v>0</v>
      </c>
      <c r="D394">
        <f t="shared" si="63"/>
        <v>1</v>
      </c>
      <c r="E394" s="1">
        <f>('Power parameter'!B$7-'Power parameter'!H$10/2+('Power parameter'!B$6-'Power parameter'!B$12)/'Power parameter'!E$15*B394)*C394</f>
        <v>0</v>
      </c>
      <c r="F394">
        <f>('Power parameter'!B$7+'Power parameter'!H$10/2-'Power parameter'!B$12/'Power parameter'!E$15*(B394-B$3))*D394</f>
        <v>0.56376428447059945</v>
      </c>
      <c r="G394" s="1">
        <f t="shared" si="66"/>
        <v>0.56376428447059945</v>
      </c>
      <c r="J394">
        <v>386</v>
      </c>
      <c r="K394" s="1">
        <f t="shared" ref="K394:K457" si="70">E$4*2/1000*J394</f>
        <v>1.9741104244954556E-5</v>
      </c>
      <c r="L394">
        <f t="shared" si="62"/>
        <v>0</v>
      </c>
      <c r="M394">
        <f t="shared" si="64"/>
        <v>1</v>
      </c>
      <c r="N394" s="1">
        <f>('Power parameter'!B$6-'Power parameter'!B$13)/'Power parameter'!E$15*K394*L394</f>
        <v>0</v>
      </c>
      <c r="O394" s="1">
        <f>IF((K394-B$1-E$1)&gt;0,0,('Power parameter'!K$8-'Power parameter'!B$13/'Power parameter'!E$15*(waves!K394-waves!B$1))*M394)</f>
        <v>0.44425555563753516</v>
      </c>
      <c r="P394" s="1">
        <f t="shared" si="67"/>
        <v>0.44425555563753516</v>
      </c>
      <c r="S394" s="1">
        <f t="shared" si="68"/>
        <v>1.8443896408646875E-5</v>
      </c>
      <c r="T394" s="1">
        <f t="shared" si="69"/>
        <v>0.56376428447059945</v>
      </c>
    </row>
    <row r="395" spans="1:20">
      <c r="A395">
        <v>387</v>
      </c>
      <c r="B395" s="1">
        <f t="shared" ref="B395:B458" si="71">2*B$4/1000*A395</f>
        <v>1.8491678523695183E-5</v>
      </c>
      <c r="C395">
        <f t="shared" si="65"/>
        <v>0</v>
      </c>
      <c r="D395">
        <f t="shared" si="63"/>
        <v>1</v>
      </c>
      <c r="E395" s="1">
        <f>('Power parameter'!B$7-'Power parameter'!H$10/2+('Power parameter'!B$6-'Power parameter'!B$12)/'Power parameter'!E$15*B395)*C395</f>
        <v>0</v>
      </c>
      <c r="F395">
        <f>('Power parameter'!B$7+'Power parameter'!H$10/2-'Power parameter'!B$12/'Power parameter'!E$15*(B395-B$3))*D395</f>
        <v>0.56292564209492513</v>
      </c>
      <c r="G395" s="1">
        <f t="shared" si="66"/>
        <v>0.56292564209492513</v>
      </c>
      <c r="J395">
        <v>387</v>
      </c>
      <c r="K395" s="1">
        <f t="shared" si="70"/>
        <v>1.9792247002065841E-5</v>
      </c>
      <c r="L395">
        <f t="shared" si="62"/>
        <v>0</v>
      </c>
      <c r="M395">
        <f t="shared" si="64"/>
        <v>1</v>
      </c>
      <c r="N395" s="1">
        <f>('Power parameter'!B$6-'Power parameter'!B$13)/'Power parameter'!E$15*K395*L395</f>
        <v>0</v>
      </c>
      <c r="O395" s="1">
        <f>IF((K395-B$1-E$1)&gt;0,0,('Power parameter'!K$8-'Power parameter'!B$13/'Power parameter'!E$15*(waves!K395-waves!B$1))*M395)</f>
        <v>0.44335792933365598</v>
      </c>
      <c r="P395" s="1">
        <f t="shared" si="67"/>
        <v>0.44335792933365598</v>
      </c>
      <c r="S395" s="1">
        <f t="shared" si="68"/>
        <v>1.8491678523695183E-5</v>
      </c>
      <c r="T395" s="1">
        <f t="shared" si="69"/>
        <v>0.56292564209492513</v>
      </c>
    </row>
    <row r="396" spans="1:20">
      <c r="A396">
        <v>388</v>
      </c>
      <c r="B396" s="1">
        <f t="shared" si="71"/>
        <v>1.8539460638743491E-5</v>
      </c>
      <c r="C396">
        <f t="shared" si="65"/>
        <v>0</v>
      </c>
      <c r="D396">
        <f t="shared" si="63"/>
        <v>1</v>
      </c>
      <c r="E396" s="1">
        <f>('Power parameter'!B$7-'Power parameter'!H$10/2+('Power parameter'!B$6-'Power parameter'!B$12)/'Power parameter'!E$15*B396)*C396</f>
        <v>0</v>
      </c>
      <c r="F396">
        <f>('Power parameter'!B$7+'Power parameter'!H$10/2-'Power parameter'!B$12/'Power parameter'!E$15*(B396-B$3))*D396</f>
        <v>0.5620869997192508</v>
      </c>
      <c r="G396" s="1">
        <f t="shared" si="66"/>
        <v>0.5620869997192508</v>
      </c>
      <c r="J396">
        <v>388</v>
      </c>
      <c r="K396" s="1">
        <f t="shared" si="70"/>
        <v>1.9843389759177122E-5</v>
      </c>
      <c r="L396">
        <f t="shared" si="62"/>
        <v>0</v>
      </c>
      <c r="M396">
        <f t="shared" si="64"/>
        <v>1</v>
      </c>
      <c r="N396" s="1">
        <f>('Power parameter'!B$6-'Power parameter'!B$13)/'Power parameter'!E$15*K396*L396</f>
        <v>0</v>
      </c>
      <c r="O396" s="1">
        <f>IF((K396-B$1-E$1)&gt;0,0,('Power parameter'!K$8-'Power parameter'!B$13/'Power parameter'!E$15*(waves!K396-waves!B$1))*M396)</f>
        <v>0.44246030302977685</v>
      </c>
      <c r="P396" s="1">
        <f t="shared" si="67"/>
        <v>0.44246030302977685</v>
      </c>
      <c r="S396" s="1">
        <f t="shared" si="68"/>
        <v>1.8539460638743491E-5</v>
      </c>
      <c r="T396" s="1">
        <f t="shared" si="69"/>
        <v>0.5620869997192508</v>
      </c>
    </row>
    <row r="397" spans="1:20">
      <c r="A397">
        <v>389</v>
      </c>
      <c r="B397" s="1">
        <f t="shared" si="71"/>
        <v>1.85872427537918E-5</v>
      </c>
      <c r="C397">
        <f t="shared" si="65"/>
        <v>0</v>
      </c>
      <c r="D397">
        <f t="shared" si="63"/>
        <v>1</v>
      </c>
      <c r="E397" s="1">
        <f>('Power parameter'!B$7-'Power parameter'!H$10/2+('Power parameter'!B$6-'Power parameter'!B$12)/'Power parameter'!E$15*B397)*C397</f>
        <v>0</v>
      </c>
      <c r="F397">
        <f>('Power parameter'!B$7+'Power parameter'!H$10/2-'Power parameter'!B$12/'Power parameter'!E$15*(B397-B$3))*D397</f>
        <v>0.56124835734357648</v>
      </c>
      <c r="G397" s="1">
        <f t="shared" si="66"/>
        <v>0.56124835734357648</v>
      </c>
      <c r="J397">
        <v>389</v>
      </c>
      <c r="K397" s="1">
        <f t="shared" si="70"/>
        <v>1.9894532516288403E-5</v>
      </c>
      <c r="L397">
        <f t="shared" si="62"/>
        <v>0</v>
      </c>
      <c r="M397">
        <f t="shared" si="64"/>
        <v>1</v>
      </c>
      <c r="N397" s="1">
        <f>('Power parameter'!B$6-'Power parameter'!B$13)/'Power parameter'!E$15*K397*L397</f>
        <v>0</v>
      </c>
      <c r="O397" s="1">
        <f>IF((K397-B$1-E$1)&gt;0,0,('Power parameter'!K$8-'Power parameter'!B$13/'Power parameter'!E$15*(waves!K397-waves!B$1))*M397)</f>
        <v>0.44156267672589772</v>
      </c>
      <c r="P397" s="1">
        <f t="shared" si="67"/>
        <v>0.44156267672589772</v>
      </c>
      <c r="S397" s="1">
        <f t="shared" si="68"/>
        <v>1.85872427537918E-5</v>
      </c>
      <c r="T397" s="1">
        <f t="shared" si="69"/>
        <v>0.56124835734357648</v>
      </c>
    </row>
    <row r="398" spans="1:20">
      <c r="A398">
        <v>390</v>
      </c>
      <c r="B398" s="1">
        <f t="shared" si="71"/>
        <v>1.8635024868840108E-5</v>
      </c>
      <c r="C398">
        <f t="shared" si="65"/>
        <v>0</v>
      </c>
      <c r="D398">
        <f t="shared" si="63"/>
        <v>1</v>
      </c>
      <c r="E398" s="1">
        <f>('Power parameter'!B$7-'Power parameter'!H$10/2+('Power parameter'!B$6-'Power parameter'!B$12)/'Power parameter'!E$15*B398)*C398</f>
        <v>0</v>
      </c>
      <c r="F398">
        <f>('Power parameter'!B$7+'Power parameter'!H$10/2-'Power parameter'!B$12/'Power parameter'!E$15*(B398-B$3))*D398</f>
        <v>0.56040971496790215</v>
      </c>
      <c r="G398" s="1">
        <f t="shared" si="66"/>
        <v>0.56040971496790215</v>
      </c>
      <c r="J398">
        <v>390</v>
      </c>
      <c r="K398" s="1">
        <f t="shared" si="70"/>
        <v>1.9945675273399683E-5</v>
      </c>
      <c r="L398">
        <f t="shared" si="62"/>
        <v>0</v>
      </c>
      <c r="M398">
        <f t="shared" si="64"/>
        <v>1</v>
      </c>
      <c r="N398" s="1">
        <f>('Power parameter'!B$6-'Power parameter'!B$13)/'Power parameter'!E$15*K398*L398</f>
        <v>0</v>
      </c>
      <c r="O398" s="1">
        <f>IF((K398-B$1-E$1)&gt;0,0,('Power parameter'!K$8-'Power parameter'!B$13/'Power parameter'!E$15*(waves!K398-waves!B$1))*M398)</f>
        <v>0.44066505042201859</v>
      </c>
      <c r="P398" s="1">
        <f t="shared" si="67"/>
        <v>0.44066505042201859</v>
      </c>
      <c r="S398" s="1">
        <f t="shared" si="68"/>
        <v>1.8635024868840108E-5</v>
      </c>
      <c r="T398" s="1">
        <f t="shared" si="69"/>
        <v>0.56040971496790215</v>
      </c>
    </row>
    <row r="399" spans="1:20">
      <c r="A399">
        <v>391</v>
      </c>
      <c r="B399" s="1">
        <f t="shared" si="71"/>
        <v>1.8682806983888416E-5</v>
      </c>
      <c r="C399">
        <f t="shared" si="65"/>
        <v>0</v>
      </c>
      <c r="D399">
        <f t="shared" si="63"/>
        <v>1</v>
      </c>
      <c r="E399" s="1">
        <f>('Power parameter'!B$7-'Power parameter'!H$10/2+('Power parameter'!B$6-'Power parameter'!B$12)/'Power parameter'!E$15*B399)*C399</f>
        <v>0</v>
      </c>
      <c r="F399">
        <f>('Power parameter'!B$7+'Power parameter'!H$10/2-'Power parameter'!B$12/'Power parameter'!E$15*(B399-B$3))*D399</f>
        <v>0.55957107259222783</v>
      </c>
      <c r="G399" s="1">
        <f t="shared" si="66"/>
        <v>0.55957107259222783</v>
      </c>
      <c r="J399">
        <v>391</v>
      </c>
      <c r="K399" s="1">
        <f t="shared" si="70"/>
        <v>1.9996818030510964E-5</v>
      </c>
      <c r="L399">
        <f t="shared" si="62"/>
        <v>0</v>
      </c>
      <c r="M399">
        <f t="shared" si="64"/>
        <v>1</v>
      </c>
      <c r="N399" s="1">
        <f>('Power parameter'!B$6-'Power parameter'!B$13)/'Power parameter'!E$15*K399*L399</f>
        <v>0</v>
      </c>
      <c r="O399" s="1">
        <f>IF((K399-B$1-E$1)&gt;0,0,('Power parameter'!K$8-'Power parameter'!B$13/'Power parameter'!E$15*(waves!K399-waves!B$1))*M399)</f>
        <v>0.43976742411813941</v>
      </c>
      <c r="P399" s="1">
        <f t="shared" si="67"/>
        <v>0.43976742411813941</v>
      </c>
      <c r="S399" s="1">
        <f t="shared" si="68"/>
        <v>1.8682806983888416E-5</v>
      </c>
      <c r="T399" s="1">
        <f t="shared" si="69"/>
        <v>0.55957107259222783</v>
      </c>
    </row>
    <row r="400" spans="1:20">
      <c r="A400">
        <v>392</v>
      </c>
      <c r="B400" s="1">
        <f t="shared" si="71"/>
        <v>1.8730589098936724E-5</v>
      </c>
      <c r="C400">
        <f t="shared" si="65"/>
        <v>0</v>
      </c>
      <c r="D400">
        <f t="shared" si="63"/>
        <v>1</v>
      </c>
      <c r="E400" s="1">
        <f>('Power parameter'!B$7-'Power parameter'!H$10/2+('Power parameter'!B$6-'Power parameter'!B$12)/'Power parameter'!E$15*B400)*C400</f>
        <v>0</v>
      </c>
      <c r="F400">
        <f>('Power parameter'!B$7+'Power parameter'!H$10/2-'Power parameter'!B$12/'Power parameter'!E$15*(B400-B$3))*D400</f>
        <v>0.5587324302165535</v>
      </c>
      <c r="G400" s="1">
        <f t="shared" si="66"/>
        <v>0.5587324302165535</v>
      </c>
      <c r="J400">
        <v>392</v>
      </c>
      <c r="K400" s="1">
        <f t="shared" si="70"/>
        <v>2.0047960787622245E-5</v>
      </c>
      <c r="L400">
        <f t="shared" ref="L400:L463" si="72">IF(K400&lt;B$1,1,0)</f>
        <v>0</v>
      </c>
      <c r="M400">
        <f t="shared" si="64"/>
        <v>1</v>
      </c>
      <c r="N400" s="1">
        <f>('Power parameter'!B$6-'Power parameter'!B$13)/'Power parameter'!E$15*K400*L400</f>
        <v>0</v>
      </c>
      <c r="O400" s="1">
        <f>IF((K400-B$1-E$1)&gt;0,0,('Power parameter'!K$8-'Power parameter'!B$13/'Power parameter'!E$15*(waves!K400-waves!B$1))*M400)</f>
        <v>0.43886979781426028</v>
      </c>
      <c r="P400" s="1">
        <f t="shared" si="67"/>
        <v>0.43886979781426028</v>
      </c>
      <c r="S400" s="1">
        <f t="shared" si="68"/>
        <v>1.8730589098936724E-5</v>
      </c>
      <c r="T400" s="1">
        <f t="shared" si="69"/>
        <v>0.5587324302165535</v>
      </c>
    </row>
    <row r="401" spans="1:20">
      <c r="A401">
        <v>393</v>
      </c>
      <c r="B401" s="1">
        <f t="shared" si="71"/>
        <v>1.8778371213985033E-5</v>
      </c>
      <c r="C401">
        <f t="shared" si="65"/>
        <v>0</v>
      </c>
      <c r="D401">
        <f t="shared" si="63"/>
        <v>1</v>
      </c>
      <c r="E401" s="1">
        <f>('Power parameter'!B$7-'Power parameter'!H$10/2+('Power parameter'!B$6-'Power parameter'!B$12)/'Power parameter'!E$15*B401)*C401</f>
        <v>0</v>
      </c>
      <c r="F401">
        <f>('Power parameter'!B$7+'Power parameter'!H$10/2-'Power parameter'!B$12/'Power parameter'!E$15*(B401-B$3))*D401</f>
        <v>0.55789378784087906</v>
      </c>
      <c r="G401" s="1">
        <f t="shared" si="66"/>
        <v>0.55789378784087906</v>
      </c>
      <c r="J401">
        <v>393</v>
      </c>
      <c r="K401" s="1">
        <f t="shared" si="70"/>
        <v>2.0099103544733526E-5</v>
      </c>
      <c r="L401">
        <f t="shared" si="72"/>
        <v>0</v>
      </c>
      <c r="M401">
        <f t="shared" si="64"/>
        <v>1</v>
      </c>
      <c r="N401" s="1">
        <f>('Power parameter'!B$6-'Power parameter'!B$13)/'Power parameter'!E$15*K401*L401</f>
        <v>0</v>
      </c>
      <c r="O401" s="1">
        <f>IF((K401-B$1-E$1)&gt;0,0,('Power parameter'!K$8-'Power parameter'!B$13/'Power parameter'!E$15*(waves!K401-waves!B$1))*M401)</f>
        <v>0.43797217151038115</v>
      </c>
      <c r="P401" s="1">
        <f t="shared" si="67"/>
        <v>0.43797217151038115</v>
      </c>
      <c r="S401" s="1">
        <f t="shared" si="68"/>
        <v>1.8778371213985033E-5</v>
      </c>
      <c r="T401" s="1">
        <f t="shared" si="69"/>
        <v>0.55789378784087906</v>
      </c>
    </row>
    <row r="402" spans="1:20">
      <c r="A402">
        <v>394</v>
      </c>
      <c r="B402" s="1">
        <f t="shared" si="71"/>
        <v>1.8826153329033341E-5</v>
      </c>
      <c r="C402">
        <f t="shared" si="65"/>
        <v>0</v>
      </c>
      <c r="D402">
        <f t="shared" si="63"/>
        <v>1</v>
      </c>
      <c r="E402" s="1">
        <f>('Power parameter'!B$7-'Power parameter'!H$10/2+('Power parameter'!B$6-'Power parameter'!B$12)/'Power parameter'!E$15*B402)*C402</f>
        <v>0</v>
      </c>
      <c r="F402">
        <f>('Power parameter'!B$7+'Power parameter'!H$10/2-'Power parameter'!B$12/'Power parameter'!E$15*(B402-B$3))*D402</f>
        <v>0.55705514546520485</v>
      </c>
      <c r="G402" s="1">
        <f t="shared" si="66"/>
        <v>0.55705514546520485</v>
      </c>
      <c r="J402">
        <v>394</v>
      </c>
      <c r="K402" s="1">
        <f t="shared" si="70"/>
        <v>2.0150246301844807E-5</v>
      </c>
      <c r="L402">
        <f t="shared" si="72"/>
        <v>0</v>
      </c>
      <c r="M402">
        <f t="shared" si="64"/>
        <v>1</v>
      </c>
      <c r="N402" s="1">
        <f>('Power parameter'!B$6-'Power parameter'!B$13)/'Power parameter'!E$15*K402*L402</f>
        <v>0</v>
      </c>
      <c r="O402" s="1">
        <f>IF((K402-B$1-E$1)&gt;0,0,('Power parameter'!K$8-'Power parameter'!B$13/'Power parameter'!E$15*(waves!K402-waves!B$1))*M402)</f>
        <v>0.43707454520650202</v>
      </c>
      <c r="P402" s="1">
        <f t="shared" si="67"/>
        <v>0.43707454520650202</v>
      </c>
      <c r="S402" s="1">
        <f t="shared" si="68"/>
        <v>1.8826153329033341E-5</v>
      </c>
      <c r="T402" s="1">
        <f t="shared" si="69"/>
        <v>0.55705514546520485</v>
      </c>
    </row>
    <row r="403" spans="1:20">
      <c r="A403">
        <v>395</v>
      </c>
      <c r="B403" s="1">
        <f t="shared" si="71"/>
        <v>1.8873935444081646E-5</v>
      </c>
      <c r="C403">
        <f t="shared" si="65"/>
        <v>0</v>
      </c>
      <c r="D403">
        <f t="shared" si="63"/>
        <v>1</v>
      </c>
      <c r="E403" s="1">
        <f>('Power parameter'!B$7-'Power parameter'!H$10/2+('Power parameter'!B$6-'Power parameter'!B$12)/'Power parameter'!E$15*B403)*C403</f>
        <v>0</v>
      </c>
      <c r="F403">
        <f>('Power parameter'!B$7+'Power parameter'!H$10/2-'Power parameter'!B$12/'Power parameter'!E$15*(B403-B$3))*D403</f>
        <v>0.55621650308953052</v>
      </c>
      <c r="G403" s="1">
        <f t="shared" si="66"/>
        <v>0.55621650308953052</v>
      </c>
      <c r="J403">
        <v>395</v>
      </c>
      <c r="K403" s="1">
        <f t="shared" si="70"/>
        <v>2.0201389058956088E-5</v>
      </c>
      <c r="L403">
        <f t="shared" si="72"/>
        <v>0</v>
      </c>
      <c r="M403">
        <f t="shared" si="64"/>
        <v>1</v>
      </c>
      <c r="N403" s="1">
        <f>('Power parameter'!B$6-'Power parameter'!B$13)/'Power parameter'!E$15*K403*L403</f>
        <v>0</v>
      </c>
      <c r="O403" s="1">
        <f>IF((K403-B$1-E$1)&gt;0,0,('Power parameter'!K$8-'Power parameter'!B$13/'Power parameter'!E$15*(waves!K403-waves!B$1))*M403)</f>
        <v>0.43617691890262289</v>
      </c>
      <c r="P403" s="1">
        <f t="shared" si="67"/>
        <v>0.43617691890262289</v>
      </c>
      <c r="S403" s="1">
        <f t="shared" si="68"/>
        <v>1.8873935444081646E-5</v>
      </c>
      <c r="T403" s="1">
        <f t="shared" si="69"/>
        <v>0.55621650308953052</v>
      </c>
    </row>
    <row r="404" spans="1:20">
      <c r="A404">
        <v>396</v>
      </c>
      <c r="B404" s="1">
        <f t="shared" si="71"/>
        <v>1.8921717559129954E-5</v>
      </c>
      <c r="C404">
        <f t="shared" si="65"/>
        <v>0</v>
      </c>
      <c r="D404">
        <f t="shared" si="63"/>
        <v>1</v>
      </c>
      <c r="E404" s="1">
        <f>('Power parameter'!B$7-'Power parameter'!H$10/2+('Power parameter'!B$6-'Power parameter'!B$12)/'Power parameter'!E$15*B404)*C404</f>
        <v>0</v>
      </c>
      <c r="F404">
        <f>('Power parameter'!B$7+'Power parameter'!H$10/2-'Power parameter'!B$12/'Power parameter'!E$15*(B404-B$3))*D404</f>
        <v>0.55537786071385609</v>
      </c>
      <c r="G404" s="1">
        <f t="shared" si="66"/>
        <v>0.55537786071385609</v>
      </c>
      <c r="J404">
        <v>396</v>
      </c>
      <c r="K404" s="1">
        <f t="shared" si="70"/>
        <v>2.0252531816067372E-5</v>
      </c>
      <c r="L404">
        <f t="shared" si="72"/>
        <v>0</v>
      </c>
      <c r="M404">
        <f t="shared" si="64"/>
        <v>1</v>
      </c>
      <c r="N404" s="1">
        <f>('Power parameter'!B$6-'Power parameter'!B$13)/'Power parameter'!E$15*K404*L404</f>
        <v>0</v>
      </c>
      <c r="O404" s="1">
        <f>IF((K404-B$1-E$1)&gt;0,0,('Power parameter'!K$8-'Power parameter'!B$13/'Power parameter'!E$15*(waves!K404-waves!B$1))*M404)</f>
        <v>0.43527929259874371</v>
      </c>
      <c r="P404" s="1">
        <f t="shared" si="67"/>
        <v>0.43527929259874371</v>
      </c>
      <c r="S404" s="1">
        <f t="shared" si="68"/>
        <v>1.8921717559129954E-5</v>
      </c>
      <c r="T404" s="1">
        <f t="shared" si="69"/>
        <v>0.55537786071385609</v>
      </c>
    </row>
    <row r="405" spans="1:20">
      <c r="A405">
        <v>397</v>
      </c>
      <c r="B405" s="1">
        <f t="shared" si="71"/>
        <v>1.8969499674178262E-5</v>
      </c>
      <c r="C405">
        <f t="shared" si="65"/>
        <v>0</v>
      </c>
      <c r="D405">
        <f t="shared" si="63"/>
        <v>1</v>
      </c>
      <c r="E405" s="1">
        <f>('Power parameter'!B$7-'Power parameter'!H$10/2+('Power parameter'!B$6-'Power parameter'!B$12)/'Power parameter'!E$15*B405)*C405</f>
        <v>0</v>
      </c>
      <c r="F405">
        <f>('Power parameter'!B$7+'Power parameter'!H$10/2-'Power parameter'!B$12/'Power parameter'!E$15*(B405-B$3))*D405</f>
        <v>0.55453921833818187</v>
      </c>
      <c r="G405" s="1">
        <f t="shared" si="66"/>
        <v>0.55453921833818187</v>
      </c>
      <c r="J405">
        <v>397</v>
      </c>
      <c r="K405" s="1">
        <f t="shared" si="70"/>
        <v>2.0303674573178653E-5</v>
      </c>
      <c r="L405">
        <f t="shared" si="72"/>
        <v>0</v>
      </c>
      <c r="M405">
        <f t="shared" si="64"/>
        <v>1</v>
      </c>
      <c r="N405" s="1">
        <f>('Power parameter'!B$6-'Power parameter'!B$13)/'Power parameter'!E$15*K405*L405</f>
        <v>0</v>
      </c>
      <c r="O405" s="1">
        <f>IF((K405-B$1-E$1)&gt;0,0,('Power parameter'!K$8-'Power parameter'!B$13/'Power parameter'!E$15*(waves!K405-waves!B$1))*M405)</f>
        <v>0.43438166629486458</v>
      </c>
      <c r="P405" s="1">
        <f t="shared" si="67"/>
        <v>0.43438166629486458</v>
      </c>
      <c r="S405" s="1">
        <f t="shared" si="68"/>
        <v>1.8969499674178262E-5</v>
      </c>
      <c r="T405" s="1">
        <f t="shared" si="69"/>
        <v>0.55453921833818187</v>
      </c>
    </row>
    <row r="406" spans="1:20">
      <c r="A406">
        <v>398</v>
      </c>
      <c r="B406" s="1">
        <f t="shared" si="71"/>
        <v>1.901728178922657E-5</v>
      </c>
      <c r="C406">
        <f t="shared" si="65"/>
        <v>0</v>
      </c>
      <c r="D406">
        <f t="shared" si="63"/>
        <v>1</v>
      </c>
      <c r="E406" s="1">
        <f>('Power parameter'!B$7-'Power parameter'!H$10/2+('Power parameter'!B$6-'Power parameter'!B$12)/'Power parameter'!E$15*B406)*C406</f>
        <v>0</v>
      </c>
      <c r="F406">
        <f>('Power parameter'!B$7+'Power parameter'!H$10/2-'Power parameter'!B$12/'Power parameter'!E$15*(B406-B$3))*D406</f>
        <v>0.55370057596250744</v>
      </c>
      <c r="G406" s="1">
        <f t="shared" si="66"/>
        <v>0.55370057596250744</v>
      </c>
      <c r="J406">
        <v>398</v>
      </c>
      <c r="K406" s="1">
        <f t="shared" si="70"/>
        <v>2.0354817330289934E-5</v>
      </c>
      <c r="L406">
        <f t="shared" si="72"/>
        <v>0</v>
      </c>
      <c r="M406">
        <f t="shared" si="64"/>
        <v>1</v>
      </c>
      <c r="N406" s="1">
        <f>('Power parameter'!B$6-'Power parameter'!B$13)/'Power parameter'!E$15*K406*L406</f>
        <v>0</v>
      </c>
      <c r="O406" s="1">
        <f>IF((K406-B$1-E$1)&gt;0,0,('Power parameter'!K$8-'Power parameter'!B$13/'Power parameter'!E$15*(waves!K406-waves!B$1))*M406)</f>
        <v>0.43348403999098545</v>
      </c>
      <c r="P406" s="1">
        <f t="shared" si="67"/>
        <v>0.43348403999098545</v>
      </c>
      <c r="S406" s="1">
        <f t="shared" si="68"/>
        <v>1.901728178922657E-5</v>
      </c>
      <c r="T406" s="1">
        <f t="shared" si="69"/>
        <v>0.55370057596250744</v>
      </c>
    </row>
    <row r="407" spans="1:20">
      <c r="A407">
        <v>399</v>
      </c>
      <c r="B407" s="1">
        <f t="shared" si="71"/>
        <v>1.9065063904274878E-5</v>
      </c>
      <c r="C407">
        <f t="shared" si="65"/>
        <v>0</v>
      </c>
      <c r="D407">
        <f t="shared" si="63"/>
        <v>1</v>
      </c>
      <c r="E407" s="1">
        <f>('Power parameter'!B$7-'Power parameter'!H$10/2+('Power parameter'!B$6-'Power parameter'!B$12)/'Power parameter'!E$15*B407)*C407</f>
        <v>0</v>
      </c>
      <c r="F407">
        <f>('Power parameter'!B$7+'Power parameter'!H$10/2-'Power parameter'!B$12/'Power parameter'!E$15*(B407-B$3))*D407</f>
        <v>0.55286193358683311</v>
      </c>
      <c r="G407" s="1">
        <f t="shared" si="66"/>
        <v>0.55286193358683311</v>
      </c>
      <c r="J407">
        <v>399</v>
      </c>
      <c r="K407" s="1">
        <f t="shared" si="70"/>
        <v>2.0405960087401215E-5</v>
      </c>
      <c r="L407">
        <f t="shared" si="72"/>
        <v>0</v>
      </c>
      <c r="M407">
        <f t="shared" si="64"/>
        <v>1</v>
      </c>
      <c r="N407" s="1">
        <f>('Power parameter'!B$6-'Power parameter'!B$13)/'Power parameter'!E$15*K407*L407</f>
        <v>0</v>
      </c>
      <c r="O407" s="1">
        <f>IF((K407-B$1-E$1)&gt;0,0,('Power parameter'!K$8-'Power parameter'!B$13/'Power parameter'!E$15*(waves!K407-waves!B$1))*M407)</f>
        <v>0.43258641368710626</v>
      </c>
      <c r="P407" s="1">
        <f t="shared" si="67"/>
        <v>0.43258641368710626</v>
      </c>
      <c r="S407" s="1">
        <f t="shared" si="68"/>
        <v>1.9065063904274878E-5</v>
      </c>
      <c r="T407" s="1">
        <f t="shared" si="69"/>
        <v>0.55286193358683311</v>
      </c>
    </row>
    <row r="408" spans="1:20">
      <c r="A408">
        <v>400</v>
      </c>
      <c r="B408" s="1">
        <f t="shared" si="71"/>
        <v>1.9112846019323187E-5</v>
      </c>
      <c r="C408">
        <f t="shared" si="65"/>
        <v>0</v>
      </c>
      <c r="D408">
        <f t="shared" si="63"/>
        <v>1</v>
      </c>
      <c r="E408" s="1">
        <f>('Power parameter'!B$7-'Power parameter'!H$10/2+('Power parameter'!B$6-'Power parameter'!B$12)/'Power parameter'!E$15*B408)*C408</f>
        <v>0</v>
      </c>
      <c r="F408">
        <f>('Power parameter'!B$7+'Power parameter'!H$10/2-'Power parameter'!B$12/'Power parameter'!E$15*(B408-B$3))*D408</f>
        <v>0.55202329121115867</v>
      </c>
      <c r="G408" s="1">
        <f t="shared" si="66"/>
        <v>0.55202329121115867</v>
      </c>
      <c r="J408">
        <v>400</v>
      </c>
      <c r="K408" s="1">
        <f t="shared" si="70"/>
        <v>2.0457102844512496E-5</v>
      </c>
      <c r="L408">
        <f t="shared" si="72"/>
        <v>0</v>
      </c>
      <c r="M408">
        <f t="shared" si="64"/>
        <v>1</v>
      </c>
      <c r="N408" s="1">
        <f>('Power parameter'!B$6-'Power parameter'!B$13)/'Power parameter'!E$15*K408*L408</f>
        <v>0</v>
      </c>
      <c r="O408" s="1">
        <f>IF((K408-B$1-E$1)&gt;0,0,('Power parameter'!K$8-'Power parameter'!B$13/'Power parameter'!E$15*(waves!K408-waves!B$1))*M408)</f>
        <v>0.43168878738322713</v>
      </c>
      <c r="P408" s="1">
        <f t="shared" si="67"/>
        <v>0.43168878738322713</v>
      </c>
      <c r="S408" s="1">
        <f t="shared" si="68"/>
        <v>1.9112846019323187E-5</v>
      </c>
      <c r="T408" s="1">
        <f t="shared" si="69"/>
        <v>0.55202329121115867</v>
      </c>
    </row>
    <row r="409" spans="1:20">
      <c r="A409">
        <v>401</v>
      </c>
      <c r="B409" s="1">
        <f t="shared" si="71"/>
        <v>1.9160628134371495E-5</v>
      </c>
      <c r="C409">
        <f t="shared" si="65"/>
        <v>0</v>
      </c>
      <c r="D409">
        <f t="shared" si="63"/>
        <v>1</v>
      </c>
      <c r="E409" s="1">
        <f>('Power parameter'!B$7-'Power parameter'!H$10/2+('Power parameter'!B$6-'Power parameter'!B$12)/'Power parameter'!E$15*B409)*C409</f>
        <v>0</v>
      </c>
      <c r="F409">
        <f>('Power parameter'!B$7+'Power parameter'!H$10/2-'Power parameter'!B$12/'Power parameter'!E$15*(B409-B$3))*D409</f>
        <v>0.55118464883548446</v>
      </c>
      <c r="G409" s="1">
        <f t="shared" si="66"/>
        <v>0.55118464883548446</v>
      </c>
      <c r="J409">
        <v>401</v>
      </c>
      <c r="K409" s="1">
        <f t="shared" si="70"/>
        <v>2.0508245601623776E-5</v>
      </c>
      <c r="L409">
        <f t="shared" si="72"/>
        <v>0</v>
      </c>
      <c r="M409">
        <f t="shared" si="64"/>
        <v>1</v>
      </c>
      <c r="N409" s="1">
        <f>('Power parameter'!B$6-'Power parameter'!B$13)/'Power parameter'!E$15*K409*L409</f>
        <v>0</v>
      </c>
      <c r="O409" s="1">
        <f>IF((K409-B$1-E$1)&gt;0,0,('Power parameter'!K$8-'Power parameter'!B$13/'Power parameter'!E$15*(waves!K409-waves!B$1))*M409)</f>
        <v>0.43079116107934801</v>
      </c>
      <c r="P409" s="1">
        <f t="shared" si="67"/>
        <v>0.43079116107934801</v>
      </c>
      <c r="S409" s="1">
        <f t="shared" si="68"/>
        <v>1.9160628134371495E-5</v>
      </c>
      <c r="T409" s="1">
        <f t="shared" si="69"/>
        <v>0.55118464883548446</v>
      </c>
    </row>
    <row r="410" spans="1:20">
      <c r="A410">
        <v>402</v>
      </c>
      <c r="B410" s="1">
        <f t="shared" si="71"/>
        <v>1.9208410249419803E-5</v>
      </c>
      <c r="C410">
        <f t="shared" si="65"/>
        <v>0</v>
      </c>
      <c r="D410">
        <f t="shared" ref="D410:D473" si="73">IF(B410&gt;B$3,1,0)</f>
        <v>1</v>
      </c>
      <c r="E410" s="1">
        <f>('Power parameter'!B$7-'Power parameter'!H$10/2+('Power parameter'!B$6-'Power parameter'!B$12)/'Power parameter'!E$15*B410)*C410</f>
        <v>0</v>
      </c>
      <c r="F410">
        <f>('Power parameter'!B$7+'Power parameter'!H$10/2-'Power parameter'!B$12/'Power parameter'!E$15*(B410-B$3))*D410</f>
        <v>0.55034600645981002</v>
      </c>
      <c r="G410" s="1">
        <f t="shared" si="66"/>
        <v>0.55034600645981002</v>
      </c>
      <c r="J410">
        <v>402</v>
      </c>
      <c r="K410" s="1">
        <f t="shared" si="70"/>
        <v>2.0559388358735057E-5</v>
      </c>
      <c r="L410">
        <f t="shared" si="72"/>
        <v>0</v>
      </c>
      <c r="M410">
        <f t="shared" si="64"/>
        <v>1</v>
      </c>
      <c r="N410" s="1">
        <f>('Power parameter'!B$6-'Power parameter'!B$13)/'Power parameter'!E$15*K410*L410</f>
        <v>0</v>
      </c>
      <c r="O410" s="1">
        <f>IF((K410-B$1-E$1)&gt;0,0,('Power parameter'!K$8-'Power parameter'!B$13/'Power parameter'!E$15*(waves!K410-waves!B$1))*M410)</f>
        <v>0.42989353477546888</v>
      </c>
      <c r="P410" s="1">
        <f t="shared" si="67"/>
        <v>0.42989353477546888</v>
      </c>
      <c r="S410" s="1">
        <f t="shared" si="68"/>
        <v>1.9208410249419803E-5</v>
      </c>
      <c r="T410" s="1">
        <f t="shared" si="69"/>
        <v>0.55034600645981002</v>
      </c>
    </row>
    <row r="411" spans="1:20">
      <c r="A411">
        <v>403</v>
      </c>
      <c r="B411" s="1">
        <f t="shared" si="71"/>
        <v>1.9256192364468111E-5</v>
      </c>
      <c r="C411">
        <f t="shared" si="65"/>
        <v>0</v>
      </c>
      <c r="D411">
        <f t="shared" si="73"/>
        <v>1</v>
      </c>
      <c r="E411" s="1">
        <f>('Power parameter'!B$7-'Power parameter'!H$10/2+('Power parameter'!B$6-'Power parameter'!B$12)/'Power parameter'!E$15*B411)*C411</f>
        <v>0</v>
      </c>
      <c r="F411">
        <f>('Power parameter'!B$7+'Power parameter'!H$10/2-'Power parameter'!B$12/'Power parameter'!E$15*(B411-B$3))*D411</f>
        <v>0.5495073640841357</v>
      </c>
      <c r="G411" s="1">
        <f t="shared" si="66"/>
        <v>0.5495073640841357</v>
      </c>
      <c r="J411">
        <v>403</v>
      </c>
      <c r="K411" s="1">
        <f t="shared" si="70"/>
        <v>2.0610531115846338E-5</v>
      </c>
      <c r="L411">
        <f t="shared" si="72"/>
        <v>0</v>
      </c>
      <c r="M411">
        <f t="shared" si="64"/>
        <v>1</v>
      </c>
      <c r="N411" s="1">
        <f>('Power parameter'!B$6-'Power parameter'!B$13)/'Power parameter'!E$15*K411*L411</f>
        <v>0</v>
      </c>
      <c r="O411" s="1">
        <f>IF((K411-B$1-E$1)&gt;0,0,('Power parameter'!K$8-'Power parameter'!B$13/'Power parameter'!E$15*(waves!K411-waves!B$1))*M411)</f>
        <v>0.42899590847158975</v>
      </c>
      <c r="P411" s="1">
        <f t="shared" si="67"/>
        <v>0.42899590847158975</v>
      </c>
      <c r="S411" s="1">
        <f t="shared" si="68"/>
        <v>1.9256192364468111E-5</v>
      </c>
      <c r="T411" s="1">
        <f t="shared" si="69"/>
        <v>0.5495073640841357</v>
      </c>
    </row>
    <row r="412" spans="1:20">
      <c r="A412">
        <v>404</v>
      </c>
      <c r="B412" s="1">
        <f t="shared" si="71"/>
        <v>1.9303974479516419E-5</v>
      </c>
      <c r="C412">
        <f t="shared" si="65"/>
        <v>0</v>
      </c>
      <c r="D412">
        <f t="shared" si="73"/>
        <v>1</v>
      </c>
      <c r="E412" s="1">
        <f>('Power parameter'!B$7-'Power parameter'!H$10/2+('Power parameter'!B$6-'Power parameter'!B$12)/'Power parameter'!E$15*B412)*C412</f>
        <v>0</v>
      </c>
      <c r="F412">
        <f>('Power parameter'!B$7+'Power parameter'!H$10/2-'Power parameter'!B$12/'Power parameter'!E$15*(B412-B$3))*D412</f>
        <v>0.54866872170846137</v>
      </c>
      <c r="G412" s="1">
        <f t="shared" si="66"/>
        <v>0.54866872170846137</v>
      </c>
      <c r="J412">
        <v>404</v>
      </c>
      <c r="K412" s="1">
        <f t="shared" si="70"/>
        <v>2.0661673872957619E-5</v>
      </c>
      <c r="L412">
        <f t="shared" si="72"/>
        <v>0</v>
      </c>
      <c r="M412">
        <f t="shared" si="64"/>
        <v>1</v>
      </c>
      <c r="N412" s="1">
        <f>('Power parameter'!B$6-'Power parameter'!B$13)/'Power parameter'!E$15*K412*L412</f>
        <v>0</v>
      </c>
      <c r="O412" s="1">
        <f>IF((K412-B$1-E$1)&gt;0,0,('Power parameter'!K$8-'Power parameter'!B$13/'Power parameter'!E$15*(waves!K412-waves!B$1))*M412)</f>
        <v>0.42809828216771062</v>
      </c>
      <c r="P412" s="1">
        <f t="shared" si="67"/>
        <v>0.42809828216771062</v>
      </c>
      <c r="S412" s="1">
        <f t="shared" si="68"/>
        <v>1.9303974479516419E-5</v>
      </c>
      <c r="T412" s="1">
        <f t="shared" si="69"/>
        <v>0.54866872170846137</v>
      </c>
    </row>
    <row r="413" spans="1:20">
      <c r="A413">
        <v>405</v>
      </c>
      <c r="B413" s="1">
        <f t="shared" si="71"/>
        <v>1.9351756594564728E-5</v>
      </c>
      <c r="C413">
        <f t="shared" si="65"/>
        <v>0</v>
      </c>
      <c r="D413">
        <f t="shared" si="73"/>
        <v>1</v>
      </c>
      <c r="E413" s="1">
        <f>('Power parameter'!B$7-'Power parameter'!H$10/2+('Power parameter'!B$6-'Power parameter'!B$12)/'Power parameter'!E$15*B413)*C413</f>
        <v>0</v>
      </c>
      <c r="F413">
        <f>('Power parameter'!B$7+'Power parameter'!H$10/2-'Power parameter'!B$12/'Power parameter'!E$15*(B413-B$3))*D413</f>
        <v>0.54783007933278705</v>
      </c>
      <c r="G413" s="1">
        <f t="shared" si="66"/>
        <v>0.54783007933278705</v>
      </c>
      <c r="J413">
        <v>405</v>
      </c>
      <c r="K413" s="1">
        <f t="shared" si="70"/>
        <v>2.0712816630068903E-5</v>
      </c>
      <c r="L413">
        <f t="shared" si="72"/>
        <v>0</v>
      </c>
      <c r="M413">
        <f t="shared" si="64"/>
        <v>1</v>
      </c>
      <c r="N413" s="1">
        <f>('Power parameter'!B$6-'Power parameter'!B$13)/'Power parameter'!E$15*K413*L413</f>
        <v>0</v>
      </c>
      <c r="O413" s="1">
        <f>IF((K413-B$1-E$1)&gt;0,0,('Power parameter'!K$8-'Power parameter'!B$13/'Power parameter'!E$15*(waves!K413-waves!B$1))*M413)</f>
        <v>0.42720065586383144</v>
      </c>
      <c r="P413" s="1">
        <f t="shared" si="67"/>
        <v>0.42720065586383144</v>
      </c>
      <c r="S413" s="1">
        <f t="shared" si="68"/>
        <v>1.9351756594564728E-5</v>
      </c>
      <c r="T413" s="1">
        <f t="shared" si="69"/>
        <v>0.54783007933278705</v>
      </c>
    </row>
    <row r="414" spans="1:20">
      <c r="A414">
        <v>406</v>
      </c>
      <c r="B414" s="1">
        <f t="shared" si="71"/>
        <v>1.9399538709613036E-5</v>
      </c>
      <c r="C414">
        <f t="shared" si="65"/>
        <v>0</v>
      </c>
      <c r="D414">
        <f t="shared" si="73"/>
        <v>1</v>
      </c>
      <c r="E414" s="1">
        <f>('Power parameter'!B$7-'Power parameter'!H$10/2+('Power parameter'!B$6-'Power parameter'!B$12)/'Power parameter'!E$15*B414)*C414</f>
        <v>0</v>
      </c>
      <c r="F414">
        <f>('Power parameter'!B$7+'Power parameter'!H$10/2-'Power parameter'!B$12/'Power parameter'!E$15*(B414-B$3))*D414</f>
        <v>0.54699143695711272</v>
      </c>
      <c r="G414" s="1">
        <f t="shared" si="66"/>
        <v>0.54699143695711272</v>
      </c>
      <c r="J414">
        <v>406</v>
      </c>
      <c r="K414" s="1">
        <f t="shared" si="70"/>
        <v>2.0763959387180184E-5</v>
      </c>
      <c r="L414">
        <f t="shared" si="72"/>
        <v>0</v>
      </c>
      <c r="M414">
        <f t="shared" si="64"/>
        <v>1</v>
      </c>
      <c r="N414" s="1">
        <f>('Power parameter'!B$6-'Power parameter'!B$13)/'Power parameter'!E$15*K414*L414</f>
        <v>0</v>
      </c>
      <c r="O414" s="1">
        <f>IF((K414-B$1-E$1)&gt;0,0,('Power parameter'!K$8-'Power parameter'!B$13/'Power parameter'!E$15*(waves!K414-waves!B$1))*M414)</f>
        <v>0.42630302955995225</v>
      </c>
      <c r="P414" s="1">
        <f t="shared" si="67"/>
        <v>0.42630302955995225</v>
      </c>
      <c r="S414" s="1">
        <f t="shared" si="68"/>
        <v>1.9399538709613036E-5</v>
      </c>
      <c r="T414" s="1">
        <f t="shared" si="69"/>
        <v>0.54699143695711272</v>
      </c>
    </row>
    <row r="415" spans="1:20">
      <c r="A415">
        <v>407</v>
      </c>
      <c r="B415" s="1">
        <f t="shared" si="71"/>
        <v>1.9447320824661344E-5</v>
      </c>
      <c r="C415">
        <f t="shared" si="65"/>
        <v>0</v>
      </c>
      <c r="D415">
        <f t="shared" si="73"/>
        <v>1</v>
      </c>
      <c r="E415" s="1">
        <f>('Power parameter'!B$7-'Power parameter'!H$10/2+('Power parameter'!B$6-'Power parameter'!B$12)/'Power parameter'!E$15*B415)*C415</f>
        <v>0</v>
      </c>
      <c r="F415">
        <f>('Power parameter'!B$7+'Power parameter'!H$10/2-'Power parameter'!B$12/'Power parameter'!E$15*(B415-B$3))*D415</f>
        <v>0.54615279458143839</v>
      </c>
      <c r="G415" s="1">
        <f t="shared" si="66"/>
        <v>0.54615279458143839</v>
      </c>
      <c r="J415">
        <v>407</v>
      </c>
      <c r="K415" s="1">
        <f t="shared" si="70"/>
        <v>2.0815102144291465E-5</v>
      </c>
      <c r="L415">
        <f t="shared" si="72"/>
        <v>0</v>
      </c>
      <c r="M415">
        <f t="shared" si="64"/>
        <v>1</v>
      </c>
      <c r="N415" s="1">
        <f>('Power parameter'!B$6-'Power parameter'!B$13)/'Power parameter'!E$15*K415*L415</f>
        <v>0</v>
      </c>
      <c r="O415" s="1">
        <f>IF((K415-B$1-E$1)&gt;0,0,('Power parameter'!K$8-'Power parameter'!B$13/'Power parameter'!E$15*(waves!K415-waves!B$1))*M415)</f>
        <v>0.42540540325607312</v>
      </c>
      <c r="P415" s="1">
        <f t="shared" si="67"/>
        <v>0.42540540325607312</v>
      </c>
      <c r="S415" s="1">
        <f t="shared" si="68"/>
        <v>1.9447320824661344E-5</v>
      </c>
      <c r="T415" s="1">
        <f t="shared" si="69"/>
        <v>0.54615279458143839</v>
      </c>
    </row>
    <row r="416" spans="1:20">
      <c r="A416">
        <v>408</v>
      </c>
      <c r="B416" s="1">
        <f t="shared" si="71"/>
        <v>1.9495102939709652E-5</v>
      </c>
      <c r="C416">
        <f t="shared" si="65"/>
        <v>0</v>
      </c>
      <c r="D416">
        <f t="shared" si="73"/>
        <v>1</v>
      </c>
      <c r="E416" s="1">
        <f>('Power parameter'!B$7-'Power parameter'!H$10/2+('Power parameter'!B$6-'Power parameter'!B$12)/'Power parameter'!E$15*B416)*C416</f>
        <v>0</v>
      </c>
      <c r="F416">
        <f>('Power parameter'!B$7+'Power parameter'!H$10/2-'Power parameter'!B$12/'Power parameter'!E$15*(B416-B$3))*D416</f>
        <v>0.54531415220576396</v>
      </c>
      <c r="G416" s="1">
        <f t="shared" si="66"/>
        <v>0.54531415220576396</v>
      </c>
      <c r="J416">
        <v>408</v>
      </c>
      <c r="K416" s="1">
        <f t="shared" si="70"/>
        <v>2.0866244901402746E-5</v>
      </c>
      <c r="L416">
        <f t="shared" si="72"/>
        <v>0</v>
      </c>
      <c r="M416">
        <f t="shared" si="64"/>
        <v>1</v>
      </c>
      <c r="N416" s="1">
        <f>('Power parameter'!B$6-'Power parameter'!B$13)/'Power parameter'!E$15*K416*L416</f>
        <v>0</v>
      </c>
      <c r="O416" s="1">
        <f>IF((K416-B$1-E$1)&gt;0,0,('Power parameter'!K$8-'Power parameter'!B$13/'Power parameter'!E$15*(waves!K416-waves!B$1))*M416)</f>
        <v>0.42450777695219399</v>
      </c>
      <c r="P416" s="1">
        <f t="shared" si="67"/>
        <v>0.42450777695219399</v>
      </c>
      <c r="S416" s="1">
        <f t="shared" si="68"/>
        <v>1.9495102939709652E-5</v>
      </c>
      <c r="T416" s="1">
        <f t="shared" si="69"/>
        <v>0.54531415220576396</v>
      </c>
    </row>
    <row r="417" spans="1:20">
      <c r="A417">
        <v>409</v>
      </c>
      <c r="B417" s="1">
        <f t="shared" si="71"/>
        <v>1.9542885054757957E-5</v>
      </c>
      <c r="C417">
        <f t="shared" si="65"/>
        <v>0</v>
      </c>
      <c r="D417">
        <f t="shared" si="73"/>
        <v>1</v>
      </c>
      <c r="E417" s="1">
        <f>('Power parameter'!B$7-'Power parameter'!H$10/2+('Power parameter'!B$6-'Power parameter'!B$12)/'Power parameter'!E$15*B417)*C417</f>
        <v>0</v>
      </c>
      <c r="F417">
        <f>('Power parameter'!B$7+'Power parameter'!H$10/2-'Power parameter'!B$12/'Power parameter'!E$15*(B417-B$3))*D417</f>
        <v>0.54447550983008974</v>
      </c>
      <c r="G417" s="1">
        <f t="shared" si="66"/>
        <v>0.54447550983008974</v>
      </c>
      <c r="J417">
        <v>409</v>
      </c>
      <c r="K417" s="1">
        <f t="shared" si="70"/>
        <v>2.0917387658514027E-5</v>
      </c>
      <c r="L417">
        <f t="shared" si="72"/>
        <v>0</v>
      </c>
      <c r="M417">
        <f t="shared" si="64"/>
        <v>1</v>
      </c>
      <c r="N417" s="1">
        <f>('Power parameter'!B$6-'Power parameter'!B$13)/'Power parameter'!E$15*K417*L417</f>
        <v>0</v>
      </c>
      <c r="O417" s="1">
        <f>IF((K417-B$1-E$1)&gt;0,0,('Power parameter'!K$8-'Power parameter'!B$13/'Power parameter'!E$15*(waves!K417-waves!B$1))*M417)</f>
        <v>0.42361015064831486</v>
      </c>
      <c r="P417" s="1">
        <f t="shared" si="67"/>
        <v>0.42361015064831486</v>
      </c>
      <c r="S417" s="1">
        <f t="shared" si="68"/>
        <v>1.9542885054757957E-5</v>
      </c>
      <c r="T417" s="1">
        <f t="shared" si="69"/>
        <v>0.54447550983008974</v>
      </c>
    </row>
    <row r="418" spans="1:20">
      <c r="A418">
        <v>410</v>
      </c>
      <c r="B418" s="1">
        <f t="shared" si="71"/>
        <v>1.9590667169806265E-5</v>
      </c>
      <c r="C418">
        <f t="shared" si="65"/>
        <v>0</v>
      </c>
      <c r="D418">
        <f t="shared" si="73"/>
        <v>1</v>
      </c>
      <c r="E418" s="1">
        <f>('Power parameter'!B$7-'Power parameter'!H$10/2+('Power parameter'!B$6-'Power parameter'!B$12)/'Power parameter'!E$15*B418)*C418</f>
        <v>0</v>
      </c>
      <c r="F418">
        <f>('Power parameter'!B$7+'Power parameter'!H$10/2-'Power parameter'!B$12/'Power parameter'!E$15*(B418-B$3))*D418</f>
        <v>0.54363686745441542</v>
      </c>
      <c r="G418" s="1">
        <f t="shared" si="66"/>
        <v>0.54363686745441542</v>
      </c>
      <c r="J418">
        <v>410</v>
      </c>
      <c r="K418" s="1">
        <f t="shared" si="70"/>
        <v>2.0968530415625308E-5</v>
      </c>
      <c r="L418">
        <f t="shared" si="72"/>
        <v>0</v>
      </c>
      <c r="M418">
        <f t="shared" ref="M418:M481" si="74">IF(K418&gt;=B$1,1,0)</f>
        <v>1</v>
      </c>
      <c r="N418" s="1">
        <f>('Power parameter'!B$6-'Power parameter'!B$13)/'Power parameter'!E$15*K418*L418</f>
        <v>0</v>
      </c>
      <c r="O418" s="1">
        <f>IF((K418-B$1-E$1)&gt;0,0,('Power parameter'!K$8-'Power parameter'!B$13/'Power parameter'!E$15*(waves!K418-waves!B$1))*M418)</f>
        <v>0.42271252434443574</v>
      </c>
      <c r="P418" s="1">
        <f t="shared" si="67"/>
        <v>0.42271252434443574</v>
      </c>
      <c r="S418" s="1">
        <f t="shared" si="68"/>
        <v>1.9590667169806265E-5</v>
      </c>
      <c r="T418" s="1">
        <f t="shared" si="69"/>
        <v>0.54363686745441542</v>
      </c>
    </row>
    <row r="419" spans="1:20">
      <c r="A419">
        <v>411</v>
      </c>
      <c r="B419" s="1">
        <f t="shared" si="71"/>
        <v>1.9638449284854574E-5</v>
      </c>
      <c r="C419">
        <f t="shared" si="65"/>
        <v>0</v>
      </c>
      <c r="D419">
        <f t="shared" si="73"/>
        <v>1</v>
      </c>
      <c r="E419" s="1">
        <f>('Power parameter'!B$7-'Power parameter'!H$10/2+('Power parameter'!B$6-'Power parameter'!B$12)/'Power parameter'!E$15*B419)*C419</f>
        <v>0</v>
      </c>
      <c r="F419">
        <f>('Power parameter'!B$7+'Power parameter'!H$10/2-'Power parameter'!B$12/'Power parameter'!E$15*(B419-B$3))*D419</f>
        <v>0.54279822507874098</v>
      </c>
      <c r="G419" s="1">
        <f t="shared" si="66"/>
        <v>0.54279822507874098</v>
      </c>
      <c r="J419">
        <v>411</v>
      </c>
      <c r="K419" s="1">
        <f t="shared" si="70"/>
        <v>2.1019673172736589E-5</v>
      </c>
      <c r="L419">
        <f t="shared" si="72"/>
        <v>0</v>
      </c>
      <c r="M419">
        <f t="shared" si="74"/>
        <v>1</v>
      </c>
      <c r="N419" s="1">
        <f>('Power parameter'!B$6-'Power parameter'!B$13)/'Power parameter'!E$15*K419*L419</f>
        <v>0</v>
      </c>
      <c r="O419" s="1">
        <f>IF((K419-B$1-E$1)&gt;0,0,('Power parameter'!K$8-'Power parameter'!B$13/'Power parameter'!E$15*(waves!K419-waves!B$1))*M419)</f>
        <v>0.42181489804055661</v>
      </c>
      <c r="P419" s="1">
        <f t="shared" si="67"/>
        <v>0.42181489804055661</v>
      </c>
      <c r="S419" s="1">
        <f t="shared" si="68"/>
        <v>1.9638449284854574E-5</v>
      </c>
      <c r="T419" s="1">
        <f t="shared" si="69"/>
        <v>0.54279822507874098</v>
      </c>
    </row>
    <row r="420" spans="1:20">
      <c r="A420">
        <v>412</v>
      </c>
      <c r="B420" s="1">
        <f t="shared" si="71"/>
        <v>1.9686231399902882E-5</v>
      </c>
      <c r="C420">
        <f t="shared" si="65"/>
        <v>0</v>
      </c>
      <c r="D420">
        <f t="shared" si="73"/>
        <v>1</v>
      </c>
      <c r="E420" s="1">
        <f>('Power parameter'!B$7-'Power parameter'!H$10/2+('Power parameter'!B$6-'Power parameter'!B$12)/'Power parameter'!E$15*B420)*C420</f>
        <v>0</v>
      </c>
      <c r="F420">
        <f>('Power parameter'!B$7+'Power parameter'!H$10/2-'Power parameter'!B$12/'Power parameter'!E$15*(B420-B$3))*D420</f>
        <v>0.54195958270306677</v>
      </c>
      <c r="G420" s="1">
        <f t="shared" si="66"/>
        <v>0.54195958270306677</v>
      </c>
      <c r="J420">
        <v>412</v>
      </c>
      <c r="K420" s="1">
        <f t="shared" si="70"/>
        <v>2.1070815929847869E-5</v>
      </c>
      <c r="L420">
        <f t="shared" si="72"/>
        <v>0</v>
      </c>
      <c r="M420">
        <f t="shared" si="74"/>
        <v>1</v>
      </c>
      <c r="N420" s="1">
        <f>('Power parameter'!B$6-'Power parameter'!B$13)/'Power parameter'!E$15*K420*L420</f>
        <v>0</v>
      </c>
      <c r="O420" s="1">
        <f>IF((K420-B$1-E$1)&gt;0,0,('Power parameter'!K$8-'Power parameter'!B$13/'Power parameter'!E$15*(waves!K420-waves!B$1))*M420)</f>
        <v>0.42091727173667748</v>
      </c>
      <c r="P420" s="1">
        <f t="shared" si="67"/>
        <v>0.42091727173667748</v>
      </c>
      <c r="S420" s="1">
        <f t="shared" si="68"/>
        <v>1.9686231399902882E-5</v>
      </c>
      <c r="T420" s="1">
        <f t="shared" si="69"/>
        <v>0.54195958270306677</v>
      </c>
    </row>
    <row r="421" spans="1:20">
      <c r="A421">
        <v>413</v>
      </c>
      <c r="B421" s="1">
        <f t="shared" si="71"/>
        <v>1.973401351495119E-5</v>
      </c>
      <c r="C421">
        <f t="shared" si="65"/>
        <v>0</v>
      </c>
      <c r="D421">
        <f t="shared" si="73"/>
        <v>1</v>
      </c>
      <c r="E421" s="1">
        <f>('Power parameter'!B$7-'Power parameter'!H$10/2+('Power parameter'!B$6-'Power parameter'!B$12)/'Power parameter'!E$15*B421)*C421</f>
        <v>0</v>
      </c>
      <c r="F421">
        <f>('Power parameter'!B$7+'Power parameter'!H$10/2-'Power parameter'!B$12/'Power parameter'!E$15*(B421-B$3))*D421</f>
        <v>0.54112094032739233</v>
      </c>
      <c r="G421" s="1">
        <f t="shared" si="66"/>
        <v>0.54112094032739233</v>
      </c>
      <c r="J421">
        <v>413</v>
      </c>
      <c r="K421" s="1">
        <f t="shared" si="70"/>
        <v>2.112195868695915E-5</v>
      </c>
      <c r="L421">
        <f t="shared" si="72"/>
        <v>0</v>
      </c>
      <c r="M421">
        <f t="shared" si="74"/>
        <v>1</v>
      </c>
      <c r="N421" s="1">
        <f>('Power parameter'!B$6-'Power parameter'!B$13)/'Power parameter'!E$15*K421*L421</f>
        <v>0</v>
      </c>
      <c r="O421" s="1">
        <f>IF((K421-B$1-E$1)&gt;0,0,('Power parameter'!K$8-'Power parameter'!B$13/'Power parameter'!E$15*(waves!K421-waves!B$1))*M421)</f>
        <v>0.42001964543279835</v>
      </c>
      <c r="P421" s="1">
        <f t="shared" si="67"/>
        <v>0.42001964543279835</v>
      </c>
      <c r="S421" s="1">
        <f t="shared" si="68"/>
        <v>1.973401351495119E-5</v>
      </c>
      <c r="T421" s="1">
        <f t="shared" si="69"/>
        <v>0.54112094032739233</v>
      </c>
    </row>
    <row r="422" spans="1:20">
      <c r="A422">
        <v>414</v>
      </c>
      <c r="B422" s="1">
        <f t="shared" si="71"/>
        <v>1.9781795629999498E-5</v>
      </c>
      <c r="C422">
        <f t="shared" si="65"/>
        <v>0</v>
      </c>
      <c r="D422">
        <f t="shared" si="73"/>
        <v>1</v>
      </c>
      <c r="E422" s="1">
        <f>('Power parameter'!B$7-'Power parameter'!H$10/2+('Power parameter'!B$6-'Power parameter'!B$12)/'Power parameter'!E$15*B422)*C422</f>
        <v>0</v>
      </c>
      <c r="F422">
        <f>('Power parameter'!B$7+'Power parameter'!H$10/2-'Power parameter'!B$12/'Power parameter'!E$15*(B422-B$3))*D422</f>
        <v>0.540282297951718</v>
      </c>
      <c r="G422" s="1">
        <f t="shared" si="66"/>
        <v>0.540282297951718</v>
      </c>
      <c r="J422">
        <v>414</v>
      </c>
      <c r="K422" s="1">
        <f t="shared" si="70"/>
        <v>2.1173101444070431E-5</v>
      </c>
      <c r="L422">
        <f t="shared" si="72"/>
        <v>0</v>
      </c>
      <c r="M422">
        <f t="shared" si="74"/>
        <v>1</v>
      </c>
      <c r="N422" s="1">
        <f>('Power parameter'!B$6-'Power parameter'!B$13)/'Power parameter'!E$15*K422*L422</f>
        <v>0</v>
      </c>
      <c r="O422" s="1">
        <f>IF((K422-B$1-E$1)&gt;0,0,('Power parameter'!K$8-'Power parameter'!B$13/'Power parameter'!E$15*(waves!K422-waves!B$1))*M422)</f>
        <v>0.41912201912891917</v>
      </c>
      <c r="P422" s="1">
        <f t="shared" si="67"/>
        <v>0.41912201912891917</v>
      </c>
      <c r="S422" s="1">
        <f t="shared" si="68"/>
        <v>1.9781795629999498E-5</v>
      </c>
      <c r="T422" s="1">
        <f t="shared" si="69"/>
        <v>0.540282297951718</v>
      </c>
    </row>
    <row r="423" spans="1:20">
      <c r="A423">
        <v>415</v>
      </c>
      <c r="B423" s="1">
        <f t="shared" si="71"/>
        <v>1.9829577745047806E-5</v>
      </c>
      <c r="C423">
        <f t="shared" si="65"/>
        <v>0</v>
      </c>
      <c r="D423">
        <f t="shared" si="73"/>
        <v>1</v>
      </c>
      <c r="E423" s="1">
        <f>('Power parameter'!B$7-'Power parameter'!H$10/2+('Power parameter'!B$6-'Power parameter'!B$12)/'Power parameter'!E$15*B423)*C423</f>
        <v>0</v>
      </c>
      <c r="F423">
        <f>('Power parameter'!B$7+'Power parameter'!H$10/2-'Power parameter'!B$12/'Power parameter'!E$15*(B423-B$3))*D423</f>
        <v>0.53944365557604357</v>
      </c>
      <c r="G423" s="1">
        <f t="shared" si="66"/>
        <v>0.53944365557604357</v>
      </c>
      <c r="J423">
        <v>415</v>
      </c>
      <c r="K423" s="1">
        <f t="shared" si="70"/>
        <v>2.1224244201181715E-5</v>
      </c>
      <c r="L423">
        <f t="shared" si="72"/>
        <v>0</v>
      </c>
      <c r="M423">
        <f t="shared" si="74"/>
        <v>1</v>
      </c>
      <c r="N423" s="1">
        <f>('Power parameter'!B$6-'Power parameter'!B$13)/'Power parameter'!E$15*K423*L423</f>
        <v>0</v>
      </c>
      <c r="O423" s="1">
        <f>IF((K423-B$1-E$1)&gt;0,0,('Power parameter'!K$8-'Power parameter'!B$13/'Power parameter'!E$15*(waves!K423-waves!B$1))*M423)</f>
        <v>0.41822439282503998</v>
      </c>
      <c r="P423" s="1">
        <f t="shared" si="67"/>
        <v>0.41822439282503998</v>
      </c>
      <c r="S423" s="1">
        <f t="shared" si="68"/>
        <v>1.9829577745047806E-5</v>
      </c>
      <c r="T423" s="1">
        <f t="shared" si="69"/>
        <v>0.53944365557604357</v>
      </c>
    </row>
    <row r="424" spans="1:20">
      <c r="A424">
        <v>416</v>
      </c>
      <c r="B424" s="1">
        <f t="shared" si="71"/>
        <v>1.9877359860096115E-5</v>
      </c>
      <c r="C424">
        <f t="shared" si="65"/>
        <v>0</v>
      </c>
      <c r="D424">
        <f t="shared" si="73"/>
        <v>1</v>
      </c>
      <c r="E424" s="1">
        <f>('Power parameter'!B$7-'Power parameter'!H$10/2+('Power parameter'!B$6-'Power parameter'!B$12)/'Power parameter'!E$15*B424)*C424</f>
        <v>0</v>
      </c>
      <c r="F424">
        <f>('Power parameter'!B$7+'Power parameter'!H$10/2-'Power parameter'!B$12/'Power parameter'!E$15*(B424-B$3))*D424</f>
        <v>0.53860501320036935</v>
      </c>
      <c r="G424" s="1">
        <f t="shared" si="66"/>
        <v>0.53860501320036935</v>
      </c>
      <c r="J424">
        <v>416</v>
      </c>
      <c r="K424" s="1">
        <f t="shared" si="70"/>
        <v>2.1275386958292996E-5</v>
      </c>
      <c r="L424">
        <f t="shared" si="72"/>
        <v>0</v>
      </c>
      <c r="M424">
        <f t="shared" si="74"/>
        <v>1</v>
      </c>
      <c r="N424" s="1">
        <f>('Power parameter'!B$6-'Power parameter'!B$13)/'Power parameter'!E$15*K424*L424</f>
        <v>0</v>
      </c>
      <c r="O424" s="1">
        <f>IF((K424-B$1-E$1)&gt;0,0,('Power parameter'!K$8-'Power parameter'!B$13/'Power parameter'!E$15*(waves!K424-waves!B$1))*M424)</f>
        <v>0.41732676652116085</v>
      </c>
      <c r="P424" s="1">
        <f t="shared" si="67"/>
        <v>0.41732676652116085</v>
      </c>
      <c r="S424" s="1">
        <f t="shared" si="68"/>
        <v>1.9877359860096115E-5</v>
      </c>
      <c r="T424" s="1">
        <f t="shared" si="69"/>
        <v>0.53860501320036935</v>
      </c>
    </row>
    <row r="425" spans="1:20">
      <c r="A425">
        <v>417</v>
      </c>
      <c r="B425" s="1">
        <f t="shared" si="71"/>
        <v>1.9925141975144423E-5</v>
      </c>
      <c r="C425">
        <f t="shared" si="65"/>
        <v>0</v>
      </c>
      <c r="D425">
        <f t="shared" si="73"/>
        <v>1</v>
      </c>
      <c r="E425" s="1">
        <f>('Power parameter'!B$7-'Power parameter'!H$10/2+('Power parameter'!B$6-'Power parameter'!B$12)/'Power parameter'!E$15*B425)*C425</f>
        <v>0</v>
      </c>
      <c r="F425">
        <f>('Power parameter'!B$7+'Power parameter'!H$10/2-'Power parameter'!B$12/'Power parameter'!E$15*(B425-B$3))*D425</f>
        <v>0.53776637082469492</v>
      </c>
      <c r="G425" s="1">
        <f t="shared" si="66"/>
        <v>0.53776637082469492</v>
      </c>
      <c r="J425">
        <v>417</v>
      </c>
      <c r="K425" s="1">
        <f t="shared" si="70"/>
        <v>2.1326529715404277E-5</v>
      </c>
      <c r="L425">
        <f t="shared" si="72"/>
        <v>0</v>
      </c>
      <c r="M425">
        <f t="shared" si="74"/>
        <v>1</v>
      </c>
      <c r="N425" s="1">
        <f>('Power parameter'!B$6-'Power parameter'!B$13)/'Power parameter'!E$15*K425*L425</f>
        <v>0</v>
      </c>
      <c r="O425" s="1">
        <f>IF((K425-B$1-E$1)&gt;0,0,('Power parameter'!K$8-'Power parameter'!B$13/'Power parameter'!E$15*(waves!K425-waves!B$1))*M425)</f>
        <v>0.41642914021728172</v>
      </c>
      <c r="P425" s="1">
        <f t="shared" si="67"/>
        <v>0.41642914021728172</v>
      </c>
      <c r="S425" s="1">
        <f t="shared" si="68"/>
        <v>1.9925141975144423E-5</v>
      </c>
      <c r="T425" s="1">
        <f t="shared" si="69"/>
        <v>0.53776637082469492</v>
      </c>
    </row>
    <row r="426" spans="1:20">
      <c r="A426">
        <v>418</v>
      </c>
      <c r="B426" s="1">
        <f t="shared" si="71"/>
        <v>1.9972924090192731E-5</v>
      </c>
      <c r="C426">
        <f t="shared" si="65"/>
        <v>0</v>
      </c>
      <c r="D426">
        <f t="shared" si="73"/>
        <v>1</v>
      </c>
      <c r="E426" s="1">
        <f>('Power parameter'!B$7-'Power parameter'!H$10/2+('Power parameter'!B$6-'Power parameter'!B$12)/'Power parameter'!E$15*B426)*C426</f>
        <v>0</v>
      </c>
      <c r="F426">
        <f>('Power parameter'!B$7+'Power parameter'!H$10/2-'Power parameter'!B$12/'Power parameter'!E$15*(B426-B$3))*D426</f>
        <v>0.53692772844902059</v>
      </c>
      <c r="G426" s="1">
        <f t="shared" si="66"/>
        <v>0.53692772844902059</v>
      </c>
      <c r="J426">
        <v>418</v>
      </c>
      <c r="K426" s="1">
        <f t="shared" si="70"/>
        <v>2.1377672472515558E-5</v>
      </c>
      <c r="L426">
        <f t="shared" si="72"/>
        <v>0</v>
      </c>
      <c r="M426">
        <f t="shared" si="74"/>
        <v>1</v>
      </c>
      <c r="N426" s="1">
        <f>('Power parameter'!B$6-'Power parameter'!B$13)/'Power parameter'!E$15*K426*L426</f>
        <v>0</v>
      </c>
      <c r="O426" s="1">
        <f>IF((K426-B$1-E$1)&gt;0,0,('Power parameter'!K$8-'Power parameter'!B$13/'Power parameter'!E$15*(waves!K426-waves!B$1))*M426)</f>
        <v>0.41553151391340259</v>
      </c>
      <c r="P426" s="1">
        <f t="shared" si="67"/>
        <v>0.41553151391340259</v>
      </c>
      <c r="S426" s="1">
        <f t="shared" si="68"/>
        <v>1.9972924090192731E-5</v>
      </c>
      <c r="T426" s="1">
        <f t="shared" si="69"/>
        <v>0.53692772844902059</v>
      </c>
    </row>
    <row r="427" spans="1:20">
      <c r="A427">
        <v>419</v>
      </c>
      <c r="B427" s="1">
        <f t="shared" si="71"/>
        <v>2.0020706205241039E-5</v>
      </c>
      <c r="C427">
        <f t="shared" si="65"/>
        <v>0</v>
      </c>
      <c r="D427">
        <f t="shared" si="73"/>
        <v>1</v>
      </c>
      <c r="E427" s="1">
        <f>('Power parameter'!B$7-'Power parameter'!H$10/2+('Power parameter'!B$6-'Power parameter'!B$12)/'Power parameter'!E$15*B427)*C427</f>
        <v>0</v>
      </c>
      <c r="F427">
        <f>('Power parameter'!B$7+'Power parameter'!H$10/2-'Power parameter'!B$12/'Power parameter'!E$15*(B427-B$3))*D427</f>
        <v>0.53608908607334627</v>
      </c>
      <c r="G427" s="1">
        <f t="shared" si="66"/>
        <v>0.53608908607334627</v>
      </c>
      <c r="J427">
        <v>419</v>
      </c>
      <c r="K427" s="1">
        <f t="shared" si="70"/>
        <v>2.1428815229626839E-5</v>
      </c>
      <c r="L427">
        <f t="shared" si="72"/>
        <v>0</v>
      </c>
      <c r="M427">
        <f t="shared" si="74"/>
        <v>1</v>
      </c>
      <c r="N427" s="1">
        <f>('Power parameter'!B$6-'Power parameter'!B$13)/'Power parameter'!E$15*K427*L427</f>
        <v>0</v>
      </c>
      <c r="O427" s="1">
        <f>IF((K427-B$1-E$1)&gt;0,0,('Power parameter'!K$8-'Power parameter'!B$13/'Power parameter'!E$15*(waves!K427-waves!B$1))*M427)</f>
        <v>0.41463388760952347</v>
      </c>
      <c r="P427" s="1">
        <f t="shared" si="67"/>
        <v>0.41463388760952347</v>
      </c>
      <c r="S427" s="1">
        <f t="shared" si="68"/>
        <v>2.0020706205241039E-5</v>
      </c>
      <c r="T427" s="1">
        <f t="shared" si="69"/>
        <v>0.53608908607334627</v>
      </c>
    </row>
    <row r="428" spans="1:20">
      <c r="A428">
        <v>420</v>
      </c>
      <c r="B428" s="1">
        <f t="shared" si="71"/>
        <v>2.0068488320289348E-5</v>
      </c>
      <c r="C428">
        <f t="shared" si="65"/>
        <v>0</v>
      </c>
      <c r="D428">
        <f t="shared" si="73"/>
        <v>1</v>
      </c>
      <c r="E428" s="1">
        <f>('Power parameter'!B$7-'Power parameter'!H$10/2+('Power parameter'!B$6-'Power parameter'!B$12)/'Power parameter'!E$15*B428)*C428</f>
        <v>0</v>
      </c>
      <c r="F428">
        <f>('Power parameter'!B$7+'Power parameter'!H$10/2-'Power parameter'!B$12/'Power parameter'!E$15*(B428-B$3))*D428</f>
        <v>0.53525044369767194</v>
      </c>
      <c r="G428" s="1">
        <f t="shared" si="66"/>
        <v>0.53525044369767194</v>
      </c>
      <c r="J428">
        <v>420</v>
      </c>
      <c r="K428" s="1">
        <f t="shared" si="70"/>
        <v>2.147995798673812E-5</v>
      </c>
      <c r="L428">
        <f t="shared" si="72"/>
        <v>0</v>
      </c>
      <c r="M428">
        <f t="shared" si="74"/>
        <v>1</v>
      </c>
      <c r="N428" s="1">
        <f>('Power parameter'!B$6-'Power parameter'!B$13)/'Power parameter'!E$15*K428*L428</f>
        <v>0</v>
      </c>
      <c r="O428" s="1">
        <f>IF((K428-B$1-E$1)&gt;0,0,('Power parameter'!K$8-'Power parameter'!B$13/'Power parameter'!E$15*(waves!K428-waves!B$1))*M428)</f>
        <v>0.41373626130564434</v>
      </c>
      <c r="P428" s="1">
        <f t="shared" si="67"/>
        <v>0.41373626130564434</v>
      </c>
      <c r="S428" s="1">
        <f t="shared" si="68"/>
        <v>2.0068488320289348E-5</v>
      </c>
      <c r="T428" s="1">
        <f t="shared" si="69"/>
        <v>0.53525044369767194</v>
      </c>
    </row>
    <row r="429" spans="1:20">
      <c r="A429">
        <v>421</v>
      </c>
      <c r="B429" s="1">
        <f t="shared" si="71"/>
        <v>2.0116270435337656E-5</v>
      </c>
      <c r="C429">
        <f t="shared" si="65"/>
        <v>0</v>
      </c>
      <c r="D429">
        <f t="shared" si="73"/>
        <v>1</v>
      </c>
      <c r="E429" s="1">
        <f>('Power parameter'!B$7-'Power parameter'!H$10/2+('Power parameter'!B$6-'Power parameter'!B$12)/'Power parameter'!E$15*B429)*C429</f>
        <v>0</v>
      </c>
      <c r="F429">
        <f>('Power parameter'!B$7+'Power parameter'!H$10/2-'Power parameter'!B$12/'Power parameter'!E$15*(B429-B$3))*D429</f>
        <v>0.53441180132199761</v>
      </c>
      <c r="G429" s="1">
        <f t="shared" si="66"/>
        <v>0.53441180132199761</v>
      </c>
      <c r="J429">
        <v>421</v>
      </c>
      <c r="K429" s="1">
        <f t="shared" si="70"/>
        <v>2.1531100743849401E-5</v>
      </c>
      <c r="L429">
        <f t="shared" si="72"/>
        <v>0</v>
      </c>
      <c r="M429">
        <f t="shared" si="74"/>
        <v>1</v>
      </c>
      <c r="N429" s="1">
        <f>('Power parameter'!B$6-'Power parameter'!B$13)/'Power parameter'!E$15*K429*L429</f>
        <v>0</v>
      </c>
      <c r="O429" s="1">
        <f>IF((K429-B$1-E$1)&gt;0,0,('Power parameter'!K$8-'Power parameter'!B$13/'Power parameter'!E$15*(waves!K429-waves!B$1))*M429)</f>
        <v>0.41283863500176515</v>
      </c>
      <c r="P429" s="1">
        <f t="shared" si="67"/>
        <v>0.41283863500176515</v>
      </c>
      <c r="S429" s="1">
        <f t="shared" si="68"/>
        <v>2.0116270435337656E-5</v>
      </c>
      <c r="T429" s="1">
        <f t="shared" si="69"/>
        <v>0.53441180132199761</v>
      </c>
    </row>
    <row r="430" spans="1:20">
      <c r="A430">
        <v>422</v>
      </c>
      <c r="B430" s="1">
        <f t="shared" si="71"/>
        <v>2.0164052550385964E-5</v>
      </c>
      <c r="C430">
        <f t="shared" si="65"/>
        <v>0</v>
      </c>
      <c r="D430">
        <f t="shared" si="73"/>
        <v>1</v>
      </c>
      <c r="E430" s="1">
        <f>('Power parameter'!B$7-'Power parameter'!H$10/2+('Power parameter'!B$6-'Power parameter'!B$12)/'Power parameter'!E$15*B430)*C430</f>
        <v>0</v>
      </c>
      <c r="F430">
        <f>('Power parameter'!B$7+'Power parameter'!H$10/2-'Power parameter'!B$12/'Power parameter'!E$15*(B430-B$3))*D430</f>
        <v>0.53357315894632329</v>
      </c>
      <c r="G430" s="1">
        <f t="shared" si="66"/>
        <v>0.53357315894632329</v>
      </c>
      <c r="J430">
        <v>422</v>
      </c>
      <c r="K430" s="1">
        <f t="shared" si="70"/>
        <v>2.1582243500960682E-5</v>
      </c>
      <c r="L430">
        <f t="shared" si="72"/>
        <v>0</v>
      </c>
      <c r="M430">
        <f t="shared" si="74"/>
        <v>1</v>
      </c>
      <c r="N430" s="1">
        <f>('Power parameter'!B$6-'Power parameter'!B$13)/'Power parameter'!E$15*K430*L430</f>
        <v>0</v>
      </c>
      <c r="O430" s="1">
        <f>IF((K430-B$1-E$1)&gt;0,0,('Power parameter'!K$8-'Power parameter'!B$13/'Power parameter'!E$15*(waves!K430-waves!B$1))*M430)</f>
        <v>0.41194100869788602</v>
      </c>
      <c r="P430" s="1">
        <f t="shared" si="67"/>
        <v>0.41194100869788602</v>
      </c>
      <c r="S430" s="1">
        <f t="shared" si="68"/>
        <v>2.0164052550385964E-5</v>
      </c>
      <c r="T430" s="1">
        <f t="shared" si="69"/>
        <v>0.53357315894632329</v>
      </c>
    </row>
    <row r="431" spans="1:20">
      <c r="A431">
        <v>423</v>
      </c>
      <c r="B431" s="1">
        <f t="shared" si="71"/>
        <v>2.0211834665434269E-5</v>
      </c>
      <c r="C431">
        <f t="shared" si="65"/>
        <v>0</v>
      </c>
      <c r="D431">
        <f t="shared" si="73"/>
        <v>1</v>
      </c>
      <c r="E431" s="1">
        <f>('Power parameter'!B$7-'Power parameter'!H$10/2+('Power parameter'!B$6-'Power parameter'!B$12)/'Power parameter'!E$15*B431)*C431</f>
        <v>0</v>
      </c>
      <c r="F431">
        <f>('Power parameter'!B$7+'Power parameter'!H$10/2-'Power parameter'!B$12/'Power parameter'!E$15*(B431-B$3))*D431</f>
        <v>0.53273451657064896</v>
      </c>
      <c r="G431" s="1">
        <f t="shared" si="66"/>
        <v>0.53273451657064896</v>
      </c>
      <c r="J431">
        <v>423</v>
      </c>
      <c r="K431" s="1">
        <f t="shared" si="70"/>
        <v>2.1633386258071962E-5</v>
      </c>
      <c r="L431">
        <f t="shared" si="72"/>
        <v>0</v>
      </c>
      <c r="M431">
        <f t="shared" si="74"/>
        <v>1</v>
      </c>
      <c r="N431" s="1">
        <f>('Power parameter'!B$6-'Power parameter'!B$13)/'Power parameter'!E$15*K431*L431</f>
        <v>0</v>
      </c>
      <c r="O431" s="1">
        <f>IF((K431-B$1-E$1)&gt;0,0,('Power parameter'!K$8-'Power parameter'!B$13/'Power parameter'!E$15*(waves!K431-waves!B$1))*M431)</f>
        <v>0.4110433823940069</v>
      </c>
      <c r="P431" s="1">
        <f t="shared" si="67"/>
        <v>0.4110433823940069</v>
      </c>
      <c r="S431" s="1">
        <f t="shared" si="68"/>
        <v>2.0211834665434269E-5</v>
      </c>
      <c r="T431" s="1">
        <f t="shared" si="69"/>
        <v>0.53273451657064896</v>
      </c>
    </row>
    <row r="432" spans="1:20">
      <c r="A432">
        <v>424</v>
      </c>
      <c r="B432" s="1">
        <f t="shared" si="71"/>
        <v>2.0259616780482577E-5</v>
      </c>
      <c r="C432">
        <f t="shared" si="65"/>
        <v>0</v>
      </c>
      <c r="D432">
        <f t="shared" si="73"/>
        <v>1</v>
      </c>
      <c r="E432" s="1">
        <f>('Power parameter'!B$7-'Power parameter'!H$10/2+('Power parameter'!B$6-'Power parameter'!B$12)/'Power parameter'!E$15*B432)*C432</f>
        <v>0</v>
      </c>
      <c r="F432">
        <f>('Power parameter'!B$7+'Power parameter'!H$10/2-'Power parameter'!B$12/'Power parameter'!E$15*(B432-B$3))*D432</f>
        <v>0.53189587419497464</v>
      </c>
      <c r="G432" s="1">
        <f t="shared" si="66"/>
        <v>0.53189587419497464</v>
      </c>
      <c r="J432">
        <v>424</v>
      </c>
      <c r="K432" s="1">
        <f t="shared" si="70"/>
        <v>2.1684529015183247E-5</v>
      </c>
      <c r="L432">
        <f t="shared" si="72"/>
        <v>0</v>
      </c>
      <c r="M432">
        <f t="shared" si="74"/>
        <v>1</v>
      </c>
      <c r="N432" s="1">
        <f>('Power parameter'!B$6-'Power parameter'!B$13)/'Power parameter'!E$15*K432*L432</f>
        <v>0</v>
      </c>
      <c r="O432" s="1">
        <f>IF((K432-B$1-E$1)&gt;0,0,('Power parameter'!K$8-'Power parameter'!B$13/'Power parameter'!E$15*(waves!K432-waves!B$1))*M432)</f>
        <v>0.41014575609012771</v>
      </c>
      <c r="P432" s="1">
        <f t="shared" si="67"/>
        <v>0.41014575609012771</v>
      </c>
      <c r="S432" s="1">
        <f t="shared" si="68"/>
        <v>2.0259616780482577E-5</v>
      </c>
      <c r="T432" s="1">
        <f t="shared" si="69"/>
        <v>0.53189587419497464</v>
      </c>
    </row>
    <row r="433" spans="1:20">
      <c r="A433">
        <v>425</v>
      </c>
      <c r="B433" s="1">
        <f t="shared" si="71"/>
        <v>2.0307398895530885E-5</v>
      </c>
      <c r="C433">
        <f t="shared" si="65"/>
        <v>0</v>
      </c>
      <c r="D433">
        <f t="shared" si="73"/>
        <v>1</v>
      </c>
      <c r="E433" s="1">
        <f>('Power parameter'!B$7-'Power parameter'!H$10/2+('Power parameter'!B$6-'Power parameter'!B$12)/'Power parameter'!E$15*B433)*C433</f>
        <v>0</v>
      </c>
      <c r="F433">
        <f>('Power parameter'!B$7+'Power parameter'!H$10/2-'Power parameter'!B$12/'Power parameter'!E$15*(B433-B$3))*D433</f>
        <v>0.53105723181930031</v>
      </c>
      <c r="G433" s="1">
        <f t="shared" si="66"/>
        <v>0.53105723181930031</v>
      </c>
      <c r="J433">
        <v>425</v>
      </c>
      <c r="K433" s="1">
        <f t="shared" si="70"/>
        <v>2.1735671772294528E-5</v>
      </c>
      <c r="L433">
        <f t="shared" si="72"/>
        <v>0</v>
      </c>
      <c r="M433">
        <f t="shared" si="74"/>
        <v>1</v>
      </c>
      <c r="N433" s="1">
        <f>('Power parameter'!B$6-'Power parameter'!B$13)/'Power parameter'!E$15*K433*L433</f>
        <v>0</v>
      </c>
      <c r="O433" s="1">
        <f>IF((K433-B$1-E$1)&gt;0,0,('Power parameter'!K$8-'Power parameter'!B$13/'Power parameter'!E$15*(waves!K433-waves!B$1))*M433)</f>
        <v>0.40924812978624858</v>
      </c>
      <c r="P433" s="1">
        <f t="shared" si="67"/>
        <v>0.40924812978624858</v>
      </c>
      <c r="S433" s="1">
        <f t="shared" si="68"/>
        <v>2.0307398895530885E-5</v>
      </c>
      <c r="T433" s="1">
        <f t="shared" si="69"/>
        <v>0.53105723181930031</v>
      </c>
    </row>
    <row r="434" spans="1:20">
      <c r="A434">
        <v>426</v>
      </c>
      <c r="B434" s="1">
        <f t="shared" si="71"/>
        <v>2.0355181010579193E-5</v>
      </c>
      <c r="C434">
        <f t="shared" si="65"/>
        <v>0</v>
      </c>
      <c r="D434">
        <f t="shared" si="73"/>
        <v>1</v>
      </c>
      <c r="E434" s="1">
        <f>('Power parameter'!B$7-'Power parameter'!H$10/2+('Power parameter'!B$6-'Power parameter'!B$12)/'Power parameter'!E$15*B434)*C434</f>
        <v>0</v>
      </c>
      <c r="F434">
        <f>('Power parameter'!B$7+'Power parameter'!H$10/2-'Power parameter'!B$12/'Power parameter'!E$15*(B434-B$3))*D434</f>
        <v>0.53021858944362588</v>
      </c>
      <c r="G434" s="1">
        <f t="shared" si="66"/>
        <v>0.53021858944362588</v>
      </c>
      <c r="J434">
        <v>426</v>
      </c>
      <c r="K434" s="1">
        <f t="shared" si="70"/>
        <v>2.1786814529405808E-5</v>
      </c>
      <c r="L434">
        <f t="shared" si="72"/>
        <v>0</v>
      </c>
      <c r="M434">
        <f t="shared" si="74"/>
        <v>1</v>
      </c>
      <c r="N434" s="1">
        <f>('Power parameter'!B$6-'Power parameter'!B$13)/'Power parameter'!E$15*K434*L434</f>
        <v>0</v>
      </c>
      <c r="O434" s="1">
        <f>IF((K434-B$1-E$1)&gt;0,0,('Power parameter'!K$8-'Power parameter'!B$13/'Power parameter'!E$15*(waves!K434-waves!B$1))*M434)</f>
        <v>0.40835050348236945</v>
      </c>
      <c r="P434" s="1">
        <f t="shared" si="67"/>
        <v>0.40835050348236945</v>
      </c>
      <c r="S434" s="1">
        <f t="shared" si="68"/>
        <v>2.0355181010579193E-5</v>
      </c>
      <c r="T434" s="1">
        <f t="shared" si="69"/>
        <v>0.53021858944362588</v>
      </c>
    </row>
    <row r="435" spans="1:20">
      <c r="A435">
        <v>427</v>
      </c>
      <c r="B435" s="1">
        <f t="shared" si="71"/>
        <v>2.0402963125627502E-5</v>
      </c>
      <c r="C435">
        <f t="shared" si="65"/>
        <v>0</v>
      </c>
      <c r="D435">
        <f t="shared" si="73"/>
        <v>1</v>
      </c>
      <c r="E435" s="1">
        <f>('Power parameter'!B$7-'Power parameter'!H$10/2+('Power parameter'!B$6-'Power parameter'!B$12)/'Power parameter'!E$15*B435)*C435</f>
        <v>0</v>
      </c>
      <c r="F435">
        <f>('Power parameter'!B$7+'Power parameter'!H$10/2-'Power parameter'!B$12/'Power parameter'!E$15*(B435-B$3))*D435</f>
        <v>0.52937994706795166</v>
      </c>
      <c r="G435" s="1">
        <f t="shared" si="66"/>
        <v>0.52937994706795166</v>
      </c>
      <c r="J435">
        <v>427</v>
      </c>
      <c r="K435" s="1">
        <f t="shared" si="70"/>
        <v>2.1837957286517089E-5</v>
      </c>
      <c r="L435">
        <f t="shared" si="72"/>
        <v>0</v>
      </c>
      <c r="M435">
        <f t="shared" si="74"/>
        <v>1</v>
      </c>
      <c r="N435" s="1">
        <f>('Power parameter'!B$6-'Power parameter'!B$13)/'Power parameter'!E$15*K435*L435</f>
        <v>0</v>
      </c>
      <c r="O435" s="1">
        <f>IF((K435-B$1-E$1)&gt;0,0,('Power parameter'!K$8-'Power parameter'!B$13/'Power parameter'!E$15*(waves!K435-waves!B$1))*M435)</f>
        <v>0.40745287717849032</v>
      </c>
      <c r="P435" s="1">
        <f t="shared" si="67"/>
        <v>0.40745287717849032</v>
      </c>
      <c r="S435" s="1">
        <f t="shared" si="68"/>
        <v>2.0402963125627502E-5</v>
      </c>
      <c r="T435" s="1">
        <f t="shared" si="69"/>
        <v>0.52937994706795166</v>
      </c>
    </row>
    <row r="436" spans="1:20">
      <c r="A436">
        <v>428</v>
      </c>
      <c r="B436" s="1">
        <f t="shared" si="71"/>
        <v>2.045074524067581E-5</v>
      </c>
      <c r="C436">
        <f t="shared" si="65"/>
        <v>0</v>
      </c>
      <c r="D436">
        <f t="shared" si="73"/>
        <v>1</v>
      </c>
      <c r="E436" s="1">
        <f>('Power parameter'!B$7-'Power parameter'!H$10/2+('Power parameter'!B$6-'Power parameter'!B$12)/'Power parameter'!E$15*B436)*C436</f>
        <v>0</v>
      </c>
      <c r="F436">
        <f>('Power parameter'!B$7+'Power parameter'!H$10/2-'Power parameter'!B$12/'Power parameter'!E$15*(B436-B$3))*D436</f>
        <v>0.52854130469227723</v>
      </c>
      <c r="G436" s="1">
        <f t="shared" si="66"/>
        <v>0.52854130469227723</v>
      </c>
      <c r="J436">
        <v>428</v>
      </c>
      <c r="K436" s="1">
        <f t="shared" si="70"/>
        <v>2.188910004362837E-5</v>
      </c>
      <c r="L436">
        <f t="shared" si="72"/>
        <v>0</v>
      </c>
      <c r="M436">
        <f t="shared" si="74"/>
        <v>1</v>
      </c>
      <c r="N436" s="1">
        <f>('Power parameter'!B$6-'Power parameter'!B$13)/'Power parameter'!E$15*K436*L436</f>
        <v>0</v>
      </c>
      <c r="O436" s="1">
        <f>IF((K436-B$1-E$1)&gt;0,0,('Power parameter'!K$8-'Power parameter'!B$13/'Power parameter'!E$15*(waves!K436-waves!B$1))*M436)</f>
        <v>0.4065552508746112</v>
      </c>
      <c r="P436" s="1">
        <f t="shared" si="67"/>
        <v>0.4065552508746112</v>
      </c>
      <c r="S436" s="1">
        <f t="shared" si="68"/>
        <v>2.045074524067581E-5</v>
      </c>
      <c r="T436" s="1">
        <f t="shared" si="69"/>
        <v>0.52854130469227723</v>
      </c>
    </row>
    <row r="437" spans="1:20">
      <c r="A437">
        <v>429</v>
      </c>
      <c r="B437" s="1">
        <f t="shared" si="71"/>
        <v>2.0498527355724118E-5</v>
      </c>
      <c r="C437">
        <f t="shared" si="65"/>
        <v>0</v>
      </c>
      <c r="D437">
        <f t="shared" si="73"/>
        <v>1</v>
      </c>
      <c r="E437" s="1">
        <f>('Power parameter'!B$7-'Power parameter'!H$10/2+('Power parameter'!B$6-'Power parameter'!B$12)/'Power parameter'!E$15*B437)*C437</f>
        <v>0</v>
      </c>
      <c r="F437">
        <f>('Power parameter'!B$7+'Power parameter'!H$10/2-'Power parameter'!B$12/'Power parameter'!E$15*(B437-B$3))*D437</f>
        <v>0.52770266231660301</v>
      </c>
      <c r="G437" s="1">
        <f t="shared" si="66"/>
        <v>0.52770266231660301</v>
      </c>
      <c r="J437">
        <v>429</v>
      </c>
      <c r="K437" s="1">
        <f t="shared" si="70"/>
        <v>2.1940242800739651E-5</v>
      </c>
      <c r="L437">
        <f t="shared" si="72"/>
        <v>0</v>
      </c>
      <c r="M437">
        <f t="shared" si="74"/>
        <v>1</v>
      </c>
      <c r="N437" s="1">
        <f>('Power parameter'!B$6-'Power parameter'!B$13)/'Power parameter'!E$15*K437*L437</f>
        <v>0</v>
      </c>
      <c r="O437" s="1">
        <f>IF((K437-B$1-E$1)&gt;0,0,('Power parameter'!K$8-'Power parameter'!B$13/'Power parameter'!E$15*(waves!K437-waves!B$1))*M437)</f>
        <v>0.40565762457073201</v>
      </c>
      <c r="P437" s="1">
        <f t="shared" si="67"/>
        <v>0.40565762457073201</v>
      </c>
      <c r="S437" s="1">
        <f t="shared" si="68"/>
        <v>2.0498527355724118E-5</v>
      </c>
      <c r="T437" s="1">
        <f t="shared" si="69"/>
        <v>0.52770266231660301</v>
      </c>
    </row>
    <row r="438" spans="1:20">
      <c r="A438">
        <v>430</v>
      </c>
      <c r="B438" s="1">
        <f t="shared" si="71"/>
        <v>2.0546309470772426E-5</v>
      </c>
      <c r="C438">
        <f t="shared" si="65"/>
        <v>0</v>
      </c>
      <c r="D438">
        <f t="shared" si="73"/>
        <v>1</v>
      </c>
      <c r="E438" s="1">
        <f>('Power parameter'!B$7-'Power parameter'!H$10/2+('Power parameter'!B$6-'Power parameter'!B$12)/'Power parameter'!E$15*B438)*C438</f>
        <v>0</v>
      </c>
      <c r="F438">
        <f>('Power parameter'!B$7+'Power parameter'!H$10/2-'Power parameter'!B$12/'Power parameter'!E$15*(B438-B$3))*D438</f>
        <v>0.52686401994092846</v>
      </c>
      <c r="G438" s="1">
        <f t="shared" si="66"/>
        <v>0.52686401994092846</v>
      </c>
      <c r="J438">
        <v>430</v>
      </c>
      <c r="K438" s="1">
        <f t="shared" si="70"/>
        <v>2.1991385557850932E-5</v>
      </c>
      <c r="L438">
        <f t="shared" si="72"/>
        <v>0</v>
      </c>
      <c r="M438">
        <f t="shared" si="74"/>
        <v>1</v>
      </c>
      <c r="N438" s="1">
        <f>('Power parameter'!B$6-'Power parameter'!B$13)/'Power parameter'!E$15*K438*L438</f>
        <v>0</v>
      </c>
      <c r="O438" s="1">
        <f>IF((K438-B$1-E$1)&gt;0,0,('Power parameter'!K$8-'Power parameter'!B$13/'Power parameter'!E$15*(waves!K438-waves!B$1))*M438)</f>
        <v>0.40475999826685288</v>
      </c>
      <c r="P438" s="1">
        <f t="shared" si="67"/>
        <v>0.40475999826685288</v>
      </c>
      <c r="S438" s="1">
        <f t="shared" si="68"/>
        <v>2.0546309470772426E-5</v>
      </c>
      <c r="T438" s="1">
        <f t="shared" si="69"/>
        <v>0.52686401994092846</v>
      </c>
    </row>
    <row r="439" spans="1:20">
      <c r="A439">
        <v>431</v>
      </c>
      <c r="B439" s="1">
        <f t="shared" si="71"/>
        <v>2.0594091585820734E-5</v>
      </c>
      <c r="C439">
        <f t="shared" si="65"/>
        <v>0</v>
      </c>
      <c r="D439">
        <f t="shared" si="73"/>
        <v>1</v>
      </c>
      <c r="E439" s="1">
        <f>('Power parameter'!B$7-'Power parameter'!H$10/2+('Power parameter'!B$6-'Power parameter'!B$12)/'Power parameter'!E$15*B439)*C439</f>
        <v>0</v>
      </c>
      <c r="F439">
        <f>('Power parameter'!B$7+'Power parameter'!H$10/2-'Power parameter'!B$12/'Power parameter'!E$15*(B439-B$3))*D439</f>
        <v>0.52602537756525425</v>
      </c>
      <c r="G439" s="1">
        <f t="shared" si="66"/>
        <v>0.52602537756525425</v>
      </c>
      <c r="J439">
        <v>431</v>
      </c>
      <c r="K439" s="1">
        <f t="shared" si="70"/>
        <v>2.2042528314962213E-5</v>
      </c>
      <c r="L439">
        <f t="shared" si="72"/>
        <v>0</v>
      </c>
      <c r="M439">
        <f t="shared" si="74"/>
        <v>1</v>
      </c>
      <c r="N439" s="1">
        <f>('Power parameter'!B$6-'Power parameter'!B$13)/'Power parameter'!E$15*K439*L439</f>
        <v>0</v>
      </c>
      <c r="O439" s="1">
        <f>IF((K439-B$1-E$1)&gt;0,0,('Power parameter'!K$8-'Power parameter'!B$13/'Power parameter'!E$15*(waves!K439-waves!B$1))*M439)</f>
        <v>0.40386237196297375</v>
      </c>
      <c r="P439" s="1">
        <f t="shared" si="67"/>
        <v>0.40386237196297375</v>
      </c>
      <c r="S439" s="1">
        <f t="shared" si="68"/>
        <v>2.0594091585820734E-5</v>
      </c>
      <c r="T439" s="1">
        <f t="shared" si="69"/>
        <v>0.52602537756525425</v>
      </c>
    </row>
    <row r="440" spans="1:20">
      <c r="A440">
        <v>432</v>
      </c>
      <c r="B440" s="1">
        <f t="shared" si="71"/>
        <v>2.0641873700869043E-5</v>
      </c>
      <c r="C440">
        <f t="shared" si="65"/>
        <v>0</v>
      </c>
      <c r="D440">
        <f t="shared" si="73"/>
        <v>1</v>
      </c>
      <c r="E440" s="1">
        <f>('Power parameter'!B$7-'Power parameter'!H$10/2+('Power parameter'!B$6-'Power parameter'!B$12)/'Power parameter'!E$15*B440)*C440</f>
        <v>0</v>
      </c>
      <c r="F440">
        <f>('Power parameter'!B$7+'Power parameter'!H$10/2-'Power parameter'!B$12/'Power parameter'!E$15*(B440-B$3))*D440</f>
        <v>0.52518673518957981</v>
      </c>
      <c r="G440" s="1">
        <f t="shared" si="66"/>
        <v>0.52518673518957981</v>
      </c>
      <c r="J440">
        <v>432</v>
      </c>
      <c r="K440" s="1">
        <f t="shared" si="70"/>
        <v>2.2093671072073494E-5</v>
      </c>
      <c r="L440">
        <f t="shared" si="72"/>
        <v>0</v>
      </c>
      <c r="M440">
        <f t="shared" si="74"/>
        <v>1</v>
      </c>
      <c r="N440" s="1">
        <f>('Power parameter'!B$6-'Power parameter'!B$13)/'Power parameter'!E$15*K440*L440</f>
        <v>0</v>
      </c>
      <c r="O440" s="1">
        <f>IF((K440-B$1-E$1)&gt;0,0,('Power parameter'!K$8-'Power parameter'!B$13/'Power parameter'!E$15*(waves!K440-waves!B$1))*M440)</f>
        <v>0.40296474565909463</v>
      </c>
      <c r="P440" s="1">
        <f t="shared" si="67"/>
        <v>0.40296474565909463</v>
      </c>
      <c r="S440" s="1">
        <f t="shared" si="68"/>
        <v>2.0641873700869043E-5</v>
      </c>
      <c r="T440" s="1">
        <f t="shared" si="69"/>
        <v>0.52518673518957981</v>
      </c>
    </row>
    <row r="441" spans="1:20">
      <c r="A441">
        <v>433</v>
      </c>
      <c r="B441" s="1">
        <f t="shared" si="71"/>
        <v>2.0689655815917351E-5</v>
      </c>
      <c r="C441">
        <f t="shared" si="65"/>
        <v>0</v>
      </c>
      <c r="D441">
        <f t="shared" si="73"/>
        <v>1</v>
      </c>
      <c r="E441" s="1">
        <f>('Power parameter'!B$7-'Power parameter'!H$10/2+('Power parameter'!B$6-'Power parameter'!B$12)/'Power parameter'!E$15*B441)*C441</f>
        <v>0</v>
      </c>
      <c r="F441">
        <f>('Power parameter'!B$7+'Power parameter'!H$10/2-'Power parameter'!B$12/'Power parameter'!E$15*(B441-B$3))*D441</f>
        <v>0.52434809281390549</v>
      </c>
      <c r="G441" s="1">
        <f t="shared" si="66"/>
        <v>0.52434809281390549</v>
      </c>
      <c r="J441">
        <v>433</v>
      </c>
      <c r="K441" s="1">
        <f t="shared" si="70"/>
        <v>2.2144813829184778E-5</v>
      </c>
      <c r="L441">
        <f t="shared" si="72"/>
        <v>0</v>
      </c>
      <c r="M441">
        <f t="shared" si="74"/>
        <v>1</v>
      </c>
      <c r="N441" s="1">
        <f>('Power parameter'!B$6-'Power parameter'!B$13)/'Power parameter'!E$15*K441*L441</f>
        <v>0</v>
      </c>
      <c r="O441" s="1">
        <f>IF((K441-B$1-E$1)&gt;0,0,('Power parameter'!K$8-'Power parameter'!B$13/'Power parameter'!E$15*(waves!K441-waves!B$1))*M441)</f>
        <v>0.40206711935521544</v>
      </c>
      <c r="P441" s="1">
        <f t="shared" si="67"/>
        <v>0.40206711935521544</v>
      </c>
      <c r="S441" s="1">
        <f t="shared" si="68"/>
        <v>2.0689655815917351E-5</v>
      </c>
      <c r="T441" s="1">
        <f t="shared" si="69"/>
        <v>0.52434809281390549</v>
      </c>
    </row>
    <row r="442" spans="1:20">
      <c r="A442">
        <v>434</v>
      </c>
      <c r="B442" s="1">
        <f t="shared" si="71"/>
        <v>2.0737437930965659E-5</v>
      </c>
      <c r="C442">
        <f t="shared" si="65"/>
        <v>0</v>
      </c>
      <c r="D442">
        <f t="shared" si="73"/>
        <v>1</v>
      </c>
      <c r="E442" s="1">
        <f>('Power parameter'!B$7-'Power parameter'!H$10/2+('Power parameter'!B$6-'Power parameter'!B$12)/'Power parameter'!E$15*B442)*C442</f>
        <v>0</v>
      </c>
      <c r="F442">
        <f>('Power parameter'!B$7+'Power parameter'!H$10/2-'Power parameter'!B$12/'Power parameter'!E$15*(B442-B$3))*D442</f>
        <v>0.52350945043823116</v>
      </c>
      <c r="G442" s="1">
        <f t="shared" si="66"/>
        <v>0.52350945043823116</v>
      </c>
      <c r="J442">
        <v>434</v>
      </c>
      <c r="K442" s="1">
        <f t="shared" si="70"/>
        <v>2.2195956586296059E-5</v>
      </c>
      <c r="L442">
        <f t="shared" si="72"/>
        <v>0</v>
      </c>
      <c r="M442">
        <f t="shared" si="74"/>
        <v>1</v>
      </c>
      <c r="N442" s="1">
        <f>('Power parameter'!B$6-'Power parameter'!B$13)/'Power parameter'!E$15*K442*L442</f>
        <v>0</v>
      </c>
      <c r="O442" s="1">
        <f>IF((K442-B$1-E$1)&gt;0,0,('Power parameter'!K$8-'Power parameter'!B$13/'Power parameter'!E$15*(waves!K442-waves!B$1))*M442)</f>
        <v>0.40116949305133631</v>
      </c>
      <c r="P442" s="1">
        <f t="shared" si="67"/>
        <v>0.40116949305133631</v>
      </c>
      <c r="S442" s="1">
        <f t="shared" si="68"/>
        <v>2.0737437930965659E-5</v>
      </c>
      <c r="T442" s="1">
        <f t="shared" si="69"/>
        <v>0.52350945043823116</v>
      </c>
    </row>
    <row r="443" spans="1:20">
      <c r="A443">
        <v>435</v>
      </c>
      <c r="B443" s="1">
        <f t="shared" si="71"/>
        <v>2.0785220046013967E-5</v>
      </c>
      <c r="C443">
        <f t="shared" si="65"/>
        <v>0</v>
      </c>
      <c r="D443">
        <f t="shared" si="73"/>
        <v>1</v>
      </c>
      <c r="E443" s="1">
        <f>('Power parameter'!B$7-'Power parameter'!H$10/2+('Power parameter'!B$6-'Power parameter'!B$12)/'Power parameter'!E$15*B443)*C443</f>
        <v>0</v>
      </c>
      <c r="F443">
        <f>('Power parameter'!B$7+'Power parameter'!H$10/2-'Power parameter'!B$12/'Power parameter'!E$15*(B443-B$3))*D443</f>
        <v>0.52267080806255684</v>
      </c>
      <c r="G443" s="1">
        <f t="shared" si="66"/>
        <v>0.52267080806255684</v>
      </c>
      <c r="J443">
        <v>435</v>
      </c>
      <c r="K443" s="1">
        <f t="shared" si="70"/>
        <v>2.224709934340734E-5</v>
      </c>
      <c r="L443">
        <f t="shared" si="72"/>
        <v>0</v>
      </c>
      <c r="M443">
        <f t="shared" si="74"/>
        <v>1</v>
      </c>
      <c r="N443" s="1">
        <f>('Power parameter'!B$6-'Power parameter'!B$13)/'Power parameter'!E$15*K443*L443</f>
        <v>0</v>
      </c>
      <c r="O443" s="1">
        <f>IF((K443-B$1-E$1)&gt;0,0,('Power parameter'!K$8-'Power parameter'!B$13/'Power parameter'!E$15*(waves!K443-waves!B$1))*M443)</f>
        <v>0.40027186674745718</v>
      </c>
      <c r="P443" s="1">
        <f t="shared" si="67"/>
        <v>0.40027186674745718</v>
      </c>
      <c r="S443" s="1">
        <f t="shared" si="68"/>
        <v>2.0785220046013967E-5</v>
      </c>
      <c r="T443" s="1">
        <f t="shared" si="69"/>
        <v>0.52267080806255684</v>
      </c>
    </row>
    <row r="444" spans="1:20">
      <c r="A444">
        <v>436</v>
      </c>
      <c r="B444" s="1">
        <f t="shared" si="71"/>
        <v>2.0833002161062272E-5</v>
      </c>
      <c r="C444">
        <f t="shared" si="65"/>
        <v>0</v>
      </c>
      <c r="D444">
        <f t="shared" si="73"/>
        <v>1</v>
      </c>
      <c r="E444" s="1">
        <f>('Power parameter'!B$7-'Power parameter'!H$10/2+('Power parameter'!B$6-'Power parameter'!B$12)/'Power parameter'!E$15*B444)*C444</f>
        <v>0</v>
      </c>
      <c r="F444">
        <f>('Power parameter'!B$7+'Power parameter'!H$10/2-'Power parameter'!B$12/'Power parameter'!E$15*(B444-B$3))*D444</f>
        <v>0.52183216568688251</v>
      </c>
      <c r="G444" s="1">
        <f t="shared" si="66"/>
        <v>0.52183216568688251</v>
      </c>
      <c r="J444">
        <v>436</v>
      </c>
      <c r="K444" s="1">
        <f t="shared" si="70"/>
        <v>2.2298242100518621E-5</v>
      </c>
      <c r="L444">
        <f t="shared" si="72"/>
        <v>0</v>
      </c>
      <c r="M444">
        <f t="shared" si="74"/>
        <v>1</v>
      </c>
      <c r="N444" s="1">
        <f>('Power parameter'!B$6-'Power parameter'!B$13)/'Power parameter'!E$15*K444*L444</f>
        <v>0</v>
      </c>
      <c r="O444" s="1">
        <f>IF((K444-B$1-E$1)&gt;0,0,('Power parameter'!K$8-'Power parameter'!B$13/'Power parameter'!E$15*(waves!K444-waves!B$1))*M444)</f>
        <v>0.399374240443578</v>
      </c>
      <c r="P444" s="1">
        <f t="shared" si="67"/>
        <v>0.399374240443578</v>
      </c>
      <c r="S444" s="1">
        <f t="shared" si="68"/>
        <v>2.0833002161062272E-5</v>
      </c>
      <c r="T444" s="1">
        <f t="shared" si="69"/>
        <v>0.52183216568688251</v>
      </c>
    </row>
    <row r="445" spans="1:20">
      <c r="A445">
        <v>437</v>
      </c>
      <c r="B445" s="1">
        <f t="shared" si="71"/>
        <v>2.088078427611058E-5</v>
      </c>
      <c r="C445">
        <f t="shared" si="65"/>
        <v>0</v>
      </c>
      <c r="D445">
        <f t="shared" si="73"/>
        <v>1</v>
      </c>
      <c r="E445" s="1">
        <f>('Power parameter'!B$7-'Power parameter'!H$10/2+('Power parameter'!B$6-'Power parameter'!B$12)/'Power parameter'!E$15*B445)*C445</f>
        <v>0</v>
      </c>
      <c r="F445">
        <f>('Power parameter'!B$7+'Power parameter'!H$10/2-'Power parameter'!B$12/'Power parameter'!E$15*(B445-B$3))*D445</f>
        <v>0.52099352331120818</v>
      </c>
      <c r="G445" s="1">
        <f t="shared" si="66"/>
        <v>0.52099352331120818</v>
      </c>
      <c r="J445">
        <v>437</v>
      </c>
      <c r="K445" s="1">
        <f t="shared" si="70"/>
        <v>2.2349384857629901E-5</v>
      </c>
      <c r="L445">
        <f t="shared" si="72"/>
        <v>0</v>
      </c>
      <c r="M445">
        <f t="shared" si="74"/>
        <v>1</v>
      </c>
      <c r="N445" s="1">
        <f>('Power parameter'!B$6-'Power parameter'!B$13)/'Power parameter'!E$15*K445*L445</f>
        <v>0</v>
      </c>
      <c r="O445" s="1">
        <f>IF((K445-B$1-E$1)&gt;0,0,('Power parameter'!K$8-'Power parameter'!B$13/'Power parameter'!E$15*(waves!K445-waves!B$1))*M445)</f>
        <v>0.39847661413969887</v>
      </c>
      <c r="P445" s="1">
        <f t="shared" si="67"/>
        <v>0.39847661413969887</v>
      </c>
      <c r="S445" s="1">
        <f t="shared" si="68"/>
        <v>2.088078427611058E-5</v>
      </c>
      <c r="T445" s="1">
        <f t="shared" si="69"/>
        <v>0.52099352331120818</v>
      </c>
    </row>
    <row r="446" spans="1:20">
      <c r="A446">
        <v>438</v>
      </c>
      <c r="B446" s="1">
        <f t="shared" si="71"/>
        <v>2.0928566391158889E-5</v>
      </c>
      <c r="C446">
        <f t="shared" si="65"/>
        <v>0</v>
      </c>
      <c r="D446">
        <f t="shared" si="73"/>
        <v>1</v>
      </c>
      <c r="E446" s="1">
        <f>('Power parameter'!B$7-'Power parameter'!H$10/2+('Power parameter'!B$6-'Power parameter'!B$12)/'Power parameter'!E$15*B446)*C446</f>
        <v>0</v>
      </c>
      <c r="F446">
        <f>('Power parameter'!B$7+'Power parameter'!H$10/2-'Power parameter'!B$12/'Power parameter'!E$15*(B446-B$3))*D446</f>
        <v>0.52015488093553386</v>
      </c>
      <c r="G446" s="1">
        <f t="shared" si="66"/>
        <v>0.52015488093553386</v>
      </c>
      <c r="J446">
        <v>438</v>
      </c>
      <c r="K446" s="1">
        <f t="shared" si="70"/>
        <v>2.2400527614741182E-5</v>
      </c>
      <c r="L446">
        <f t="shared" si="72"/>
        <v>0</v>
      </c>
      <c r="M446">
        <f t="shared" si="74"/>
        <v>1</v>
      </c>
      <c r="N446" s="1">
        <f>('Power parameter'!B$6-'Power parameter'!B$13)/'Power parameter'!E$15*K446*L446</f>
        <v>0</v>
      </c>
      <c r="O446" s="1">
        <f>IF((K446-B$1-E$1)&gt;0,0,('Power parameter'!K$8-'Power parameter'!B$13/'Power parameter'!E$15*(waves!K446-waves!B$1))*M446)</f>
        <v>0.39757898783581974</v>
      </c>
      <c r="P446" s="1">
        <f t="shared" si="67"/>
        <v>0.39757898783581974</v>
      </c>
      <c r="S446" s="1">
        <f t="shared" si="68"/>
        <v>2.0928566391158889E-5</v>
      </c>
      <c r="T446" s="1">
        <f t="shared" si="69"/>
        <v>0.52015488093553386</v>
      </c>
    </row>
    <row r="447" spans="1:20">
      <c r="A447">
        <v>439</v>
      </c>
      <c r="B447" s="1">
        <f t="shared" si="71"/>
        <v>2.0976348506207197E-5</v>
      </c>
      <c r="C447">
        <f t="shared" si="65"/>
        <v>0</v>
      </c>
      <c r="D447">
        <f t="shared" si="73"/>
        <v>1</v>
      </c>
      <c r="E447" s="1">
        <f>('Power parameter'!B$7-'Power parameter'!H$10/2+('Power parameter'!B$6-'Power parameter'!B$12)/'Power parameter'!E$15*B447)*C447</f>
        <v>0</v>
      </c>
      <c r="F447">
        <f>('Power parameter'!B$7+'Power parameter'!H$10/2-'Power parameter'!B$12/'Power parameter'!E$15*(B447-B$3))*D447</f>
        <v>0.51931623855985953</v>
      </c>
      <c r="G447" s="1">
        <f t="shared" si="66"/>
        <v>0.51931623855985953</v>
      </c>
      <c r="J447">
        <v>439</v>
      </c>
      <c r="K447" s="1">
        <f t="shared" si="70"/>
        <v>2.2451670371852463E-5</v>
      </c>
      <c r="L447">
        <f t="shared" si="72"/>
        <v>0</v>
      </c>
      <c r="M447">
        <f t="shared" si="74"/>
        <v>1</v>
      </c>
      <c r="N447" s="1">
        <f>('Power parameter'!B$6-'Power parameter'!B$13)/'Power parameter'!E$15*K447*L447</f>
        <v>0</v>
      </c>
      <c r="O447" s="1">
        <f>IF((K447-B$1-E$1)&gt;0,0,('Power parameter'!K$8-'Power parameter'!B$13/'Power parameter'!E$15*(waves!K447-waves!B$1))*M447)</f>
        <v>0.39668136153194061</v>
      </c>
      <c r="P447" s="1">
        <f t="shared" si="67"/>
        <v>0.39668136153194061</v>
      </c>
      <c r="S447" s="1">
        <f t="shared" si="68"/>
        <v>2.0976348506207197E-5</v>
      </c>
      <c r="T447" s="1">
        <f t="shared" si="69"/>
        <v>0.51931623855985953</v>
      </c>
    </row>
    <row r="448" spans="1:20">
      <c r="A448">
        <v>440</v>
      </c>
      <c r="B448" s="1">
        <f t="shared" si="71"/>
        <v>2.1024130621255505E-5</v>
      </c>
      <c r="C448">
        <f t="shared" si="65"/>
        <v>0</v>
      </c>
      <c r="D448">
        <f t="shared" si="73"/>
        <v>1</v>
      </c>
      <c r="E448" s="1">
        <f>('Power parameter'!B$7-'Power parameter'!H$10/2+('Power parameter'!B$6-'Power parameter'!B$12)/'Power parameter'!E$15*B448)*C448</f>
        <v>0</v>
      </c>
      <c r="F448">
        <f>('Power parameter'!B$7+'Power parameter'!H$10/2-'Power parameter'!B$12/'Power parameter'!E$15*(B448-B$3))*D448</f>
        <v>0.51847759618418521</v>
      </c>
      <c r="G448" s="1">
        <f t="shared" si="66"/>
        <v>0.51847759618418521</v>
      </c>
      <c r="J448">
        <v>440</v>
      </c>
      <c r="K448" s="1">
        <f t="shared" si="70"/>
        <v>2.2502813128963744E-5</v>
      </c>
      <c r="L448">
        <f t="shared" si="72"/>
        <v>0</v>
      </c>
      <c r="M448">
        <f t="shared" si="74"/>
        <v>1</v>
      </c>
      <c r="N448" s="1">
        <f>('Power parameter'!B$6-'Power parameter'!B$13)/'Power parameter'!E$15*K448*L448</f>
        <v>0</v>
      </c>
      <c r="O448" s="1">
        <f>IF((K448-B$1-E$1)&gt;0,0,('Power parameter'!K$8-'Power parameter'!B$13/'Power parameter'!E$15*(waves!K448-waves!B$1))*M448)</f>
        <v>0.39578373522806148</v>
      </c>
      <c r="P448" s="1">
        <f t="shared" si="67"/>
        <v>0.39578373522806148</v>
      </c>
      <c r="S448" s="1">
        <f t="shared" si="68"/>
        <v>2.1024130621255505E-5</v>
      </c>
      <c r="T448" s="1">
        <f t="shared" si="69"/>
        <v>0.51847759618418521</v>
      </c>
    </row>
    <row r="449" spans="1:20">
      <c r="A449">
        <v>441</v>
      </c>
      <c r="B449" s="1">
        <f t="shared" si="71"/>
        <v>2.1071912736303813E-5</v>
      </c>
      <c r="C449">
        <f t="shared" si="65"/>
        <v>0</v>
      </c>
      <c r="D449">
        <f t="shared" si="73"/>
        <v>1</v>
      </c>
      <c r="E449" s="1">
        <f>('Power parameter'!B$7-'Power parameter'!H$10/2+('Power parameter'!B$6-'Power parameter'!B$12)/'Power parameter'!E$15*B449)*C449</f>
        <v>0</v>
      </c>
      <c r="F449">
        <f>('Power parameter'!B$7+'Power parameter'!H$10/2-'Power parameter'!B$12/'Power parameter'!E$15*(B449-B$3))*D449</f>
        <v>0.51763895380851088</v>
      </c>
      <c r="G449" s="1">
        <f t="shared" si="66"/>
        <v>0.51763895380851088</v>
      </c>
      <c r="J449">
        <v>441</v>
      </c>
      <c r="K449" s="1">
        <f t="shared" si="70"/>
        <v>2.2553955886075025E-5</v>
      </c>
      <c r="L449">
        <f t="shared" si="72"/>
        <v>0</v>
      </c>
      <c r="M449">
        <f t="shared" si="74"/>
        <v>1</v>
      </c>
      <c r="N449" s="1">
        <f>('Power parameter'!B$6-'Power parameter'!B$13)/'Power parameter'!E$15*K449*L449</f>
        <v>0</v>
      </c>
      <c r="O449" s="1">
        <f>IF((K449-B$1-E$1)&gt;0,0,('Power parameter'!K$8-'Power parameter'!B$13/'Power parameter'!E$15*(waves!K449-waves!B$1))*M449)</f>
        <v>0.39488610892418236</v>
      </c>
      <c r="P449" s="1">
        <f t="shared" si="67"/>
        <v>0.39488610892418236</v>
      </c>
      <c r="S449" s="1">
        <f t="shared" si="68"/>
        <v>2.1071912736303813E-5</v>
      </c>
      <c r="T449" s="1">
        <f t="shared" si="69"/>
        <v>0.51763895380851088</v>
      </c>
    </row>
    <row r="450" spans="1:20">
      <c r="A450">
        <v>442</v>
      </c>
      <c r="B450" s="1">
        <f t="shared" si="71"/>
        <v>2.1119694851352121E-5</v>
      </c>
      <c r="C450">
        <f t="shared" si="65"/>
        <v>0</v>
      </c>
      <c r="D450">
        <f t="shared" si="73"/>
        <v>1</v>
      </c>
      <c r="E450" s="1">
        <f>('Power parameter'!B$7-'Power parameter'!H$10/2+('Power parameter'!B$6-'Power parameter'!B$12)/'Power parameter'!E$15*B450)*C450</f>
        <v>0</v>
      </c>
      <c r="F450">
        <f>('Power parameter'!B$7+'Power parameter'!H$10/2-'Power parameter'!B$12/'Power parameter'!E$15*(B450-B$3))*D450</f>
        <v>0.51680031143283656</v>
      </c>
      <c r="G450" s="1">
        <f t="shared" si="66"/>
        <v>0.51680031143283656</v>
      </c>
      <c r="J450">
        <v>442</v>
      </c>
      <c r="K450" s="1">
        <f t="shared" si="70"/>
        <v>2.2605098643186306E-5</v>
      </c>
      <c r="L450">
        <f t="shared" si="72"/>
        <v>0</v>
      </c>
      <c r="M450">
        <f t="shared" si="74"/>
        <v>1</v>
      </c>
      <c r="N450" s="1">
        <f>('Power parameter'!B$6-'Power parameter'!B$13)/'Power parameter'!E$15*K450*L450</f>
        <v>0</v>
      </c>
      <c r="O450" s="1">
        <f>IF((K450-B$1-E$1)&gt;0,0,('Power parameter'!K$8-'Power parameter'!B$13/'Power parameter'!E$15*(waves!K450-waves!B$1))*M450)</f>
        <v>0.39398848262030323</v>
      </c>
      <c r="P450" s="1">
        <f t="shared" si="67"/>
        <v>0.39398848262030323</v>
      </c>
      <c r="S450" s="1">
        <f t="shared" si="68"/>
        <v>2.1119694851352121E-5</v>
      </c>
      <c r="T450" s="1">
        <f t="shared" si="69"/>
        <v>0.51680031143283656</v>
      </c>
    </row>
    <row r="451" spans="1:20">
      <c r="A451">
        <v>443</v>
      </c>
      <c r="B451" s="1">
        <f t="shared" si="71"/>
        <v>2.116747696640043E-5</v>
      </c>
      <c r="C451">
        <f t="shared" si="65"/>
        <v>0</v>
      </c>
      <c r="D451">
        <f t="shared" si="73"/>
        <v>1</v>
      </c>
      <c r="E451" s="1">
        <f>('Power parameter'!B$7-'Power parameter'!H$10/2+('Power parameter'!B$6-'Power parameter'!B$12)/'Power parameter'!E$15*B451)*C451</f>
        <v>0</v>
      </c>
      <c r="F451">
        <f>('Power parameter'!B$7+'Power parameter'!H$10/2-'Power parameter'!B$12/'Power parameter'!E$15*(B451-B$3))*D451</f>
        <v>0.51596166905716212</v>
      </c>
      <c r="G451" s="1">
        <f t="shared" si="66"/>
        <v>0.51596166905716212</v>
      </c>
      <c r="J451">
        <v>443</v>
      </c>
      <c r="K451" s="1">
        <f t="shared" si="70"/>
        <v>2.265624140029759E-5</v>
      </c>
      <c r="L451">
        <f t="shared" si="72"/>
        <v>0</v>
      </c>
      <c r="M451">
        <f t="shared" si="74"/>
        <v>1</v>
      </c>
      <c r="N451" s="1">
        <f>('Power parameter'!B$6-'Power parameter'!B$13)/'Power parameter'!E$15*K451*L451</f>
        <v>0</v>
      </c>
      <c r="O451" s="1">
        <f>IF((K451-B$1-E$1)&gt;0,0,('Power parameter'!K$8-'Power parameter'!B$13/'Power parameter'!E$15*(waves!K451-waves!B$1))*M451)</f>
        <v>0.39309085631642399</v>
      </c>
      <c r="P451" s="1">
        <f t="shared" si="67"/>
        <v>0.39309085631642399</v>
      </c>
      <c r="S451" s="1">
        <f t="shared" si="68"/>
        <v>2.116747696640043E-5</v>
      </c>
      <c r="T451" s="1">
        <f t="shared" si="69"/>
        <v>0.51596166905716212</v>
      </c>
    </row>
    <row r="452" spans="1:20">
      <c r="A452">
        <v>444</v>
      </c>
      <c r="B452" s="1">
        <f t="shared" si="71"/>
        <v>2.1215259081448738E-5</v>
      </c>
      <c r="C452">
        <f t="shared" si="65"/>
        <v>0</v>
      </c>
      <c r="D452">
        <f t="shared" si="73"/>
        <v>1</v>
      </c>
      <c r="E452" s="1">
        <f>('Power parameter'!B$7-'Power parameter'!H$10/2+('Power parameter'!B$6-'Power parameter'!B$12)/'Power parameter'!E$15*B452)*C452</f>
        <v>0</v>
      </c>
      <c r="F452">
        <f>('Power parameter'!B$7+'Power parameter'!H$10/2-'Power parameter'!B$12/'Power parameter'!E$15*(B452-B$3))*D452</f>
        <v>0.51512302668148791</v>
      </c>
      <c r="G452" s="1">
        <f t="shared" si="66"/>
        <v>0.51512302668148791</v>
      </c>
      <c r="J452">
        <v>444</v>
      </c>
      <c r="K452" s="1">
        <f t="shared" si="70"/>
        <v>2.2707384157408871E-5</v>
      </c>
      <c r="L452">
        <f t="shared" si="72"/>
        <v>0</v>
      </c>
      <c r="M452">
        <f t="shared" si="74"/>
        <v>1</v>
      </c>
      <c r="N452" s="1">
        <f>('Power parameter'!B$6-'Power parameter'!B$13)/'Power parameter'!E$15*K452*L452</f>
        <v>0</v>
      </c>
      <c r="O452" s="1">
        <f>IF((K452-B$1-E$1)&gt;0,0,('Power parameter'!K$8-'Power parameter'!B$13/'Power parameter'!E$15*(waves!K452-waves!B$1))*M452)</f>
        <v>0.39219323001254486</v>
      </c>
      <c r="P452" s="1">
        <f t="shared" si="67"/>
        <v>0.39219323001254486</v>
      </c>
      <c r="S452" s="1">
        <f t="shared" si="68"/>
        <v>2.1215259081448738E-5</v>
      </c>
      <c r="T452" s="1">
        <f t="shared" si="69"/>
        <v>0.51512302668148791</v>
      </c>
    </row>
    <row r="453" spans="1:20">
      <c r="A453">
        <v>445</v>
      </c>
      <c r="B453" s="1">
        <f t="shared" si="71"/>
        <v>2.1263041196497046E-5</v>
      </c>
      <c r="C453">
        <f t="shared" si="65"/>
        <v>0</v>
      </c>
      <c r="D453">
        <f t="shared" si="73"/>
        <v>1</v>
      </c>
      <c r="E453" s="1">
        <f>('Power parameter'!B$7-'Power parameter'!H$10/2+('Power parameter'!B$6-'Power parameter'!B$12)/'Power parameter'!E$15*B453)*C453</f>
        <v>0</v>
      </c>
      <c r="F453">
        <f>('Power parameter'!B$7+'Power parameter'!H$10/2-'Power parameter'!B$12/'Power parameter'!E$15*(B453-B$3))*D453</f>
        <v>0.51428438430581336</v>
      </c>
      <c r="G453" s="1">
        <f t="shared" si="66"/>
        <v>0.51428438430581336</v>
      </c>
      <c r="J453">
        <v>445</v>
      </c>
      <c r="K453" s="1">
        <f t="shared" si="70"/>
        <v>2.2758526914520152E-5</v>
      </c>
      <c r="L453">
        <f t="shared" si="72"/>
        <v>0</v>
      </c>
      <c r="M453">
        <f t="shared" si="74"/>
        <v>1</v>
      </c>
      <c r="N453" s="1">
        <f>('Power parameter'!B$6-'Power parameter'!B$13)/'Power parameter'!E$15*K453*L453</f>
        <v>0</v>
      </c>
      <c r="O453" s="1">
        <f>IF((K453-B$1-E$1)&gt;0,0,('Power parameter'!K$8-'Power parameter'!B$13/'Power parameter'!E$15*(waves!K453-waves!B$1))*M453)</f>
        <v>0.39129560370866573</v>
      </c>
      <c r="P453" s="1">
        <f t="shared" si="67"/>
        <v>0.39129560370866573</v>
      </c>
      <c r="S453" s="1">
        <f t="shared" si="68"/>
        <v>2.1263041196497046E-5</v>
      </c>
      <c r="T453" s="1">
        <f t="shared" si="69"/>
        <v>0.51428438430581336</v>
      </c>
    </row>
    <row r="454" spans="1:20">
      <c r="A454">
        <v>446</v>
      </c>
      <c r="B454" s="1">
        <f t="shared" si="71"/>
        <v>2.1310823311545354E-5</v>
      </c>
      <c r="C454">
        <f t="shared" si="65"/>
        <v>0</v>
      </c>
      <c r="D454">
        <f t="shared" si="73"/>
        <v>1</v>
      </c>
      <c r="E454" s="1">
        <f>('Power parameter'!B$7-'Power parameter'!H$10/2+('Power parameter'!B$6-'Power parameter'!B$12)/'Power parameter'!E$15*B454)*C454</f>
        <v>0</v>
      </c>
      <c r="F454">
        <f>('Power parameter'!B$7+'Power parameter'!H$10/2-'Power parameter'!B$12/'Power parameter'!E$15*(B454-B$3))*D454</f>
        <v>0.51344574193013914</v>
      </c>
      <c r="G454" s="1">
        <f t="shared" si="66"/>
        <v>0.51344574193013914</v>
      </c>
      <c r="J454">
        <v>446</v>
      </c>
      <c r="K454" s="1">
        <f t="shared" si="70"/>
        <v>2.2809669671631433E-5</v>
      </c>
      <c r="L454">
        <f t="shared" si="72"/>
        <v>0</v>
      </c>
      <c r="M454">
        <f t="shared" si="74"/>
        <v>1</v>
      </c>
      <c r="N454" s="1">
        <f>('Power parameter'!B$6-'Power parameter'!B$13)/'Power parameter'!E$15*K454*L454</f>
        <v>0</v>
      </c>
      <c r="O454" s="1">
        <f>IF((K454-B$1-E$1)&gt;0,0,('Power parameter'!K$8-'Power parameter'!B$13/'Power parameter'!E$15*(waves!K454-waves!B$1))*M454)</f>
        <v>0.3903979774047866</v>
      </c>
      <c r="P454" s="1">
        <f t="shared" si="67"/>
        <v>0.3903979774047866</v>
      </c>
      <c r="S454" s="1">
        <f t="shared" si="68"/>
        <v>2.1310823311545354E-5</v>
      </c>
      <c r="T454" s="1">
        <f t="shared" si="69"/>
        <v>0.51344574193013914</v>
      </c>
    </row>
    <row r="455" spans="1:20">
      <c r="A455">
        <v>447</v>
      </c>
      <c r="B455" s="1">
        <f t="shared" si="71"/>
        <v>2.1358605426593662E-5</v>
      </c>
      <c r="C455">
        <f t="shared" si="65"/>
        <v>0</v>
      </c>
      <c r="D455">
        <f t="shared" si="73"/>
        <v>1</v>
      </c>
      <c r="E455" s="1">
        <f>('Power parameter'!B$7-'Power parameter'!H$10/2+('Power parameter'!B$6-'Power parameter'!B$12)/'Power parameter'!E$15*B455)*C455</f>
        <v>0</v>
      </c>
      <c r="F455">
        <f>('Power parameter'!B$7+'Power parameter'!H$10/2-'Power parameter'!B$12/'Power parameter'!E$15*(B455-B$3))*D455</f>
        <v>0.51260709955446471</v>
      </c>
      <c r="G455" s="1">
        <f t="shared" si="66"/>
        <v>0.51260709955446471</v>
      </c>
      <c r="J455">
        <v>447</v>
      </c>
      <c r="K455" s="1">
        <f t="shared" si="70"/>
        <v>2.2860812428742714E-5</v>
      </c>
      <c r="L455">
        <f t="shared" si="72"/>
        <v>0</v>
      </c>
      <c r="M455">
        <f t="shared" si="74"/>
        <v>1</v>
      </c>
      <c r="N455" s="1">
        <f>('Power parameter'!B$6-'Power parameter'!B$13)/'Power parameter'!E$15*K455*L455</f>
        <v>0</v>
      </c>
      <c r="O455" s="1">
        <f>IF((K455-B$1-E$1)&gt;0,0,('Power parameter'!K$8-'Power parameter'!B$13/'Power parameter'!E$15*(waves!K455-waves!B$1))*M455)</f>
        <v>0.38950035110090747</v>
      </c>
      <c r="P455" s="1">
        <f t="shared" si="67"/>
        <v>0.38950035110090747</v>
      </c>
      <c r="S455" s="1">
        <f t="shared" si="68"/>
        <v>2.1358605426593662E-5</v>
      </c>
      <c r="T455" s="1">
        <f t="shared" si="69"/>
        <v>0.51260709955446471</v>
      </c>
    </row>
    <row r="456" spans="1:20">
      <c r="A456">
        <v>448</v>
      </c>
      <c r="B456" s="1">
        <f t="shared" si="71"/>
        <v>2.1406387541641971E-5</v>
      </c>
      <c r="C456">
        <f t="shared" si="65"/>
        <v>0</v>
      </c>
      <c r="D456">
        <f t="shared" si="73"/>
        <v>1</v>
      </c>
      <c r="E456" s="1">
        <f>('Power parameter'!B$7-'Power parameter'!H$10/2+('Power parameter'!B$6-'Power parameter'!B$12)/'Power parameter'!E$15*B456)*C456</f>
        <v>0</v>
      </c>
      <c r="F456">
        <f>('Power parameter'!B$7+'Power parameter'!H$10/2-'Power parameter'!B$12/'Power parameter'!E$15*(B456-B$3))*D456</f>
        <v>0.51176845717879038</v>
      </c>
      <c r="G456" s="1">
        <f t="shared" si="66"/>
        <v>0.51176845717879038</v>
      </c>
      <c r="J456">
        <v>448</v>
      </c>
      <c r="K456" s="1">
        <f t="shared" si="70"/>
        <v>2.2911955185853994E-5</v>
      </c>
      <c r="L456">
        <f t="shared" si="72"/>
        <v>0</v>
      </c>
      <c r="M456">
        <f t="shared" si="74"/>
        <v>1</v>
      </c>
      <c r="N456" s="1">
        <f>('Power parameter'!B$6-'Power parameter'!B$13)/'Power parameter'!E$15*K456*L456</f>
        <v>0</v>
      </c>
      <c r="O456" s="1">
        <f>IF((K456-B$1-E$1)&gt;0,0,('Power parameter'!K$8-'Power parameter'!B$13/'Power parameter'!E$15*(waves!K456-waves!B$1))*M456)</f>
        <v>0.38860272479702834</v>
      </c>
      <c r="P456" s="1">
        <f t="shared" si="67"/>
        <v>0.38860272479702834</v>
      </c>
      <c r="S456" s="1">
        <f t="shared" si="68"/>
        <v>2.1406387541641971E-5</v>
      </c>
      <c r="T456" s="1">
        <f t="shared" si="69"/>
        <v>0.51176845717879038</v>
      </c>
    </row>
    <row r="457" spans="1:20">
      <c r="A457">
        <v>449</v>
      </c>
      <c r="B457" s="1">
        <f t="shared" si="71"/>
        <v>2.1454169656690279E-5</v>
      </c>
      <c r="C457">
        <f t="shared" ref="C457:C507" si="75">IF(B457&lt;B$3,1,0)</f>
        <v>0</v>
      </c>
      <c r="D457">
        <f t="shared" si="73"/>
        <v>1</v>
      </c>
      <c r="E457" s="1">
        <f>('Power parameter'!B$7-'Power parameter'!H$10/2+('Power parameter'!B$6-'Power parameter'!B$12)/'Power parameter'!E$15*B457)*C457</f>
        <v>0</v>
      </c>
      <c r="F457">
        <f>('Power parameter'!B$7+'Power parameter'!H$10/2-'Power parameter'!B$12/'Power parameter'!E$15*(B457-B$3))*D457</f>
        <v>0.51092981480311606</v>
      </c>
      <c r="G457" s="1">
        <f t="shared" ref="G457:G520" si="76">E457+F457</f>
        <v>0.51092981480311606</v>
      </c>
      <c r="J457">
        <v>449</v>
      </c>
      <c r="K457" s="1">
        <f t="shared" si="70"/>
        <v>2.2963097942965275E-5</v>
      </c>
      <c r="L457">
        <f t="shared" si="72"/>
        <v>0</v>
      </c>
      <c r="M457">
        <f t="shared" si="74"/>
        <v>1</v>
      </c>
      <c r="N457" s="1">
        <f>('Power parameter'!B$6-'Power parameter'!B$13)/'Power parameter'!E$15*K457*L457</f>
        <v>0</v>
      </c>
      <c r="O457" s="1">
        <f>IF((K457-B$1-E$1)&gt;0,0,('Power parameter'!K$8-'Power parameter'!B$13/'Power parameter'!E$15*(waves!K457-waves!B$1))*M457)</f>
        <v>0.38770509849314921</v>
      </c>
      <c r="P457" s="1">
        <f t="shared" ref="P457:P520" si="77">N457+O457</f>
        <v>0.38770509849314921</v>
      </c>
      <c r="S457" s="1">
        <f t="shared" ref="S457:S520" si="78">B457*H$1+K457*H$2</f>
        <v>2.1454169656690279E-5</v>
      </c>
      <c r="T457" s="1">
        <f t="shared" ref="T457:T520" si="79">G457*H$1+P457*H$2</f>
        <v>0.51092981480311606</v>
      </c>
    </row>
    <row r="458" spans="1:20">
      <c r="A458">
        <v>450</v>
      </c>
      <c r="B458" s="1">
        <f t="shared" si="71"/>
        <v>2.1501951771738584E-5</v>
      </c>
      <c r="C458">
        <f t="shared" si="75"/>
        <v>0</v>
      </c>
      <c r="D458">
        <f t="shared" si="73"/>
        <v>1</v>
      </c>
      <c r="E458" s="1">
        <f>('Power parameter'!B$7-'Power parameter'!H$10/2+('Power parameter'!B$6-'Power parameter'!B$12)/'Power parameter'!E$15*B458)*C458</f>
        <v>0</v>
      </c>
      <c r="F458">
        <f>('Power parameter'!B$7+'Power parameter'!H$10/2-'Power parameter'!B$12/'Power parameter'!E$15*(B458-B$3))*D458</f>
        <v>0.51009117242744173</v>
      </c>
      <c r="G458" s="1">
        <f t="shared" si="76"/>
        <v>0.51009117242744173</v>
      </c>
      <c r="J458">
        <v>450</v>
      </c>
      <c r="K458" s="1">
        <f t="shared" ref="K458:K508" si="80">E$4*2/1000*J458</f>
        <v>2.3014240700076556E-5</v>
      </c>
      <c r="L458">
        <f t="shared" si="72"/>
        <v>0</v>
      </c>
      <c r="M458">
        <f t="shared" si="74"/>
        <v>1</v>
      </c>
      <c r="N458" s="1">
        <f>('Power parameter'!B$6-'Power parameter'!B$13)/'Power parameter'!E$15*K458*L458</f>
        <v>0</v>
      </c>
      <c r="O458" s="1">
        <f>IF((K458-B$1-E$1)&gt;0,0,('Power parameter'!K$8-'Power parameter'!B$13/'Power parameter'!E$15*(waves!K458-waves!B$1))*M458)</f>
        <v>0.38680747218927009</v>
      </c>
      <c r="P458" s="1">
        <f t="shared" si="77"/>
        <v>0.38680747218927009</v>
      </c>
      <c r="S458" s="1">
        <f t="shared" si="78"/>
        <v>2.1501951771738584E-5</v>
      </c>
      <c r="T458" s="1">
        <f t="shared" si="79"/>
        <v>0.51009117242744173</v>
      </c>
    </row>
    <row r="459" spans="1:20">
      <c r="A459">
        <v>451</v>
      </c>
      <c r="B459" s="1">
        <f t="shared" ref="B459:B522" si="81">2*B$4/1000*A459</f>
        <v>2.1549733886786892E-5</v>
      </c>
      <c r="C459">
        <f t="shared" si="75"/>
        <v>0</v>
      </c>
      <c r="D459">
        <f t="shared" si="73"/>
        <v>1</v>
      </c>
      <c r="E459" s="1">
        <f>('Power parameter'!B$7-'Power parameter'!H$10/2+('Power parameter'!B$6-'Power parameter'!B$12)/'Power parameter'!E$15*B459)*C459</f>
        <v>0</v>
      </c>
      <c r="F459">
        <f>('Power parameter'!B$7+'Power parameter'!H$10/2-'Power parameter'!B$12/'Power parameter'!E$15*(B459-B$3))*D459</f>
        <v>0.5092525300517674</v>
      </c>
      <c r="G459" s="1">
        <f t="shared" si="76"/>
        <v>0.5092525300517674</v>
      </c>
      <c r="J459">
        <v>451</v>
      </c>
      <c r="K459" s="1">
        <f t="shared" si="80"/>
        <v>2.3065383457187837E-5</v>
      </c>
      <c r="L459">
        <f t="shared" si="72"/>
        <v>0</v>
      </c>
      <c r="M459">
        <f t="shared" si="74"/>
        <v>1</v>
      </c>
      <c r="N459" s="1">
        <f>('Power parameter'!B$6-'Power parameter'!B$13)/'Power parameter'!E$15*K459*L459</f>
        <v>0</v>
      </c>
      <c r="O459" s="1">
        <f>IF((K459-B$1-E$1)&gt;0,0,('Power parameter'!K$8-'Power parameter'!B$13/'Power parameter'!E$15*(waves!K459-waves!B$1))*M459)</f>
        <v>0.3859098458853909</v>
      </c>
      <c r="P459" s="1">
        <f t="shared" si="77"/>
        <v>0.3859098458853909</v>
      </c>
      <c r="S459" s="1">
        <f t="shared" si="78"/>
        <v>2.1549733886786892E-5</v>
      </c>
      <c r="T459" s="1">
        <f t="shared" si="79"/>
        <v>0.5092525300517674</v>
      </c>
    </row>
    <row r="460" spans="1:20">
      <c r="A460">
        <v>452</v>
      </c>
      <c r="B460" s="1">
        <f t="shared" si="81"/>
        <v>2.15975160018352E-5</v>
      </c>
      <c r="C460">
        <f t="shared" si="75"/>
        <v>0</v>
      </c>
      <c r="D460">
        <f t="shared" si="73"/>
        <v>1</v>
      </c>
      <c r="E460" s="1">
        <f>('Power parameter'!B$7-'Power parameter'!H$10/2+('Power parameter'!B$6-'Power parameter'!B$12)/'Power parameter'!E$15*B460)*C460</f>
        <v>0</v>
      </c>
      <c r="F460">
        <f>('Power parameter'!B$7+'Power parameter'!H$10/2-'Power parameter'!B$12/'Power parameter'!E$15*(B460-B$3))*D460</f>
        <v>0.50841388767609308</v>
      </c>
      <c r="G460" s="1">
        <f t="shared" si="76"/>
        <v>0.50841388767609308</v>
      </c>
      <c r="J460">
        <v>452</v>
      </c>
      <c r="K460" s="1">
        <f t="shared" si="80"/>
        <v>2.3116526214299121E-5</v>
      </c>
      <c r="L460">
        <f t="shared" si="72"/>
        <v>0</v>
      </c>
      <c r="M460">
        <f t="shared" si="74"/>
        <v>1</v>
      </c>
      <c r="N460" s="1">
        <f>('Power parameter'!B$6-'Power parameter'!B$13)/'Power parameter'!E$15*K460*L460</f>
        <v>0</v>
      </c>
      <c r="O460" s="1">
        <f>IF((K460-B$1-E$1)&gt;0,0,('Power parameter'!K$8-'Power parameter'!B$13/'Power parameter'!E$15*(waves!K460-waves!B$1))*M460)</f>
        <v>0.38501221958151172</v>
      </c>
      <c r="P460" s="1">
        <f t="shared" si="77"/>
        <v>0.38501221958151172</v>
      </c>
      <c r="S460" s="1">
        <f t="shared" si="78"/>
        <v>2.15975160018352E-5</v>
      </c>
      <c r="T460" s="1">
        <f t="shared" si="79"/>
        <v>0.50841388767609308</v>
      </c>
    </row>
    <row r="461" spans="1:20">
      <c r="A461">
        <v>453</v>
      </c>
      <c r="B461" s="1">
        <f t="shared" si="81"/>
        <v>2.1645298116883508E-5</v>
      </c>
      <c r="C461">
        <f t="shared" si="75"/>
        <v>0</v>
      </c>
      <c r="D461">
        <f t="shared" si="73"/>
        <v>1</v>
      </c>
      <c r="E461" s="1">
        <f>('Power parameter'!B$7-'Power parameter'!H$10/2+('Power parameter'!B$6-'Power parameter'!B$12)/'Power parameter'!E$15*B461)*C461</f>
        <v>0</v>
      </c>
      <c r="F461">
        <f>('Power parameter'!B$7+'Power parameter'!H$10/2-'Power parameter'!B$12/'Power parameter'!E$15*(B461-B$3))*D461</f>
        <v>0.50757524530041875</v>
      </c>
      <c r="G461" s="1">
        <f t="shared" si="76"/>
        <v>0.50757524530041875</v>
      </c>
      <c r="J461">
        <v>453</v>
      </c>
      <c r="K461" s="1">
        <f t="shared" si="80"/>
        <v>2.3167668971410402E-5</v>
      </c>
      <c r="L461">
        <f t="shared" si="72"/>
        <v>0</v>
      </c>
      <c r="M461">
        <f t="shared" si="74"/>
        <v>1</v>
      </c>
      <c r="N461" s="1">
        <f>('Power parameter'!B$6-'Power parameter'!B$13)/'Power parameter'!E$15*K461*L461</f>
        <v>0</v>
      </c>
      <c r="O461" s="1">
        <f>IF((K461-B$1-E$1)&gt;0,0,('Power parameter'!K$8-'Power parameter'!B$13/'Power parameter'!E$15*(waves!K461-waves!B$1))*M461)</f>
        <v>0.38411459327763259</v>
      </c>
      <c r="P461" s="1">
        <f t="shared" si="77"/>
        <v>0.38411459327763259</v>
      </c>
      <c r="S461" s="1">
        <f t="shared" si="78"/>
        <v>2.1645298116883508E-5</v>
      </c>
      <c r="T461" s="1">
        <f t="shared" si="79"/>
        <v>0.50757524530041875</v>
      </c>
    </row>
    <row r="462" spans="1:20">
      <c r="A462">
        <v>454</v>
      </c>
      <c r="B462" s="1">
        <f t="shared" si="81"/>
        <v>2.1693080231931817E-5</v>
      </c>
      <c r="C462">
        <f t="shared" si="75"/>
        <v>0</v>
      </c>
      <c r="D462">
        <f t="shared" si="73"/>
        <v>1</v>
      </c>
      <c r="E462" s="1">
        <f>('Power parameter'!B$7-'Power parameter'!H$10/2+('Power parameter'!B$6-'Power parameter'!B$12)/'Power parameter'!E$15*B462)*C462</f>
        <v>0</v>
      </c>
      <c r="F462">
        <f>('Power parameter'!B$7+'Power parameter'!H$10/2-'Power parameter'!B$12/'Power parameter'!E$15*(B462-B$3))*D462</f>
        <v>0.50673660292474443</v>
      </c>
      <c r="G462" s="1">
        <f t="shared" si="76"/>
        <v>0.50673660292474443</v>
      </c>
      <c r="J462">
        <v>454</v>
      </c>
      <c r="K462" s="1">
        <f t="shared" si="80"/>
        <v>2.3218811728521683E-5</v>
      </c>
      <c r="L462">
        <f t="shared" si="72"/>
        <v>0</v>
      </c>
      <c r="M462">
        <f t="shared" si="74"/>
        <v>1</v>
      </c>
      <c r="N462" s="1">
        <f>('Power parameter'!B$6-'Power parameter'!B$13)/'Power parameter'!E$15*K462*L462</f>
        <v>0</v>
      </c>
      <c r="O462" s="1">
        <f>IF((K462-B$1-E$1)&gt;0,0,('Power parameter'!K$8-'Power parameter'!B$13/'Power parameter'!E$15*(waves!K462-waves!B$1))*M462)</f>
        <v>0.38321696697375346</v>
      </c>
      <c r="P462" s="1">
        <f t="shared" si="77"/>
        <v>0.38321696697375346</v>
      </c>
      <c r="S462" s="1">
        <f t="shared" si="78"/>
        <v>2.1693080231931817E-5</v>
      </c>
      <c r="T462" s="1">
        <f t="shared" si="79"/>
        <v>0.50673660292474443</v>
      </c>
    </row>
    <row r="463" spans="1:20">
      <c r="A463">
        <v>455</v>
      </c>
      <c r="B463" s="1">
        <f t="shared" si="81"/>
        <v>2.1740862346980125E-5</v>
      </c>
      <c r="C463">
        <f t="shared" si="75"/>
        <v>0</v>
      </c>
      <c r="D463">
        <f t="shared" si="73"/>
        <v>1</v>
      </c>
      <c r="E463" s="1">
        <f>('Power parameter'!B$7-'Power parameter'!H$10/2+('Power parameter'!B$6-'Power parameter'!B$12)/'Power parameter'!E$15*B463)*C463</f>
        <v>0</v>
      </c>
      <c r="F463">
        <f>('Power parameter'!B$7+'Power parameter'!H$10/2-'Power parameter'!B$12/'Power parameter'!E$15*(B463-B$3))*D463</f>
        <v>0.5058979605490701</v>
      </c>
      <c r="G463" s="1">
        <f t="shared" si="76"/>
        <v>0.5058979605490701</v>
      </c>
      <c r="J463">
        <v>455</v>
      </c>
      <c r="K463" s="1">
        <f t="shared" si="80"/>
        <v>2.3269954485632964E-5</v>
      </c>
      <c r="L463">
        <f t="shared" si="72"/>
        <v>0</v>
      </c>
      <c r="M463">
        <f t="shared" si="74"/>
        <v>1</v>
      </c>
      <c r="N463" s="1">
        <f>('Power parameter'!B$6-'Power parameter'!B$13)/'Power parameter'!E$15*K463*L463</f>
        <v>0</v>
      </c>
      <c r="O463" s="1">
        <f>IF((K463-B$1-E$1)&gt;0,0,('Power parameter'!K$8-'Power parameter'!B$13/'Power parameter'!E$15*(waves!K463-waves!B$1))*M463)</f>
        <v>0.38231934066987433</v>
      </c>
      <c r="P463" s="1">
        <f t="shared" si="77"/>
        <v>0.38231934066987433</v>
      </c>
      <c r="S463" s="1">
        <f t="shared" si="78"/>
        <v>2.1740862346980125E-5</v>
      </c>
      <c r="T463" s="1">
        <f t="shared" si="79"/>
        <v>0.5058979605490701</v>
      </c>
    </row>
    <row r="464" spans="1:20">
      <c r="A464">
        <v>456</v>
      </c>
      <c r="B464" s="1">
        <f t="shared" si="81"/>
        <v>2.1788644462028433E-5</v>
      </c>
      <c r="C464">
        <f t="shared" si="75"/>
        <v>0</v>
      </c>
      <c r="D464">
        <f t="shared" si="73"/>
        <v>1</v>
      </c>
      <c r="E464" s="1">
        <f>('Power parameter'!B$7-'Power parameter'!H$10/2+('Power parameter'!B$6-'Power parameter'!B$12)/'Power parameter'!E$15*B464)*C464</f>
        <v>0</v>
      </c>
      <c r="F464">
        <f>('Power parameter'!B$7+'Power parameter'!H$10/2-'Power parameter'!B$12/'Power parameter'!E$15*(B464-B$3))*D464</f>
        <v>0.50505931817339578</v>
      </c>
      <c r="G464" s="1">
        <f t="shared" si="76"/>
        <v>0.50505931817339578</v>
      </c>
      <c r="J464">
        <v>456</v>
      </c>
      <c r="K464" s="1">
        <f t="shared" si="80"/>
        <v>2.3321097242744245E-5</v>
      </c>
      <c r="L464">
        <f t="shared" ref="L464:L507" si="82">IF(K464&lt;B$1,1,0)</f>
        <v>0</v>
      </c>
      <c r="M464">
        <f t="shared" si="74"/>
        <v>1</v>
      </c>
      <c r="N464" s="1">
        <f>('Power parameter'!B$6-'Power parameter'!B$13)/'Power parameter'!E$15*K464*L464</f>
        <v>0</v>
      </c>
      <c r="O464" s="1">
        <f>IF((K464-B$1-E$1)&gt;0,0,('Power parameter'!K$8-'Power parameter'!B$13/'Power parameter'!E$15*(waves!K464-waves!B$1))*M464)</f>
        <v>0.3814217143659952</v>
      </c>
      <c r="P464" s="1">
        <f t="shared" si="77"/>
        <v>0.3814217143659952</v>
      </c>
      <c r="S464" s="1">
        <f t="shared" si="78"/>
        <v>2.1788644462028433E-5</v>
      </c>
      <c r="T464" s="1">
        <f t="shared" si="79"/>
        <v>0.50505931817339578</v>
      </c>
    </row>
    <row r="465" spans="1:20">
      <c r="A465">
        <v>457</v>
      </c>
      <c r="B465" s="1">
        <f t="shared" si="81"/>
        <v>2.1836426577076741E-5</v>
      </c>
      <c r="C465">
        <f t="shared" si="75"/>
        <v>0</v>
      </c>
      <c r="D465">
        <f t="shared" si="73"/>
        <v>1</v>
      </c>
      <c r="E465" s="1">
        <f>('Power parameter'!B$7-'Power parameter'!H$10/2+('Power parameter'!B$6-'Power parameter'!B$12)/'Power parameter'!E$15*B465)*C465</f>
        <v>0</v>
      </c>
      <c r="F465">
        <f>('Power parameter'!B$7+'Power parameter'!H$10/2-'Power parameter'!B$12/'Power parameter'!E$15*(B465-B$3))*D465</f>
        <v>0.50422067579772145</v>
      </c>
      <c r="G465" s="1">
        <f t="shared" si="76"/>
        <v>0.50422067579772145</v>
      </c>
      <c r="J465">
        <v>457</v>
      </c>
      <c r="K465" s="1">
        <f t="shared" si="80"/>
        <v>2.3372239999855526E-5</v>
      </c>
      <c r="L465">
        <f t="shared" si="82"/>
        <v>0</v>
      </c>
      <c r="M465">
        <f t="shared" si="74"/>
        <v>1</v>
      </c>
      <c r="N465" s="1">
        <f>('Power parameter'!B$6-'Power parameter'!B$13)/'Power parameter'!E$15*K465*L465</f>
        <v>0</v>
      </c>
      <c r="O465" s="1">
        <f>IF((K465-B$1-E$1)&gt;0,0,('Power parameter'!K$8-'Power parameter'!B$13/'Power parameter'!E$15*(waves!K465-waves!B$1))*M465)</f>
        <v>0.38052408806211607</v>
      </c>
      <c r="P465" s="1">
        <f t="shared" si="77"/>
        <v>0.38052408806211607</v>
      </c>
      <c r="S465" s="1">
        <f t="shared" si="78"/>
        <v>2.1836426577076741E-5</v>
      </c>
      <c r="T465" s="1">
        <f t="shared" si="79"/>
        <v>0.50422067579772145</v>
      </c>
    </row>
    <row r="466" spans="1:20">
      <c r="A466">
        <v>458</v>
      </c>
      <c r="B466" s="1">
        <f t="shared" si="81"/>
        <v>2.1884208692125049E-5</v>
      </c>
      <c r="C466">
        <f t="shared" si="75"/>
        <v>0</v>
      </c>
      <c r="D466">
        <f t="shared" si="73"/>
        <v>1</v>
      </c>
      <c r="E466" s="1">
        <f>('Power parameter'!B$7-'Power parameter'!H$10/2+('Power parameter'!B$6-'Power parameter'!B$12)/'Power parameter'!E$15*B466)*C466</f>
        <v>0</v>
      </c>
      <c r="F466">
        <f>('Power parameter'!B$7+'Power parameter'!H$10/2-'Power parameter'!B$12/'Power parameter'!E$15*(B466-B$3))*D466</f>
        <v>0.50338203342204701</v>
      </c>
      <c r="G466" s="1">
        <f t="shared" si="76"/>
        <v>0.50338203342204701</v>
      </c>
      <c r="J466">
        <v>458</v>
      </c>
      <c r="K466" s="1">
        <f t="shared" si="80"/>
        <v>2.3423382756966807E-5</v>
      </c>
      <c r="L466">
        <f t="shared" si="82"/>
        <v>0</v>
      </c>
      <c r="M466">
        <f t="shared" si="74"/>
        <v>1</v>
      </c>
      <c r="N466" s="1">
        <f>('Power parameter'!B$6-'Power parameter'!B$13)/'Power parameter'!E$15*K466*L466</f>
        <v>0</v>
      </c>
      <c r="O466" s="1">
        <f>IF((K466-B$1-E$1)&gt;0,0,('Power parameter'!K$8-'Power parameter'!B$13/'Power parameter'!E$15*(waves!K466-waves!B$1))*M466)</f>
        <v>0.37962646175823694</v>
      </c>
      <c r="P466" s="1">
        <f t="shared" si="77"/>
        <v>0.37962646175823694</v>
      </c>
      <c r="S466" s="1">
        <f t="shared" si="78"/>
        <v>2.1884208692125049E-5</v>
      </c>
      <c r="T466" s="1">
        <f t="shared" si="79"/>
        <v>0.50338203342204701</v>
      </c>
    </row>
    <row r="467" spans="1:20">
      <c r="A467">
        <v>459</v>
      </c>
      <c r="B467" s="1">
        <f t="shared" si="81"/>
        <v>2.1931990807173358E-5</v>
      </c>
      <c r="C467">
        <f t="shared" si="75"/>
        <v>0</v>
      </c>
      <c r="D467">
        <f t="shared" si="73"/>
        <v>1</v>
      </c>
      <c r="E467" s="1">
        <f>('Power parameter'!B$7-'Power parameter'!H$10/2+('Power parameter'!B$6-'Power parameter'!B$12)/'Power parameter'!E$15*B467)*C467</f>
        <v>0</v>
      </c>
      <c r="F467">
        <f>('Power parameter'!B$7+'Power parameter'!H$10/2-'Power parameter'!B$12/'Power parameter'!E$15*(B467-B$3))*D467</f>
        <v>0.5025433910463728</v>
      </c>
      <c r="G467" s="1">
        <f t="shared" si="76"/>
        <v>0.5025433910463728</v>
      </c>
      <c r="J467">
        <v>459</v>
      </c>
      <c r="K467" s="1">
        <f t="shared" si="80"/>
        <v>2.3474525514078087E-5</v>
      </c>
      <c r="L467">
        <f t="shared" si="82"/>
        <v>0</v>
      </c>
      <c r="M467">
        <f t="shared" si="74"/>
        <v>1</v>
      </c>
      <c r="N467" s="1">
        <f>('Power parameter'!B$6-'Power parameter'!B$13)/'Power parameter'!E$15*K467*L467</f>
        <v>0</v>
      </c>
      <c r="O467" s="1">
        <f>IF((K467-B$1-E$1)&gt;0,0,('Power parameter'!K$8-'Power parameter'!B$13/'Power parameter'!E$15*(waves!K467-waves!B$1))*M467)</f>
        <v>0.37872883545435776</v>
      </c>
      <c r="P467" s="1">
        <f t="shared" si="77"/>
        <v>0.37872883545435776</v>
      </c>
      <c r="S467" s="1">
        <f t="shared" si="78"/>
        <v>2.1931990807173358E-5</v>
      </c>
      <c r="T467" s="1">
        <f t="shared" si="79"/>
        <v>0.5025433910463728</v>
      </c>
    </row>
    <row r="468" spans="1:20">
      <c r="A468">
        <v>460</v>
      </c>
      <c r="B468" s="1">
        <f t="shared" si="81"/>
        <v>2.1979772922221666E-5</v>
      </c>
      <c r="C468">
        <f t="shared" si="75"/>
        <v>0</v>
      </c>
      <c r="D468">
        <f t="shared" si="73"/>
        <v>1</v>
      </c>
      <c r="E468" s="1">
        <f>('Power parameter'!B$7-'Power parameter'!H$10/2+('Power parameter'!B$6-'Power parameter'!B$12)/'Power parameter'!E$15*B468)*C468</f>
        <v>0</v>
      </c>
      <c r="F468">
        <f>('Power parameter'!B$7+'Power parameter'!H$10/2-'Power parameter'!B$12/'Power parameter'!E$15*(B468-B$3))*D468</f>
        <v>0.50170474867069825</v>
      </c>
      <c r="G468" s="1">
        <f t="shared" si="76"/>
        <v>0.50170474867069825</v>
      </c>
      <c r="J468">
        <v>460</v>
      </c>
      <c r="K468" s="1">
        <f t="shared" si="80"/>
        <v>2.3525668271189368E-5</v>
      </c>
      <c r="L468">
        <f t="shared" si="82"/>
        <v>0</v>
      </c>
      <c r="M468">
        <f t="shared" si="74"/>
        <v>1</v>
      </c>
      <c r="N468" s="1">
        <f>('Power parameter'!B$6-'Power parameter'!B$13)/'Power parameter'!E$15*K468*L468</f>
        <v>0</v>
      </c>
      <c r="O468" s="1">
        <f>IF((K468-B$1-E$1)&gt;0,0,('Power parameter'!K$8-'Power parameter'!B$13/'Power parameter'!E$15*(waves!K468-waves!B$1))*M468)</f>
        <v>0.37783120915047863</v>
      </c>
      <c r="P468" s="1">
        <f t="shared" si="77"/>
        <v>0.37783120915047863</v>
      </c>
      <c r="S468" s="1">
        <f t="shared" si="78"/>
        <v>2.1979772922221666E-5</v>
      </c>
      <c r="T468" s="1">
        <f t="shared" si="79"/>
        <v>0.50170474867069825</v>
      </c>
    </row>
    <row r="469" spans="1:20">
      <c r="A469">
        <v>461</v>
      </c>
      <c r="B469" s="1">
        <f t="shared" si="81"/>
        <v>2.2027555037269974E-5</v>
      </c>
      <c r="C469">
        <f t="shared" si="75"/>
        <v>0</v>
      </c>
      <c r="D469">
        <f t="shared" si="73"/>
        <v>1</v>
      </c>
      <c r="E469" s="1">
        <f>('Power parameter'!B$7-'Power parameter'!H$10/2+('Power parameter'!B$6-'Power parameter'!B$12)/'Power parameter'!E$15*B469)*C469</f>
        <v>0</v>
      </c>
      <c r="F469">
        <f>('Power parameter'!B$7+'Power parameter'!H$10/2-'Power parameter'!B$12/'Power parameter'!E$15*(B469-B$3))*D469</f>
        <v>0.50086610629502404</v>
      </c>
      <c r="G469" s="1">
        <f t="shared" si="76"/>
        <v>0.50086610629502404</v>
      </c>
      <c r="J469">
        <v>461</v>
      </c>
      <c r="K469" s="1">
        <f t="shared" si="80"/>
        <v>2.3576811028300653E-5</v>
      </c>
      <c r="L469">
        <f t="shared" si="82"/>
        <v>0</v>
      </c>
      <c r="M469">
        <f t="shared" si="74"/>
        <v>1</v>
      </c>
      <c r="N469" s="1">
        <f>('Power parameter'!B$6-'Power parameter'!B$13)/'Power parameter'!E$15*K469*L469</f>
        <v>0</v>
      </c>
      <c r="O469" s="1">
        <f>IF((K469-B$1-E$1)&gt;0,0,('Power parameter'!K$8-'Power parameter'!B$13/'Power parameter'!E$15*(waves!K469-waves!B$1))*M469)</f>
        <v>0.37693358284659945</v>
      </c>
      <c r="P469" s="1">
        <f t="shared" si="77"/>
        <v>0.37693358284659945</v>
      </c>
      <c r="S469" s="1">
        <f t="shared" si="78"/>
        <v>2.2027555037269974E-5</v>
      </c>
      <c r="T469" s="1">
        <f t="shared" si="79"/>
        <v>0.50086610629502404</v>
      </c>
    </row>
    <row r="470" spans="1:20">
      <c r="A470">
        <v>462</v>
      </c>
      <c r="B470" s="1">
        <f t="shared" si="81"/>
        <v>2.2075337152318282E-5</v>
      </c>
      <c r="C470">
        <f t="shared" si="75"/>
        <v>0</v>
      </c>
      <c r="D470">
        <f t="shared" si="73"/>
        <v>1</v>
      </c>
      <c r="E470" s="1">
        <f>('Power parameter'!B$7-'Power parameter'!H$10/2+('Power parameter'!B$6-'Power parameter'!B$12)/'Power parameter'!E$15*B470)*C470</f>
        <v>0</v>
      </c>
      <c r="F470">
        <f>('Power parameter'!B$7+'Power parameter'!H$10/2-'Power parameter'!B$12/'Power parameter'!E$15*(B470-B$3))*D470</f>
        <v>0.5000274639193496</v>
      </c>
      <c r="G470" s="1">
        <f t="shared" si="76"/>
        <v>0.5000274639193496</v>
      </c>
      <c r="J470">
        <v>462</v>
      </c>
      <c r="K470" s="1">
        <f t="shared" si="80"/>
        <v>2.3627953785411933E-5</v>
      </c>
      <c r="L470">
        <f t="shared" si="82"/>
        <v>0</v>
      </c>
      <c r="M470">
        <f t="shared" si="74"/>
        <v>1</v>
      </c>
      <c r="N470" s="1">
        <f>('Power parameter'!B$6-'Power parameter'!B$13)/'Power parameter'!E$15*K470*L470</f>
        <v>0</v>
      </c>
      <c r="O470" s="1">
        <f>IF((K470-B$1-E$1)&gt;0,0,('Power parameter'!K$8-'Power parameter'!B$13/'Power parameter'!E$15*(waves!K470-waves!B$1))*M470)</f>
        <v>0.37603595654272032</v>
      </c>
      <c r="P470" s="1">
        <f t="shared" si="77"/>
        <v>0.37603595654272032</v>
      </c>
      <c r="S470" s="1">
        <f t="shared" si="78"/>
        <v>2.2075337152318282E-5</v>
      </c>
      <c r="T470" s="1">
        <f t="shared" si="79"/>
        <v>0.5000274639193496</v>
      </c>
    </row>
    <row r="471" spans="1:20">
      <c r="A471">
        <v>463</v>
      </c>
      <c r="B471" s="1">
        <f t="shared" si="81"/>
        <v>2.212311926736659E-5</v>
      </c>
      <c r="C471">
        <f t="shared" si="75"/>
        <v>0</v>
      </c>
      <c r="D471">
        <f t="shared" si="73"/>
        <v>1</v>
      </c>
      <c r="E471" s="1">
        <f>('Power parameter'!B$7-'Power parameter'!H$10/2+('Power parameter'!B$6-'Power parameter'!B$12)/'Power parameter'!E$15*B471)*C471</f>
        <v>0</v>
      </c>
      <c r="F471">
        <f>('Power parameter'!B$7+'Power parameter'!H$10/2-'Power parameter'!B$12/'Power parameter'!E$15*(B471-B$3))*D471</f>
        <v>0.49918882154367539</v>
      </c>
      <c r="G471" s="1">
        <f t="shared" si="76"/>
        <v>0.49918882154367539</v>
      </c>
      <c r="J471">
        <v>463</v>
      </c>
      <c r="K471" s="1">
        <f t="shared" si="80"/>
        <v>2.3679096542523214E-5</v>
      </c>
      <c r="L471">
        <f t="shared" si="82"/>
        <v>0</v>
      </c>
      <c r="M471">
        <f t="shared" si="74"/>
        <v>1</v>
      </c>
      <c r="N471" s="1">
        <f>('Power parameter'!B$6-'Power parameter'!B$13)/'Power parameter'!E$15*K471*L471</f>
        <v>0</v>
      </c>
      <c r="O471" s="1">
        <f>IF((K471-B$1-E$1)&gt;0,0,('Power parameter'!K$8-'Power parameter'!B$13/'Power parameter'!E$15*(waves!K471-waves!B$1))*M471)</f>
        <v>0.37513833023884119</v>
      </c>
      <c r="P471" s="1">
        <f t="shared" si="77"/>
        <v>0.37513833023884119</v>
      </c>
      <c r="S471" s="1">
        <f t="shared" si="78"/>
        <v>2.212311926736659E-5</v>
      </c>
      <c r="T471" s="1">
        <f t="shared" si="79"/>
        <v>0.49918882154367539</v>
      </c>
    </row>
    <row r="472" spans="1:20">
      <c r="A472">
        <v>464</v>
      </c>
      <c r="B472" s="1">
        <f t="shared" si="81"/>
        <v>2.2170901382414895E-5</v>
      </c>
      <c r="C472">
        <f t="shared" si="75"/>
        <v>0</v>
      </c>
      <c r="D472">
        <f t="shared" si="73"/>
        <v>1</v>
      </c>
      <c r="E472" s="1">
        <f>('Power parameter'!B$7-'Power parameter'!H$10/2+('Power parameter'!B$6-'Power parameter'!B$12)/'Power parameter'!E$15*B472)*C472</f>
        <v>0</v>
      </c>
      <c r="F472">
        <f>('Power parameter'!B$7+'Power parameter'!H$10/2-'Power parameter'!B$12/'Power parameter'!E$15*(B472-B$3))*D472</f>
        <v>0.49835017916800106</v>
      </c>
      <c r="G472" s="1">
        <f t="shared" si="76"/>
        <v>0.49835017916800106</v>
      </c>
      <c r="J472">
        <v>464</v>
      </c>
      <c r="K472" s="1">
        <f t="shared" si="80"/>
        <v>2.3730239299634495E-5</v>
      </c>
      <c r="L472">
        <f t="shared" si="82"/>
        <v>0</v>
      </c>
      <c r="M472">
        <f t="shared" si="74"/>
        <v>1</v>
      </c>
      <c r="N472" s="1">
        <f>('Power parameter'!B$6-'Power parameter'!B$13)/'Power parameter'!E$15*K472*L472</f>
        <v>0</v>
      </c>
      <c r="O472" s="1">
        <f>IF((K472-B$1-E$1)&gt;0,0,('Power parameter'!K$8-'Power parameter'!B$13/'Power parameter'!E$15*(waves!K472-waves!B$1))*M472)</f>
        <v>0.37424070393496206</v>
      </c>
      <c r="P472" s="1">
        <f t="shared" si="77"/>
        <v>0.37424070393496206</v>
      </c>
      <c r="S472" s="1">
        <f t="shared" si="78"/>
        <v>2.2170901382414895E-5</v>
      </c>
      <c r="T472" s="1">
        <f t="shared" si="79"/>
        <v>0.49835017916800106</v>
      </c>
    </row>
    <row r="473" spans="1:20">
      <c r="A473">
        <v>465</v>
      </c>
      <c r="B473" s="1">
        <f t="shared" si="81"/>
        <v>2.2218683497463204E-5</v>
      </c>
      <c r="C473">
        <f t="shared" si="75"/>
        <v>0</v>
      </c>
      <c r="D473">
        <f t="shared" si="73"/>
        <v>1</v>
      </c>
      <c r="E473" s="1">
        <f>('Power parameter'!B$7-'Power parameter'!H$10/2+('Power parameter'!B$6-'Power parameter'!B$12)/'Power parameter'!E$15*B473)*C473</f>
        <v>0</v>
      </c>
      <c r="F473">
        <f>('Power parameter'!B$7+'Power parameter'!H$10/2-'Power parameter'!B$12/'Power parameter'!E$15*(B473-B$3))*D473</f>
        <v>0.49751153679232668</v>
      </c>
      <c r="G473" s="1">
        <f t="shared" si="76"/>
        <v>0.49751153679232668</v>
      </c>
      <c r="J473">
        <v>465</v>
      </c>
      <c r="K473" s="1">
        <f t="shared" si="80"/>
        <v>2.3781382056745776E-5</v>
      </c>
      <c r="L473">
        <f t="shared" si="82"/>
        <v>0</v>
      </c>
      <c r="M473">
        <f t="shared" si="74"/>
        <v>1</v>
      </c>
      <c r="N473" s="1">
        <f>('Power parameter'!B$6-'Power parameter'!B$13)/'Power parameter'!E$15*K473*L473</f>
        <v>0</v>
      </c>
      <c r="O473" s="1">
        <f>IF((K473-B$1-E$1)&gt;0,0,('Power parameter'!K$8-'Power parameter'!B$13/'Power parameter'!E$15*(waves!K473-waves!B$1))*M473)</f>
        <v>0.37334307763108293</v>
      </c>
      <c r="P473" s="1">
        <f t="shared" si="77"/>
        <v>0.37334307763108293</v>
      </c>
      <c r="S473" s="1">
        <f t="shared" si="78"/>
        <v>2.2218683497463204E-5</v>
      </c>
      <c r="T473" s="1">
        <f t="shared" si="79"/>
        <v>0.49751153679232668</v>
      </c>
    </row>
    <row r="474" spans="1:20">
      <c r="A474">
        <v>466</v>
      </c>
      <c r="B474" s="1">
        <f t="shared" si="81"/>
        <v>2.2266465612511512E-5</v>
      </c>
      <c r="C474">
        <f t="shared" si="75"/>
        <v>0</v>
      </c>
      <c r="D474">
        <f t="shared" ref="D474:D507" si="83">IF(B474&gt;B$3,1,0)</f>
        <v>1</v>
      </c>
      <c r="E474" s="1">
        <f>('Power parameter'!B$7-'Power parameter'!H$10/2+('Power parameter'!B$6-'Power parameter'!B$12)/'Power parameter'!E$15*B474)*C474</f>
        <v>0</v>
      </c>
      <c r="F474">
        <f>('Power parameter'!B$7+'Power parameter'!H$10/2-'Power parameter'!B$12/'Power parameter'!E$15*(B474-B$3))*D474</f>
        <v>0.49667289441665241</v>
      </c>
      <c r="G474" s="1">
        <f t="shared" si="76"/>
        <v>0.49667289441665241</v>
      </c>
      <c r="J474">
        <v>466</v>
      </c>
      <c r="K474" s="1">
        <f t="shared" si="80"/>
        <v>2.3832524813857057E-5</v>
      </c>
      <c r="L474">
        <f t="shared" si="82"/>
        <v>0</v>
      </c>
      <c r="M474">
        <f t="shared" si="74"/>
        <v>1</v>
      </c>
      <c r="N474" s="1">
        <f>('Power parameter'!B$6-'Power parameter'!B$13)/'Power parameter'!E$15*K474*L474</f>
        <v>0</v>
      </c>
      <c r="O474" s="1">
        <f>IF((K474-B$1-E$1)&gt;0,0,('Power parameter'!K$8-'Power parameter'!B$13/'Power parameter'!E$15*(waves!K474-waves!B$1))*M474)</f>
        <v>0.37244545132720375</v>
      </c>
      <c r="P474" s="1">
        <f t="shared" si="77"/>
        <v>0.37244545132720375</v>
      </c>
      <c r="S474" s="1">
        <f t="shared" si="78"/>
        <v>2.2266465612511512E-5</v>
      </c>
      <c r="T474" s="1">
        <f t="shared" si="79"/>
        <v>0.49667289441665241</v>
      </c>
    </row>
    <row r="475" spans="1:20">
      <c r="A475">
        <v>467</v>
      </c>
      <c r="B475" s="1">
        <f t="shared" si="81"/>
        <v>2.231424772755982E-5</v>
      </c>
      <c r="C475">
        <f t="shared" si="75"/>
        <v>0</v>
      </c>
      <c r="D475">
        <f t="shared" si="83"/>
        <v>1</v>
      </c>
      <c r="E475" s="1">
        <f>('Power parameter'!B$7-'Power parameter'!H$10/2+('Power parameter'!B$6-'Power parameter'!B$12)/'Power parameter'!E$15*B475)*C475</f>
        <v>0</v>
      </c>
      <c r="F475">
        <f>('Power parameter'!B$7+'Power parameter'!H$10/2-'Power parameter'!B$12/'Power parameter'!E$15*(B475-B$3))*D475</f>
        <v>0.49583425204097797</v>
      </c>
      <c r="G475" s="1">
        <f t="shared" si="76"/>
        <v>0.49583425204097797</v>
      </c>
      <c r="J475">
        <v>467</v>
      </c>
      <c r="K475" s="1">
        <f t="shared" si="80"/>
        <v>2.3883667570968338E-5</v>
      </c>
      <c r="L475">
        <f t="shared" si="82"/>
        <v>0</v>
      </c>
      <c r="M475">
        <f t="shared" si="74"/>
        <v>1</v>
      </c>
      <c r="N475" s="1">
        <f>('Power parameter'!B$6-'Power parameter'!B$13)/'Power parameter'!E$15*K475*L475</f>
        <v>0</v>
      </c>
      <c r="O475" s="1">
        <f>IF((K475-B$1-E$1)&gt;0,0,('Power parameter'!K$8-'Power parameter'!B$13/'Power parameter'!E$15*(waves!K475-waves!B$1))*M475)</f>
        <v>0.37154782502332462</v>
      </c>
      <c r="P475" s="1">
        <f t="shared" si="77"/>
        <v>0.37154782502332462</v>
      </c>
      <c r="S475" s="1">
        <f t="shared" si="78"/>
        <v>2.231424772755982E-5</v>
      </c>
      <c r="T475" s="1">
        <f t="shared" si="79"/>
        <v>0.49583425204097797</v>
      </c>
    </row>
    <row r="476" spans="1:20">
      <c r="A476">
        <v>468</v>
      </c>
      <c r="B476" s="1">
        <f t="shared" si="81"/>
        <v>2.2362029842608128E-5</v>
      </c>
      <c r="C476">
        <f t="shared" si="75"/>
        <v>0</v>
      </c>
      <c r="D476">
        <f t="shared" si="83"/>
        <v>1</v>
      </c>
      <c r="E476" s="1">
        <f>('Power parameter'!B$7-'Power parameter'!H$10/2+('Power parameter'!B$6-'Power parameter'!B$12)/'Power parameter'!E$15*B476)*C476</f>
        <v>0</v>
      </c>
      <c r="F476">
        <f>('Power parameter'!B$7+'Power parameter'!H$10/2-'Power parameter'!B$12/'Power parameter'!E$15*(B476-B$3))*D476</f>
        <v>0.4949956096653037</v>
      </c>
      <c r="G476" s="1">
        <f t="shared" si="76"/>
        <v>0.4949956096653037</v>
      </c>
      <c r="J476">
        <v>468</v>
      </c>
      <c r="K476" s="1">
        <f t="shared" si="80"/>
        <v>2.3934810328079619E-5</v>
      </c>
      <c r="L476">
        <f t="shared" si="82"/>
        <v>0</v>
      </c>
      <c r="M476">
        <f t="shared" si="74"/>
        <v>1</v>
      </c>
      <c r="N476" s="1">
        <f>('Power parameter'!B$6-'Power parameter'!B$13)/'Power parameter'!E$15*K476*L476</f>
        <v>0</v>
      </c>
      <c r="O476" s="1">
        <f>IF((K476-B$1-E$1)&gt;0,0,('Power parameter'!K$8-'Power parameter'!B$13/'Power parameter'!E$15*(waves!K476-waves!B$1))*M476)</f>
        <v>0.37065019871944549</v>
      </c>
      <c r="P476" s="1">
        <f t="shared" si="77"/>
        <v>0.37065019871944549</v>
      </c>
      <c r="S476" s="1">
        <f t="shared" si="78"/>
        <v>2.2362029842608128E-5</v>
      </c>
      <c r="T476" s="1">
        <f t="shared" si="79"/>
        <v>0.4949956096653037</v>
      </c>
    </row>
    <row r="477" spans="1:20">
      <c r="A477">
        <v>469</v>
      </c>
      <c r="B477" s="1">
        <f t="shared" si="81"/>
        <v>2.2409811957656436E-5</v>
      </c>
      <c r="C477">
        <f t="shared" si="75"/>
        <v>0</v>
      </c>
      <c r="D477">
        <f t="shared" si="83"/>
        <v>1</v>
      </c>
      <c r="E477" s="1">
        <f>('Power parameter'!B$7-'Power parameter'!H$10/2+('Power parameter'!B$6-'Power parameter'!B$12)/'Power parameter'!E$15*B477)*C477</f>
        <v>0</v>
      </c>
      <c r="F477">
        <f>('Power parameter'!B$7+'Power parameter'!H$10/2-'Power parameter'!B$12/'Power parameter'!E$15*(B477-B$3))*D477</f>
        <v>0.49415696728962932</v>
      </c>
      <c r="G477" s="1">
        <f t="shared" si="76"/>
        <v>0.49415696728962932</v>
      </c>
      <c r="J477">
        <v>469</v>
      </c>
      <c r="K477" s="1">
        <f t="shared" si="80"/>
        <v>2.39859530851909E-5</v>
      </c>
      <c r="L477">
        <f t="shared" si="82"/>
        <v>0</v>
      </c>
      <c r="M477">
        <f t="shared" si="74"/>
        <v>1</v>
      </c>
      <c r="N477" s="1">
        <f>('Power parameter'!B$6-'Power parameter'!B$13)/'Power parameter'!E$15*K477*L477</f>
        <v>0</v>
      </c>
      <c r="O477" s="1">
        <f>IF((K477-B$1-E$1)&gt;0,0,('Power parameter'!K$8-'Power parameter'!B$13/'Power parameter'!E$15*(waves!K477-waves!B$1))*M477)</f>
        <v>0.36975257241556636</v>
      </c>
      <c r="P477" s="1">
        <f t="shared" si="77"/>
        <v>0.36975257241556636</v>
      </c>
      <c r="S477" s="1">
        <f t="shared" si="78"/>
        <v>2.2409811957656436E-5</v>
      </c>
      <c r="T477" s="1">
        <f t="shared" si="79"/>
        <v>0.49415696728962932</v>
      </c>
    </row>
    <row r="478" spans="1:20">
      <c r="A478">
        <v>470</v>
      </c>
      <c r="B478" s="1">
        <f t="shared" si="81"/>
        <v>2.2457594072704745E-5</v>
      </c>
      <c r="C478">
        <f t="shared" si="75"/>
        <v>0</v>
      </c>
      <c r="D478">
        <f t="shared" si="83"/>
        <v>1</v>
      </c>
      <c r="E478" s="1">
        <f>('Power parameter'!B$7-'Power parameter'!H$10/2+('Power parameter'!B$6-'Power parameter'!B$12)/'Power parameter'!E$15*B478)*C478</f>
        <v>0</v>
      </c>
      <c r="F478">
        <f>('Power parameter'!B$7+'Power parameter'!H$10/2-'Power parameter'!B$12/'Power parameter'!E$15*(B478-B$3))*D478</f>
        <v>0.493318324913955</v>
      </c>
      <c r="G478" s="1">
        <f t="shared" si="76"/>
        <v>0.493318324913955</v>
      </c>
      <c r="J478">
        <v>470</v>
      </c>
      <c r="K478" s="1">
        <f t="shared" si="80"/>
        <v>2.403709584230218E-5</v>
      </c>
      <c r="L478">
        <f t="shared" si="82"/>
        <v>0</v>
      </c>
      <c r="M478">
        <f t="shared" si="74"/>
        <v>1</v>
      </c>
      <c r="N478" s="1">
        <f>('Power parameter'!B$6-'Power parameter'!B$13)/'Power parameter'!E$15*K478*L478</f>
        <v>0</v>
      </c>
      <c r="O478" s="1">
        <f>IF((K478-B$1-E$1)&gt;0,0,('Power parameter'!K$8-'Power parameter'!B$13/'Power parameter'!E$15*(waves!K478-waves!B$1))*M478)</f>
        <v>0.36885494611168723</v>
      </c>
      <c r="P478" s="1">
        <f t="shared" si="77"/>
        <v>0.36885494611168723</v>
      </c>
      <c r="S478" s="1">
        <f t="shared" si="78"/>
        <v>2.2457594072704745E-5</v>
      </c>
      <c r="T478" s="1">
        <f t="shared" si="79"/>
        <v>0.493318324913955</v>
      </c>
    </row>
    <row r="479" spans="1:20">
      <c r="A479">
        <v>471</v>
      </c>
      <c r="B479" s="1">
        <f t="shared" si="81"/>
        <v>2.2505376187753053E-5</v>
      </c>
      <c r="C479">
        <f t="shared" si="75"/>
        <v>0</v>
      </c>
      <c r="D479">
        <f t="shared" si="83"/>
        <v>1</v>
      </c>
      <c r="E479" s="1">
        <f>('Power parameter'!B$7-'Power parameter'!H$10/2+('Power parameter'!B$6-'Power parameter'!B$12)/'Power parameter'!E$15*B479)*C479</f>
        <v>0</v>
      </c>
      <c r="F479">
        <f>('Power parameter'!B$7+'Power parameter'!H$10/2-'Power parameter'!B$12/'Power parameter'!E$15*(B479-B$3))*D479</f>
        <v>0.49247968253828062</v>
      </c>
      <c r="G479" s="1">
        <f t="shared" si="76"/>
        <v>0.49247968253828062</v>
      </c>
      <c r="J479">
        <v>471</v>
      </c>
      <c r="K479" s="1">
        <f t="shared" si="80"/>
        <v>2.4088238599413465E-5</v>
      </c>
      <c r="L479">
        <f t="shared" si="82"/>
        <v>0</v>
      </c>
      <c r="M479">
        <f t="shared" si="74"/>
        <v>1</v>
      </c>
      <c r="N479" s="1">
        <f>('Power parameter'!B$6-'Power parameter'!B$13)/'Power parameter'!E$15*K479*L479</f>
        <v>0</v>
      </c>
      <c r="O479" s="1">
        <f>IF((K479-B$1-E$1)&gt;0,0,('Power parameter'!K$8-'Power parameter'!B$13/'Power parameter'!E$15*(waves!K479-waves!B$1))*M479)</f>
        <v>0.36795731980780805</v>
      </c>
      <c r="P479" s="1">
        <f t="shared" si="77"/>
        <v>0.36795731980780805</v>
      </c>
      <c r="S479" s="1">
        <f t="shared" si="78"/>
        <v>2.2505376187753053E-5</v>
      </c>
      <c r="T479" s="1">
        <f t="shared" si="79"/>
        <v>0.49247968253828062</v>
      </c>
    </row>
    <row r="480" spans="1:20">
      <c r="A480">
        <v>472</v>
      </c>
      <c r="B480" s="1">
        <f t="shared" si="81"/>
        <v>2.2553158302801361E-5</v>
      </c>
      <c r="C480">
        <f t="shared" si="75"/>
        <v>0</v>
      </c>
      <c r="D480">
        <f t="shared" si="83"/>
        <v>1</v>
      </c>
      <c r="E480" s="1">
        <f>('Power parameter'!B$7-'Power parameter'!H$10/2+('Power parameter'!B$6-'Power parameter'!B$12)/'Power parameter'!E$15*B480)*C480</f>
        <v>0</v>
      </c>
      <c r="F480">
        <f>('Power parameter'!B$7+'Power parameter'!H$10/2-'Power parameter'!B$12/'Power parameter'!E$15*(B480-B$3))*D480</f>
        <v>0.49164104016260635</v>
      </c>
      <c r="G480" s="1">
        <f t="shared" si="76"/>
        <v>0.49164104016260635</v>
      </c>
      <c r="J480">
        <v>472</v>
      </c>
      <c r="K480" s="1">
        <f t="shared" si="80"/>
        <v>2.4139381356524746E-5</v>
      </c>
      <c r="L480">
        <f t="shared" si="82"/>
        <v>0</v>
      </c>
      <c r="M480">
        <f t="shared" si="74"/>
        <v>1</v>
      </c>
      <c r="N480" s="1">
        <f>('Power parameter'!B$6-'Power parameter'!B$13)/'Power parameter'!E$15*K480*L480</f>
        <v>0</v>
      </c>
      <c r="O480" s="1">
        <f>IF((K480-B$1-E$1)&gt;0,0,('Power parameter'!K$8-'Power parameter'!B$13/'Power parameter'!E$15*(waves!K480-waves!B$1))*M480)</f>
        <v>0.36705969350392892</v>
      </c>
      <c r="P480" s="1">
        <f t="shared" si="77"/>
        <v>0.36705969350392892</v>
      </c>
      <c r="S480" s="1">
        <f t="shared" si="78"/>
        <v>2.2553158302801361E-5</v>
      </c>
      <c r="T480" s="1">
        <f t="shared" si="79"/>
        <v>0.49164104016260635</v>
      </c>
    </row>
    <row r="481" spans="1:20">
      <c r="A481">
        <v>473</v>
      </c>
      <c r="B481" s="1">
        <f t="shared" si="81"/>
        <v>2.2600940417849669E-5</v>
      </c>
      <c r="C481">
        <f t="shared" si="75"/>
        <v>0</v>
      </c>
      <c r="D481">
        <f t="shared" si="83"/>
        <v>1</v>
      </c>
      <c r="E481" s="1">
        <f>('Power parameter'!B$7-'Power parameter'!H$10/2+('Power parameter'!B$6-'Power parameter'!B$12)/'Power parameter'!E$15*B481)*C481</f>
        <v>0</v>
      </c>
      <c r="F481">
        <f>('Power parameter'!B$7+'Power parameter'!H$10/2-'Power parameter'!B$12/'Power parameter'!E$15*(B481-B$3))*D481</f>
        <v>0.49080239778693191</v>
      </c>
      <c r="G481" s="1">
        <f t="shared" si="76"/>
        <v>0.49080239778693191</v>
      </c>
      <c r="J481">
        <v>473</v>
      </c>
      <c r="K481" s="1">
        <f t="shared" si="80"/>
        <v>2.4190524113636026E-5</v>
      </c>
      <c r="L481">
        <f t="shared" si="82"/>
        <v>0</v>
      </c>
      <c r="M481">
        <f t="shared" si="74"/>
        <v>1</v>
      </c>
      <c r="N481" s="1">
        <f>('Power parameter'!B$6-'Power parameter'!B$13)/'Power parameter'!E$15*K481*L481</f>
        <v>0</v>
      </c>
      <c r="O481" s="1">
        <f>IF((K481-B$1-E$1)&gt;0,0,('Power parameter'!K$8-'Power parameter'!B$13/'Power parameter'!E$15*(waves!K481-waves!B$1))*M481)</f>
        <v>0.36616206720004979</v>
      </c>
      <c r="P481" s="1">
        <f t="shared" si="77"/>
        <v>0.36616206720004979</v>
      </c>
      <c r="S481" s="1">
        <f t="shared" si="78"/>
        <v>2.2600940417849669E-5</v>
      </c>
      <c r="T481" s="1">
        <f t="shared" si="79"/>
        <v>0.49080239778693191</v>
      </c>
    </row>
    <row r="482" spans="1:20">
      <c r="A482">
        <v>474</v>
      </c>
      <c r="B482" s="1">
        <f t="shared" si="81"/>
        <v>2.2648722532897977E-5</v>
      </c>
      <c r="C482">
        <f t="shared" si="75"/>
        <v>0</v>
      </c>
      <c r="D482">
        <f t="shared" si="83"/>
        <v>1</v>
      </c>
      <c r="E482" s="1">
        <f>('Power parameter'!B$7-'Power parameter'!H$10/2+('Power parameter'!B$6-'Power parameter'!B$12)/'Power parameter'!E$15*B482)*C482</f>
        <v>0</v>
      </c>
      <c r="F482">
        <f>('Power parameter'!B$7+'Power parameter'!H$10/2-'Power parameter'!B$12/'Power parameter'!E$15*(B482-B$3))*D482</f>
        <v>0.48996375541125764</v>
      </c>
      <c r="G482" s="1">
        <f t="shared" si="76"/>
        <v>0.48996375541125764</v>
      </c>
      <c r="J482">
        <v>474</v>
      </c>
      <c r="K482" s="1">
        <f t="shared" si="80"/>
        <v>2.4241666870747307E-5</v>
      </c>
      <c r="L482">
        <f t="shared" si="82"/>
        <v>0</v>
      </c>
      <c r="M482">
        <f t="shared" ref="M482:M507" si="84">IF(K482&gt;=B$1,1,0)</f>
        <v>1</v>
      </c>
      <c r="N482" s="1">
        <f>('Power parameter'!B$6-'Power parameter'!B$13)/'Power parameter'!E$15*K482*L482</f>
        <v>0</v>
      </c>
      <c r="O482" s="1">
        <f>IF((K482-B$1-E$1)&gt;0,0,('Power parameter'!K$8-'Power parameter'!B$13/'Power parameter'!E$15*(waves!K482-waves!B$1))*M482)</f>
        <v>0.36526444089617061</v>
      </c>
      <c r="P482" s="1">
        <f t="shared" si="77"/>
        <v>0.36526444089617061</v>
      </c>
      <c r="S482" s="1">
        <f t="shared" si="78"/>
        <v>2.2648722532897977E-5</v>
      </c>
      <c r="T482" s="1">
        <f t="shared" si="79"/>
        <v>0.48996375541125764</v>
      </c>
    </row>
    <row r="483" spans="1:20">
      <c r="A483">
        <v>475</v>
      </c>
      <c r="B483" s="1">
        <f t="shared" si="81"/>
        <v>2.2696504647946286E-5</v>
      </c>
      <c r="C483">
        <f t="shared" si="75"/>
        <v>0</v>
      </c>
      <c r="D483">
        <f t="shared" si="83"/>
        <v>1</v>
      </c>
      <c r="E483" s="1">
        <f>('Power parameter'!B$7-'Power parameter'!H$10/2+('Power parameter'!B$6-'Power parameter'!B$12)/'Power parameter'!E$15*B483)*C483</f>
        <v>0</v>
      </c>
      <c r="F483">
        <f>('Power parameter'!B$7+'Power parameter'!H$10/2-'Power parameter'!B$12/'Power parameter'!E$15*(B483-B$3))*D483</f>
        <v>0.48912511303558326</v>
      </c>
      <c r="G483" s="1">
        <f t="shared" si="76"/>
        <v>0.48912511303558326</v>
      </c>
      <c r="J483">
        <v>475</v>
      </c>
      <c r="K483" s="1">
        <f t="shared" si="80"/>
        <v>2.4292809627858588E-5</v>
      </c>
      <c r="L483">
        <f t="shared" si="82"/>
        <v>0</v>
      </c>
      <c r="M483">
        <f t="shared" si="84"/>
        <v>1</v>
      </c>
      <c r="N483" s="1">
        <f>('Power parameter'!B$6-'Power parameter'!B$13)/'Power parameter'!E$15*K483*L483</f>
        <v>0</v>
      </c>
      <c r="O483" s="1">
        <f>IF((K483-B$1-E$1)&gt;0,0,('Power parameter'!K$8-'Power parameter'!B$13/'Power parameter'!E$15*(waves!K483-waves!B$1))*M483)</f>
        <v>0.36436681459229148</v>
      </c>
      <c r="P483" s="1">
        <f t="shared" si="77"/>
        <v>0.36436681459229148</v>
      </c>
      <c r="S483" s="1">
        <f t="shared" si="78"/>
        <v>2.2696504647946286E-5</v>
      </c>
      <c r="T483" s="1">
        <f t="shared" si="79"/>
        <v>0.48912511303558326</v>
      </c>
    </row>
    <row r="484" spans="1:20">
      <c r="A484">
        <v>476</v>
      </c>
      <c r="B484" s="1">
        <f t="shared" si="81"/>
        <v>2.2744286762994594E-5</v>
      </c>
      <c r="C484">
        <f t="shared" si="75"/>
        <v>0</v>
      </c>
      <c r="D484">
        <f t="shared" si="83"/>
        <v>1</v>
      </c>
      <c r="E484" s="1">
        <f>('Power parameter'!B$7-'Power parameter'!H$10/2+('Power parameter'!B$6-'Power parameter'!B$12)/'Power parameter'!E$15*B484)*C484</f>
        <v>0</v>
      </c>
      <c r="F484">
        <f>('Power parameter'!B$7+'Power parameter'!H$10/2-'Power parameter'!B$12/'Power parameter'!E$15*(B484-B$3))*D484</f>
        <v>0.48828647065990893</v>
      </c>
      <c r="G484" s="1">
        <f t="shared" si="76"/>
        <v>0.48828647065990893</v>
      </c>
      <c r="J484">
        <v>476</v>
      </c>
      <c r="K484" s="1">
        <f t="shared" si="80"/>
        <v>2.4343952384969869E-5</v>
      </c>
      <c r="L484">
        <f t="shared" si="82"/>
        <v>0</v>
      </c>
      <c r="M484">
        <f t="shared" si="84"/>
        <v>1</v>
      </c>
      <c r="N484" s="1">
        <f>('Power parameter'!B$6-'Power parameter'!B$13)/'Power parameter'!E$15*K484*L484</f>
        <v>0</v>
      </c>
      <c r="O484" s="1">
        <f>IF((K484-B$1-E$1)&gt;0,0,('Power parameter'!K$8-'Power parameter'!B$13/'Power parameter'!E$15*(waves!K484-waves!B$1))*M484)</f>
        <v>0.36346918828841235</v>
      </c>
      <c r="P484" s="1">
        <f t="shared" si="77"/>
        <v>0.36346918828841235</v>
      </c>
      <c r="S484" s="1">
        <f t="shared" si="78"/>
        <v>2.2744286762994594E-5</v>
      </c>
      <c r="T484" s="1">
        <f t="shared" si="79"/>
        <v>0.48828647065990893</v>
      </c>
    </row>
    <row r="485" spans="1:20">
      <c r="A485">
        <v>477</v>
      </c>
      <c r="B485" s="1">
        <f t="shared" si="81"/>
        <v>2.2792068878042902E-5</v>
      </c>
      <c r="C485">
        <f t="shared" si="75"/>
        <v>0</v>
      </c>
      <c r="D485">
        <f t="shared" si="83"/>
        <v>1</v>
      </c>
      <c r="E485" s="1">
        <f>('Power parameter'!B$7-'Power parameter'!H$10/2+('Power parameter'!B$6-'Power parameter'!B$12)/'Power parameter'!E$15*B485)*C485</f>
        <v>0</v>
      </c>
      <c r="F485">
        <f>('Power parameter'!B$7+'Power parameter'!H$10/2-'Power parameter'!B$12/'Power parameter'!E$15*(B485-B$3))*D485</f>
        <v>0.48744782828423455</v>
      </c>
      <c r="G485" s="1">
        <f t="shared" si="76"/>
        <v>0.48744782828423455</v>
      </c>
      <c r="J485">
        <v>477</v>
      </c>
      <c r="K485" s="1">
        <f t="shared" si="80"/>
        <v>2.439509514208115E-5</v>
      </c>
      <c r="L485">
        <f t="shared" si="82"/>
        <v>0</v>
      </c>
      <c r="M485">
        <f t="shared" si="84"/>
        <v>1</v>
      </c>
      <c r="N485" s="1">
        <f>('Power parameter'!B$6-'Power parameter'!B$13)/'Power parameter'!E$15*K485*L485</f>
        <v>0</v>
      </c>
      <c r="O485" s="1">
        <f>IF((K485-B$1-E$1)&gt;0,0,('Power parameter'!K$8-'Power parameter'!B$13/'Power parameter'!E$15*(waves!K485-waves!B$1))*M485)</f>
        <v>0.36257156198453322</v>
      </c>
      <c r="P485" s="1">
        <f t="shared" si="77"/>
        <v>0.36257156198453322</v>
      </c>
      <c r="S485" s="1">
        <f t="shared" si="78"/>
        <v>2.2792068878042902E-5</v>
      </c>
      <c r="T485" s="1">
        <f t="shared" si="79"/>
        <v>0.48744782828423455</v>
      </c>
    </row>
    <row r="486" spans="1:20">
      <c r="A486">
        <v>478</v>
      </c>
      <c r="B486" s="1">
        <f t="shared" si="81"/>
        <v>2.2839850993091207E-5</v>
      </c>
      <c r="C486">
        <f t="shared" si="75"/>
        <v>0</v>
      </c>
      <c r="D486">
        <f t="shared" si="83"/>
        <v>1</v>
      </c>
      <c r="E486" s="1">
        <f>('Power parameter'!B$7-'Power parameter'!H$10/2+('Power parameter'!B$6-'Power parameter'!B$12)/'Power parameter'!E$15*B486)*C486</f>
        <v>0</v>
      </c>
      <c r="F486">
        <f>('Power parameter'!B$7+'Power parameter'!H$10/2-'Power parameter'!B$12/'Power parameter'!E$15*(B486-B$3))*D486</f>
        <v>0.48660918590856028</v>
      </c>
      <c r="G486" s="1">
        <f t="shared" si="76"/>
        <v>0.48660918590856028</v>
      </c>
      <c r="J486">
        <v>478</v>
      </c>
      <c r="K486" s="1">
        <f t="shared" si="80"/>
        <v>2.4446237899192431E-5</v>
      </c>
      <c r="L486">
        <f t="shared" si="82"/>
        <v>0</v>
      </c>
      <c r="M486">
        <f t="shared" si="84"/>
        <v>1</v>
      </c>
      <c r="N486" s="1">
        <f>('Power parameter'!B$6-'Power parameter'!B$13)/'Power parameter'!E$15*K486*L486</f>
        <v>0</v>
      </c>
      <c r="O486" s="1">
        <f>IF((K486-B$1-E$1)&gt;0,0,('Power parameter'!K$8-'Power parameter'!B$13/'Power parameter'!E$15*(waves!K486-waves!B$1))*M486)</f>
        <v>0.36167393568065409</v>
      </c>
      <c r="P486" s="1">
        <f t="shared" si="77"/>
        <v>0.36167393568065409</v>
      </c>
      <c r="S486" s="1">
        <f t="shared" si="78"/>
        <v>2.2839850993091207E-5</v>
      </c>
      <c r="T486" s="1">
        <f t="shared" si="79"/>
        <v>0.48660918590856028</v>
      </c>
    </row>
    <row r="487" spans="1:20">
      <c r="A487">
        <v>479</v>
      </c>
      <c r="B487" s="1">
        <f t="shared" si="81"/>
        <v>2.2887633108139515E-5</v>
      </c>
      <c r="C487">
        <f t="shared" si="75"/>
        <v>0</v>
      </c>
      <c r="D487">
        <f t="shared" si="83"/>
        <v>1</v>
      </c>
      <c r="E487" s="1">
        <f>('Power parameter'!B$7-'Power parameter'!H$10/2+('Power parameter'!B$6-'Power parameter'!B$12)/'Power parameter'!E$15*B487)*C487</f>
        <v>0</v>
      </c>
      <c r="F487">
        <f>('Power parameter'!B$7+'Power parameter'!H$10/2-'Power parameter'!B$12/'Power parameter'!E$15*(B487-B$3))*D487</f>
        <v>0.48577054353288596</v>
      </c>
      <c r="G487" s="1">
        <f t="shared" si="76"/>
        <v>0.48577054353288596</v>
      </c>
      <c r="J487">
        <v>479</v>
      </c>
      <c r="K487" s="1">
        <f t="shared" si="80"/>
        <v>2.4497380656303712E-5</v>
      </c>
      <c r="L487">
        <f t="shared" si="82"/>
        <v>0</v>
      </c>
      <c r="M487">
        <f t="shared" si="84"/>
        <v>1</v>
      </c>
      <c r="N487" s="1">
        <f>('Power parameter'!B$6-'Power parameter'!B$13)/'Power parameter'!E$15*K487*L487</f>
        <v>0</v>
      </c>
      <c r="O487" s="1">
        <f>IF((K487-B$1-E$1)&gt;0,0,('Power parameter'!K$8-'Power parameter'!B$13/'Power parameter'!E$15*(waves!K487-waves!B$1))*M487)</f>
        <v>0.36077630937677496</v>
      </c>
      <c r="P487" s="1">
        <f t="shared" si="77"/>
        <v>0.36077630937677496</v>
      </c>
      <c r="S487" s="1">
        <f t="shared" si="78"/>
        <v>2.2887633108139515E-5</v>
      </c>
      <c r="T487" s="1">
        <f t="shared" si="79"/>
        <v>0.48577054353288596</v>
      </c>
    </row>
    <row r="488" spans="1:20">
      <c r="A488">
        <v>480</v>
      </c>
      <c r="B488" s="1">
        <f t="shared" si="81"/>
        <v>2.2935415223187823E-5</v>
      </c>
      <c r="C488">
        <f t="shared" si="75"/>
        <v>0</v>
      </c>
      <c r="D488">
        <f t="shared" si="83"/>
        <v>1</v>
      </c>
      <c r="E488" s="1">
        <f>('Power parameter'!B$7-'Power parameter'!H$10/2+('Power parameter'!B$6-'Power parameter'!B$12)/'Power parameter'!E$15*B488)*C488</f>
        <v>0</v>
      </c>
      <c r="F488">
        <f>('Power parameter'!B$7+'Power parameter'!H$10/2-'Power parameter'!B$12/'Power parameter'!E$15*(B488-B$3))*D488</f>
        <v>0.48493190115721158</v>
      </c>
      <c r="G488" s="1">
        <f t="shared" si="76"/>
        <v>0.48493190115721158</v>
      </c>
      <c r="J488">
        <v>480</v>
      </c>
      <c r="K488" s="1">
        <f t="shared" si="80"/>
        <v>2.4548523413414996E-5</v>
      </c>
      <c r="L488">
        <f t="shared" si="82"/>
        <v>0</v>
      </c>
      <c r="M488">
        <f t="shared" si="84"/>
        <v>1</v>
      </c>
      <c r="N488" s="1">
        <f>('Power parameter'!B$6-'Power parameter'!B$13)/'Power parameter'!E$15*K488*L488</f>
        <v>0</v>
      </c>
      <c r="O488" s="1">
        <f>IF((K488-B$1-E$1)&gt;0,0,('Power parameter'!K$8-'Power parameter'!B$13/'Power parameter'!E$15*(waves!K488-waves!B$1))*M488)</f>
        <v>0.35987868307289578</v>
      </c>
      <c r="P488" s="1">
        <f t="shared" si="77"/>
        <v>0.35987868307289578</v>
      </c>
      <c r="S488" s="1">
        <f t="shared" si="78"/>
        <v>2.2935415223187823E-5</v>
      </c>
      <c r="T488" s="1">
        <f t="shared" si="79"/>
        <v>0.48493190115721158</v>
      </c>
    </row>
    <row r="489" spans="1:20">
      <c r="A489">
        <v>481</v>
      </c>
      <c r="B489" s="1">
        <f t="shared" si="81"/>
        <v>2.2983197338236132E-5</v>
      </c>
      <c r="C489">
        <f t="shared" si="75"/>
        <v>0</v>
      </c>
      <c r="D489">
        <f t="shared" si="83"/>
        <v>1</v>
      </c>
      <c r="E489" s="1">
        <f>('Power parameter'!B$7-'Power parameter'!H$10/2+('Power parameter'!B$6-'Power parameter'!B$12)/'Power parameter'!E$15*B489)*C489</f>
        <v>0</v>
      </c>
      <c r="F489">
        <f>('Power parameter'!B$7+'Power parameter'!H$10/2-'Power parameter'!B$12/'Power parameter'!E$15*(B489-B$3))*D489</f>
        <v>0.48409325878153731</v>
      </c>
      <c r="G489" s="1">
        <f t="shared" si="76"/>
        <v>0.48409325878153731</v>
      </c>
      <c r="J489">
        <v>481</v>
      </c>
      <c r="K489" s="1">
        <f t="shared" si="80"/>
        <v>2.4599666170526277E-5</v>
      </c>
      <c r="L489">
        <f t="shared" si="82"/>
        <v>0</v>
      </c>
      <c r="M489">
        <f t="shared" si="84"/>
        <v>1</v>
      </c>
      <c r="N489" s="1">
        <f>('Power parameter'!B$6-'Power parameter'!B$13)/'Power parameter'!E$15*K489*L489</f>
        <v>0</v>
      </c>
      <c r="O489" s="1">
        <f>IF((K489-B$1-E$1)&gt;0,0,('Power parameter'!K$8-'Power parameter'!B$13/'Power parameter'!E$15*(waves!K489-waves!B$1))*M489)</f>
        <v>0.35898105676901659</v>
      </c>
      <c r="P489" s="1">
        <f t="shared" si="77"/>
        <v>0.35898105676901659</v>
      </c>
      <c r="S489" s="1">
        <f t="shared" si="78"/>
        <v>2.2983197338236132E-5</v>
      </c>
      <c r="T489" s="1">
        <f t="shared" si="79"/>
        <v>0.48409325878153731</v>
      </c>
    </row>
    <row r="490" spans="1:20">
      <c r="A490">
        <v>482</v>
      </c>
      <c r="B490" s="1">
        <f t="shared" si="81"/>
        <v>2.303097945328444E-5</v>
      </c>
      <c r="C490">
        <f t="shared" si="75"/>
        <v>0</v>
      </c>
      <c r="D490">
        <f t="shared" si="83"/>
        <v>1</v>
      </c>
      <c r="E490" s="1">
        <f>('Power parameter'!B$7-'Power parameter'!H$10/2+('Power parameter'!B$6-'Power parameter'!B$12)/'Power parameter'!E$15*B490)*C490</f>
        <v>0</v>
      </c>
      <c r="F490">
        <f>('Power parameter'!B$7+'Power parameter'!H$10/2-'Power parameter'!B$12/'Power parameter'!E$15*(B490-B$3))*D490</f>
        <v>0.48325461640586287</v>
      </c>
      <c r="G490" s="1">
        <f t="shared" si="76"/>
        <v>0.48325461640586287</v>
      </c>
      <c r="J490">
        <v>482</v>
      </c>
      <c r="K490" s="1">
        <f t="shared" si="80"/>
        <v>2.4650808927637558E-5</v>
      </c>
      <c r="L490">
        <f t="shared" si="82"/>
        <v>0</v>
      </c>
      <c r="M490">
        <f t="shared" si="84"/>
        <v>1</v>
      </c>
      <c r="N490" s="1">
        <f>('Power parameter'!B$6-'Power parameter'!B$13)/'Power parameter'!E$15*K490*L490</f>
        <v>0</v>
      </c>
      <c r="O490" s="1">
        <f>IF((K490-B$1-E$1)&gt;0,0,('Power parameter'!K$8-'Power parameter'!B$13/'Power parameter'!E$15*(waves!K490-waves!B$1))*M490)</f>
        <v>0.35808343046513746</v>
      </c>
      <c r="P490" s="1">
        <f t="shared" si="77"/>
        <v>0.35808343046513746</v>
      </c>
      <c r="S490" s="1">
        <f t="shared" si="78"/>
        <v>2.303097945328444E-5</v>
      </c>
      <c r="T490" s="1">
        <f t="shared" si="79"/>
        <v>0.48325461640586287</v>
      </c>
    </row>
    <row r="491" spans="1:20">
      <c r="A491">
        <v>483</v>
      </c>
      <c r="B491" s="1">
        <f t="shared" si="81"/>
        <v>2.3078761568332748E-5</v>
      </c>
      <c r="C491">
        <f t="shared" si="75"/>
        <v>0</v>
      </c>
      <c r="D491">
        <f t="shared" si="83"/>
        <v>1</v>
      </c>
      <c r="E491" s="1">
        <f>('Power parameter'!B$7-'Power parameter'!H$10/2+('Power parameter'!B$6-'Power parameter'!B$12)/'Power parameter'!E$15*B491)*C491</f>
        <v>0</v>
      </c>
      <c r="F491">
        <f>('Power parameter'!B$7+'Power parameter'!H$10/2-'Power parameter'!B$12/'Power parameter'!E$15*(B491-B$3))*D491</f>
        <v>0.4824159740301886</v>
      </c>
      <c r="G491" s="1">
        <f t="shared" si="76"/>
        <v>0.4824159740301886</v>
      </c>
      <c r="J491">
        <v>483</v>
      </c>
      <c r="K491" s="1">
        <f t="shared" si="80"/>
        <v>2.4701951684748839E-5</v>
      </c>
      <c r="L491">
        <f t="shared" si="82"/>
        <v>0</v>
      </c>
      <c r="M491">
        <f t="shared" si="84"/>
        <v>1</v>
      </c>
      <c r="N491" s="1">
        <f>('Power parameter'!B$6-'Power parameter'!B$13)/'Power parameter'!E$15*K491*L491</f>
        <v>0</v>
      </c>
      <c r="O491" s="1">
        <f>IF((K491-B$1-E$1)&gt;0,0,('Power parameter'!K$8-'Power parameter'!B$13/'Power parameter'!E$15*(waves!K491-waves!B$1))*M491)</f>
        <v>0.35718580416125834</v>
      </c>
      <c r="P491" s="1">
        <f t="shared" si="77"/>
        <v>0.35718580416125834</v>
      </c>
      <c r="S491" s="1">
        <f t="shared" si="78"/>
        <v>2.3078761568332748E-5</v>
      </c>
      <c r="T491" s="1">
        <f t="shared" si="79"/>
        <v>0.4824159740301886</v>
      </c>
    </row>
    <row r="492" spans="1:20">
      <c r="A492">
        <v>484</v>
      </c>
      <c r="B492" s="1">
        <f t="shared" si="81"/>
        <v>2.3126543683381056E-5</v>
      </c>
      <c r="C492">
        <f t="shared" si="75"/>
        <v>0</v>
      </c>
      <c r="D492">
        <f t="shared" si="83"/>
        <v>1</v>
      </c>
      <c r="E492" s="1">
        <f>('Power parameter'!B$7-'Power parameter'!H$10/2+('Power parameter'!B$6-'Power parameter'!B$12)/'Power parameter'!E$15*B492)*C492</f>
        <v>0</v>
      </c>
      <c r="F492">
        <f>('Power parameter'!B$7+'Power parameter'!H$10/2-'Power parameter'!B$12/'Power parameter'!E$15*(B492-B$3))*D492</f>
        <v>0.48157733165451422</v>
      </c>
      <c r="G492" s="1">
        <f t="shared" si="76"/>
        <v>0.48157733165451422</v>
      </c>
      <c r="J492">
        <v>484</v>
      </c>
      <c r="K492" s="1">
        <f t="shared" si="80"/>
        <v>2.4753094441860119E-5</v>
      </c>
      <c r="L492">
        <f t="shared" si="82"/>
        <v>0</v>
      </c>
      <c r="M492">
        <f t="shared" si="84"/>
        <v>1</v>
      </c>
      <c r="N492" s="1">
        <f>('Power parameter'!B$6-'Power parameter'!B$13)/'Power parameter'!E$15*K492*L492</f>
        <v>0</v>
      </c>
      <c r="O492" s="1">
        <f>IF((K492-B$1-E$1)&gt;0,0,('Power parameter'!K$8-'Power parameter'!B$13/'Power parameter'!E$15*(waves!K492-waves!B$1))*M492)</f>
        <v>0.35628817785737921</v>
      </c>
      <c r="P492" s="1">
        <f t="shared" si="77"/>
        <v>0.35628817785737921</v>
      </c>
      <c r="S492" s="1">
        <f t="shared" si="78"/>
        <v>2.3126543683381056E-5</v>
      </c>
      <c r="T492" s="1">
        <f t="shared" si="79"/>
        <v>0.48157733165451422</v>
      </c>
    </row>
    <row r="493" spans="1:20">
      <c r="A493">
        <v>485</v>
      </c>
      <c r="B493" s="1">
        <f t="shared" si="81"/>
        <v>2.3174325798429364E-5</v>
      </c>
      <c r="C493">
        <f t="shared" si="75"/>
        <v>0</v>
      </c>
      <c r="D493">
        <f t="shared" si="83"/>
        <v>1</v>
      </c>
      <c r="E493" s="1">
        <f>('Power parameter'!B$7-'Power parameter'!H$10/2+('Power parameter'!B$6-'Power parameter'!B$12)/'Power parameter'!E$15*B493)*C493</f>
        <v>0</v>
      </c>
      <c r="F493">
        <f>('Power parameter'!B$7+'Power parameter'!H$10/2-'Power parameter'!B$12/'Power parameter'!E$15*(B493-B$3))*D493</f>
        <v>0.48073868927883989</v>
      </c>
      <c r="G493" s="1">
        <f t="shared" si="76"/>
        <v>0.48073868927883989</v>
      </c>
      <c r="J493">
        <v>485</v>
      </c>
      <c r="K493" s="1">
        <f t="shared" si="80"/>
        <v>2.48042371989714E-5</v>
      </c>
      <c r="L493">
        <f t="shared" si="82"/>
        <v>0</v>
      </c>
      <c r="M493">
        <f t="shared" si="84"/>
        <v>1</v>
      </c>
      <c r="N493" s="1">
        <f>('Power parameter'!B$6-'Power parameter'!B$13)/'Power parameter'!E$15*K493*L493</f>
        <v>0</v>
      </c>
      <c r="O493" s="1">
        <f>IF((K493-B$1-E$1)&gt;0,0,('Power parameter'!K$8-'Power parameter'!B$13/'Power parameter'!E$15*(waves!K493-waves!B$1))*M493)</f>
        <v>0.35539055155350008</v>
      </c>
      <c r="P493" s="1">
        <f t="shared" si="77"/>
        <v>0.35539055155350008</v>
      </c>
      <c r="S493" s="1">
        <f t="shared" si="78"/>
        <v>2.3174325798429364E-5</v>
      </c>
      <c r="T493" s="1">
        <f t="shared" si="79"/>
        <v>0.48073868927883989</v>
      </c>
    </row>
    <row r="494" spans="1:20">
      <c r="A494">
        <v>486</v>
      </c>
      <c r="B494" s="1">
        <f t="shared" si="81"/>
        <v>2.3222107913477673E-5</v>
      </c>
      <c r="C494">
        <f t="shared" si="75"/>
        <v>0</v>
      </c>
      <c r="D494">
        <f t="shared" si="83"/>
        <v>1</v>
      </c>
      <c r="E494" s="1">
        <f>('Power parameter'!B$7-'Power parameter'!H$10/2+('Power parameter'!B$6-'Power parameter'!B$12)/'Power parameter'!E$15*B494)*C494</f>
        <v>0</v>
      </c>
      <c r="F494">
        <f>('Power parameter'!B$7+'Power parameter'!H$10/2-'Power parameter'!B$12/'Power parameter'!E$15*(B494-B$3))*D494</f>
        <v>0.47990004690316551</v>
      </c>
      <c r="G494" s="1">
        <f t="shared" si="76"/>
        <v>0.47990004690316551</v>
      </c>
      <c r="J494">
        <v>486</v>
      </c>
      <c r="K494" s="1">
        <f t="shared" si="80"/>
        <v>2.4855379956082681E-5</v>
      </c>
      <c r="L494">
        <f t="shared" si="82"/>
        <v>0</v>
      </c>
      <c r="M494">
        <f t="shared" si="84"/>
        <v>1</v>
      </c>
      <c r="N494" s="1">
        <f>('Power parameter'!B$6-'Power parameter'!B$13)/'Power parameter'!E$15*K494*L494</f>
        <v>0</v>
      </c>
      <c r="O494" s="1">
        <f>IF((K494-B$1-E$1)&gt;0,0,('Power parameter'!K$8-'Power parameter'!B$13/'Power parameter'!E$15*(waves!K494-waves!B$1))*M494)</f>
        <v>0.35449292524962095</v>
      </c>
      <c r="P494" s="1">
        <f t="shared" si="77"/>
        <v>0.35449292524962095</v>
      </c>
      <c r="S494" s="1">
        <f t="shared" si="78"/>
        <v>2.3222107913477673E-5</v>
      </c>
      <c r="T494" s="1">
        <f t="shared" si="79"/>
        <v>0.47990004690316551</v>
      </c>
    </row>
    <row r="495" spans="1:20">
      <c r="A495">
        <v>487</v>
      </c>
      <c r="B495" s="1">
        <f t="shared" si="81"/>
        <v>2.3269890028525981E-5</v>
      </c>
      <c r="C495">
        <f t="shared" si="75"/>
        <v>0</v>
      </c>
      <c r="D495">
        <f t="shared" si="83"/>
        <v>1</v>
      </c>
      <c r="E495" s="1">
        <f>('Power parameter'!B$7-'Power parameter'!H$10/2+('Power parameter'!B$6-'Power parameter'!B$12)/'Power parameter'!E$15*B495)*C495</f>
        <v>0</v>
      </c>
      <c r="F495">
        <f>('Power parameter'!B$7+'Power parameter'!H$10/2-'Power parameter'!B$12/'Power parameter'!E$15*(B495-B$3))*D495</f>
        <v>0.47906140452749124</v>
      </c>
      <c r="G495" s="1">
        <f t="shared" si="76"/>
        <v>0.47906140452749124</v>
      </c>
      <c r="J495">
        <v>487</v>
      </c>
      <c r="K495" s="1">
        <f t="shared" si="80"/>
        <v>2.4906522713193962E-5</v>
      </c>
      <c r="L495">
        <f t="shared" si="82"/>
        <v>0</v>
      </c>
      <c r="M495">
        <f t="shared" si="84"/>
        <v>1</v>
      </c>
      <c r="N495" s="1">
        <f>('Power parameter'!B$6-'Power parameter'!B$13)/'Power parameter'!E$15*K495*L495</f>
        <v>0</v>
      </c>
      <c r="O495" s="1">
        <f>IF((K495-B$1-E$1)&gt;0,0,('Power parameter'!K$8-'Power parameter'!B$13/'Power parameter'!E$15*(waves!K495-waves!B$1))*M495)</f>
        <v>0.35359529894574182</v>
      </c>
      <c r="P495" s="1">
        <f t="shared" si="77"/>
        <v>0.35359529894574182</v>
      </c>
      <c r="S495" s="1">
        <f t="shared" si="78"/>
        <v>2.3269890028525981E-5</v>
      </c>
      <c r="T495" s="1">
        <f t="shared" si="79"/>
        <v>0.47906140452749124</v>
      </c>
    </row>
    <row r="496" spans="1:20">
      <c r="A496">
        <v>488</v>
      </c>
      <c r="B496" s="1">
        <f t="shared" si="81"/>
        <v>2.3317672143574289E-5</v>
      </c>
      <c r="C496">
        <f t="shared" si="75"/>
        <v>0</v>
      </c>
      <c r="D496">
        <f t="shared" si="83"/>
        <v>1</v>
      </c>
      <c r="E496" s="1">
        <f>('Power parameter'!B$7-'Power parameter'!H$10/2+('Power parameter'!B$6-'Power parameter'!B$12)/'Power parameter'!E$15*B496)*C496</f>
        <v>0</v>
      </c>
      <c r="F496">
        <f>('Power parameter'!B$7+'Power parameter'!H$10/2-'Power parameter'!B$12/'Power parameter'!E$15*(B496-B$3))*D496</f>
        <v>0.4782227621518168</v>
      </c>
      <c r="G496" s="1">
        <f t="shared" si="76"/>
        <v>0.4782227621518168</v>
      </c>
      <c r="J496">
        <v>488</v>
      </c>
      <c r="K496" s="1">
        <f t="shared" si="80"/>
        <v>2.4957665470305243E-5</v>
      </c>
      <c r="L496">
        <f t="shared" si="82"/>
        <v>0</v>
      </c>
      <c r="M496">
        <f t="shared" si="84"/>
        <v>1</v>
      </c>
      <c r="N496" s="1">
        <f>('Power parameter'!B$6-'Power parameter'!B$13)/'Power parameter'!E$15*K496*L496</f>
        <v>0</v>
      </c>
      <c r="O496" s="1">
        <f>IF((K496-B$1-E$1)&gt;0,0,('Power parameter'!K$8-'Power parameter'!B$13/'Power parameter'!E$15*(waves!K496-waves!B$1))*M496)</f>
        <v>0.35269767264186269</v>
      </c>
      <c r="P496" s="1">
        <f t="shared" si="77"/>
        <v>0.35269767264186269</v>
      </c>
      <c r="S496" s="1">
        <f t="shared" si="78"/>
        <v>2.3317672143574289E-5</v>
      </c>
      <c r="T496" s="1">
        <f t="shared" si="79"/>
        <v>0.4782227621518168</v>
      </c>
    </row>
    <row r="497" spans="1:20">
      <c r="A497">
        <v>489</v>
      </c>
      <c r="B497" s="1">
        <f t="shared" si="81"/>
        <v>2.3365454258622597E-5</v>
      </c>
      <c r="C497">
        <f t="shared" si="75"/>
        <v>0</v>
      </c>
      <c r="D497">
        <f t="shared" si="83"/>
        <v>1</v>
      </c>
      <c r="E497" s="1">
        <f>('Power parameter'!B$7-'Power parameter'!H$10/2+('Power parameter'!B$6-'Power parameter'!B$12)/'Power parameter'!E$15*B497)*C497</f>
        <v>0</v>
      </c>
      <c r="F497">
        <f>('Power parameter'!B$7+'Power parameter'!H$10/2-'Power parameter'!B$12/'Power parameter'!E$15*(B497-B$3))*D497</f>
        <v>0.47738411977614253</v>
      </c>
      <c r="G497" s="1">
        <f t="shared" si="76"/>
        <v>0.47738411977614253</v>
      </c>
      <c r="J497">
        <v>489</v>
      </c>
      <c r="K497" s="1">
        <f t="shared" si="80"/>
        <v>2.5008808227416527E-5</v>
      </c>
      <c r="L497">
        <f t="shared" si="82"/>
        <v>0</v>
      </c>
      <c r="M497">
        <f t="shared" si="84"/>
        <v>1</v>
      </c>
      <c r="N497" s="1">
        <f>('Power parameter'!B$6-'Power parameter'!B$13)/'Power parameter'!E$15*K497*L497</f>
        <v>0</v>
      </c>
      <c r="O497" s="1">
        <f>IF((K497-B$1-E$1)&gt;0,0,('Power parameter'!K$8-'Power parameter'!B$13/'Power parameter'!E$15*(waves!K497-waves!B$1))*M497)</f>
        <v>0.35180004633798345</v>
      </c>
      <c r="P497" s="1">
        <f t="shared" si="77"/>
        <v>0.35180004633798345</v>
      </c>
      <c r="S497" s="1">
        <f t="shared" si="78"/>
        <v>2.3365454258622597E-5</v>
      </c>
      <c r="T497" s="1">
        <f t="shared" si="79"/>
        <v>0.47738411977614253</v>
      </c>
    </row>
    <row r="498" spans="1:20">
      <c r="A498">
        <v>490</v>
      </c>
      <c r="B498" s="1">
        <f t="shared" si="81"/>
        <v>2.3413236373670905E-5</v>
      </c>
      <c r="C498">
        <f t="shared" si="75"/>
        <v>0</v>
      </c>
      <c r="D498">
        <f t="shared" si="83"/>
        <v>1</v>
      </c>
      <c r="E498" s="1">
        <f>('Power parameter'!B$7-'Power parameter'!H$10/2+('Power parameter'!B$6-'Power parameter'!B$12)/'Power parameter'!E$15*B498)*C498</f>
        <v>0</v>
      </c>
      <c r="F498">
        <f>('Power parameter'!B$7+'Power parameter'!H$10/2-'Power parameter'!B$12/'Power parameter'!E$15*(B498-B$3))*D498</f>
        <v>0.47654547740046815</v>
      </c>
      <c r="G498" s="1">
        <f t="shared" si="76"/>
        <v>0.47654547740046815</v>
      </c>
      <c r="J498">
        <v>490</v>
      </c>
      <c r="K498" s="1">
        <f t="shared" si="80"/>
        <v>2.5059950984527808E-5</v>
      </c>
      <c r="L498">
        <f t="shared" si="82"/>
        <v>0</v>
      </c>
      <c r="M498">
        <f t="shared" si="84"/>
        <v>1</v>
      </c>
      <c r="N498" s="1">
        <f>('Power parameter'!B$6-'Power parameter'!B$13)/'Power parameter'!E$15*K498*L498</f>
        <v>0</v>
      </c>
      <c r="O498" s="1">
        <f>IF((K498-B$1-E$1)&gt;0,0,('Power parameter'!K$8-'Power parameter'!B$13/'Power parameter'!E$15*(waves!K498-waves!B$1))*M498)</f>
        <v>0.35090242003410432</v>
      </c>
      <c r="P498" s="1">
        <f t="shared" si="77"/>
        <v>0.35090242003410432</v>
      </c>
      <c r="S498" s="1">
        <f t="shared" si="78"/>
        <v>2.3413236373670905E-5</v>
      </c>
      <c r="T498" s="1">
        <f t="shared" si="79"/>
        <v>0.47654547740046815</v>
      </c>
    </row>
    <row r="499" spans="1:20">
      <c r="A499">
        <v>491</v>
      </c>
      <c r="B499" s="1">
        <f t="shared" si="81"/>
        <v>2.3461018488719214E-5</v>
      </c>
      <c r="C499">
        <f t="shared" si="75"/>
        <v>0</v>
      </c>
      <c r="D499">
        <f t="shared" si="83"/>
        <v>1</v>
      </c>
      <c r="E499" s="1">
        <f>('Power parameter'!B$7-'Power parameter'!H$10/2+('Power parameter'!B$6-'Power parameter'!B$12)/'Power parameter'!E$15*B499)*C499</f>
        <v>0</v>
      </c>
      <c r="F499">
        <f>('Power parameter'!B$7+'Power parameter'!H$10/2-'Power parameter'!B$12/'Power parameter'!E$15*(B499-B$3))*D499</f>
        <v>0.47570683502479383</v>
      </c>
      <c r="G499" s="1">
        <f t="shared" si="76"/>
        <v>0.47570683502479383</v>
      </c>
      <c r="J499">
        <v>491</v>
      </c>
      <c r="K499" s="1">
        <f t="shared" si="80"/>
        <v>2.5111093741639089E-5</v>
      </c>
      <c r="L499">
        <f t="shared" si="82"/>
        <v>0</v>
      </c>
      <c r="M499">
        <f t="shared" si="84"/>
        <v>1</v>
      </c>
      <c r="N499" s="1">
        <f>('Power parameter'!B$6-'Power parameter'!B$13)/'Power parameter'!E$15*K499*L499</f>
        <v>0</v>
      </c>
      <c r="O499" s="1">
        <f>IF((K499-B$1-E$1)&gt;0,0,('Power parameter'!K$8-'Power parameter'!B$13/'Power parameter'!E$15*(waves!K499-waves!B$1))*M499)</f>
        <v>0.35000479373022519</v>
      </c>
      <c r="P499" s="1">
        <f t="shared" si="77"/>
        <v>0.35000479373022519</v>
      </c>
      <c r="S499" s="1">
        <f t="shared" si="78"/>
        <v>2.3461018488719214E-5</v>
      </c>
      <c r="T499" s="1">
        <f t="shared" si="79"/>
        <v>0.47570683502479383</v>
      </c>
    </row>
    <row r="500" spans="1:20">
      <c r="A500">
        <v>492</v>
      </c>
      <c r="B500" s="1">
        <f t="shared" si="81"/>
        <v>2.3508800603767518E-5</v>
      </c>
      <c r="C500">
        <f t="shared" si="75"/>
        <v>0</v>
      </c>
      <c r="D500">
        <f t="shared" si="83"/>
        <v>1</v>
      </c>
      <c r="E500" s="1">
        <f>('Power parameter'!B$7-'Power parameter'!H$10/2+('Power parameter'!B$6-'Power parameter'!B$12)/'Power parameter'!E$15*B500)*C500</f>
        <v>0</v>
      </c>
      <c r="F500">
        <f>('Power parameter'!B$7+'Power parameter'!H$10/2-'Power parameter'!B$12/'Power parameter'!E$15*(B500-B$3))*D500</f>
        <v>0.47486819264911956</v>
      </c>
      <c r="G500" s="1">
        <f t="shared" si="76"/>
        <v>0.47486819264911956</v>
      </c>
      <c r="J500">
        <v>492</v>
      </c>
      <c r="K500" s="1">
        <f t="shared" si="80"/>
        <v>2.516223649875037E-5</v>
      </c>
      <c r="L500">
        <f t="shared" si="82"/>
        <v>0</v>
      </c>
      <c r="M500">
        <f t="shared" si="84"/>
        <v>1</v>
      </c>
      <c r="N500" s="1">
        <f>('Power parameter'!B$6-'Power parameter'!B$13)/'Power parameter'!E$15*K500*L500</f>
        <v>0</v>
      </c>
      <c r="O500" s="1">
        <f>IF((K500-B$1-E$1)&gt;0,0,('Power parameter'!K$8-'Power parameter'!B$13/'Power parameter'!E$15*(waves!K500-waves!B$1))*M500)</f>
        <v>0.34910716742634607</v>
      </c>
      <c r="P500" s="1">
        <f t="shared" si="77"/>
        <v>0.34910716742634607</v>
      </c>
      <c r="S500" s="1">
        <f t="shared" si="78"/>
        <v>2.3508800603767518E-5</v>
      </c>
      <c r="T500" s="1">
        <f t="shared" si="79"/>
        <v>0.47486819264911956</v>
      </c>
    </row>
    <row r="501" spans="1:20">
      <c r="A501">
        <v>493</v>
      </c>
      <c r="B501" s="1">
        <f t="shared" si="81"/>
        <v>2.3556582718815827E-5</v>
      </c>
      <c r="C501">
        <f t="shared" si="75"/>
        <v>0</v>
      </c>
      <c r="D501">
        <f t="shared" si="83"/>
        <v>1</v>
      </c>
      <c r="E501" s="1">
        <f>('Power parameter'!B$7-'Power parameter'!H$10/2+('Power parameter'!B$6-'Power parameter'!B$12)/'Power parameter'!E$15*B501)*C501</f>
        <v>0</v>
      </c>
      <c r="F501">
        <f>('Power parameter'!B$7+'Power parameter'!H$10/2-'Power parameter'!B$12/'Power parameter'!E$15*(B501-B$3))*D501</f>
        <v>0.47402955027344518</v>
      </c>
      <c r="G501" s="1">
        <f t="shared" si="76"/>
        <v>0.47402955027344518</v>
      </c>
      <c r="J501">
        <v>493</v>
      </c>
      <c r="K501" s="1">
        <f t="shared" si="80"/>
        <v>2.5213379255861651E-5</v>
      </c>
      <c r="L501">
        <f t="shared" si="82"/>
        <v>0</v>
      </c>
      <c r="M501">
        <f t="shared" si="84"/>
        <v>1</v>
      </c>
      <c r="N501" s="1">
        <f>('Power parameter'!B$6-'Power parameter'!B$13)/'Power parameter'!E$15*K501*L501</f>
        <v>0</v>
      </c>
      <c r="O501" s="1">
        <f>IF((K501-B$1-E$1)&gt;0,0,('Power parameter'!K$8-'Power parameter'!B$13/'Power parameter'!E$15*(waves!K501-waves!B$1))*M501)</f>
        <v>0.34820954112246694</v>
      </c>
      <c r="P501" s="1">
        <f t="shared" si="77"/>
        <v>0.34820954112246694</v>
      </c>
      <c r="S501" s="1">
        <f t="shared" si="78"/>
        <v>2.3556582718815827E-5</v>
      </c>
      <c r="T501" s="1">
        <f t="shared" si="79"/>
        <v>0.47402955027344518</v>
      </c>
    </row>
    <row r="502" spans="1:20">
      <c r="A502">
        <v>494</v>
      </c>
      <c r="B502" s="1">
        <f t="shared" si="81"/>
        <v>2.3604364833864135E-5</v>
      </c>
      <c r="C502">
        <f t="shared" si="75"/>
        <v>0</v>
      </c>
      <c r="D502">
        <f t="shared" si="83"/>
        <v>1</v>
      </c>
      <c r="E502" s="1">
        <f>('Power parameter'!B$7-'Power parameter'!H$10/2+('Power parameter'!B$6-'Power parameter'!B$12)/'Power parameter'!E$15*B502)*C502</f>
        <v>0</v>
      </c>
      <c r="F502">
        <f>('Power parameter'!B$7+'Power parameter'!H$10/2-'Power parameter'!B$12/'Power parameter'!E$15*(B502-B$3))*D502</f>
        <v>0.47319090789777091</v>
      </c>
      <c r="G502" s="1">
        <f t="shared" si="76"/>
        <v>0.47319090789777091</v>
      </c>
      <c r="J502">
        <v>494</v>
      </c>
      <c r="K502" s="1">
        <f t="shared" si="80"/>
        <v>2.5264522012972932E-5</v>
      </c>
      <c r="L502">
        <f t="shared" si="82"/>
        <v>0</v>
      </c>
      <c r="M502">
        <f t="shared" si="84"/>
        <v>1</v>
      </c>
      <c r="N502" s="1">
        <f>('Power parameter'!B$6-'Power parameter'!B$13)/'Power parameter'!E$15*K502*L502</f>
        <v>0</v>
      </c>
      <c r="O502" s="1">
        <f>IF((K502-B$1-E$1)&gt;0,0,('Power parameter'!K$8-'Power parameter'!B$13/'Power parameter'!E$15*(waves!K502-waves!B$1))*M502)</f>
        <v>0.34731191481858781</v>
      </c>
      <c r="P502" s="1">
        <f t="shared" si="77"/>
        <v>0.34731191481858781</v>
      </c>
      <c r="S502" s="1">
        <f t="shared" si="78"/>
        <v>2.3604364833864135E-5</v>
      </c>
      <c r="T502" s="1">
        <f t="shared" si="79"/>
        <v>0.47319090789777091</v>
      </c>
    </row>
    <row r="503" spans="1:20">
      <c r="A503">
        <v>495</v>
      </c>
      <c r="B503" s="1">
        <f t="shared" si="81"/>
        <v>2.3652146948912443E-5</v>
      </c>
      <c r="C503">
        <f t="shared" si="75"/>
        <v>0</v>
      </c>
      <c r="D503">
        <f t="shared" si="83"/>
        <v>1</v>
      </c>
      <c r="E503" s="1">
        <f>('Power parameter'!B$7-'Power parameter'!H$10/2+('Power parameter'!B$6-'Power parameter'!B$12)/'Power parameter'!E$15*B503)*C503</f>
        <v>0</v>
      </c>
      <c r="F503">
        <f>('Power parameter'!B$7+'Power parameter'!H$10/2-'Power parameter'!B$12/'Power parameter'!E$15*(B503-B$3))*D503</f>
        <v>0.47235226552209647</v>
      </c>
      <c r="G503" s="1">
        <f t="shared" si="76"/>
        <v>0.47235226552209647</v>
      </c>
      <c r="J503">
        <v>495</v>
      </c>
      <c r="K503" s="1">
        <f t="shared" si="80"/>
        <v>2.5315664770084212E-5</v>
      </c>
      <c r="L503">
        <f t="shared" si="82"/>
        <v>0</v>
      </c>
      <c r="M503">
        <f t="shared" si="84"/>
        <v>1</v>
      </c>
      <c r="N503" s="1">
        <f>('Power parameter'!B$6-'Power parameter'!B$13)/'Power parameter'!E$15*K503*L503</f>
        <v>0</v>
      </c>
      <c r="O503" s="1">
        <f>IF((K503-B$1-E$1)&gt;0,0,('Power parameter'!K$8-'Power parameter'!B$13/'Power parameter'!E$15*(waves!K503-waves!B$1))*M503)</f>
        <v>0.34641428851470868</v>
      </c>
      <c r="P503" s="1">
        <f t="shared" si="77"/>
        <v>0.34641428851470868</v>
      </c>
      <c r="S503" s="1">
        <f t="shared" si="78"/>
        <v>2.3652146948912443E-5</v>
      </c>
      <c r="T503" s="1">
        <f t="shared" si="79"/>
        <v>0.47235226552209647</v>
      </c>
    </row>
    <row r="504" spans="1:20">
      <c r="A504">
        <v>496</v>
      </c>
      <c r="B504" s="1">
        <f t="shared" si="81"/>
        <v>2.3699929063960751E-5</v>
      </c>
      <c r="C504">
        <f t="shared" si="75"/>
        <v>0</v>
      </c>
      <c r="D504">
        <f t="shared" si="83"/>
        <v>1</v>
      </c>
      <c r="E504" s="1">
        <f>('Power parameter'!B$7-'Power parameter'!H$10/2+('Power parameter'!B$6-'Power parameter'!B$12)/'Power parameter'!E$15*B504)*C504</f>
        <v>0</v>
      </c>
      <c r="F504">
        <f>('Power parameter'!B$7+'Power parameter'!H$10/2-'Power parameter'!B$12/'Power parameter'!E$15*(B504-B$3))*D504</f>
        <v>0.4715136231464222</v>
      </c>
      <c r="G504" s="1">
        <f t="shared" si="76"/>
        <v>0.4715136231464222</v>
      </c>
      <c r="J504">
        <v>496</v>
      </c>
      <c r="K504" s="1">
        <f t="shared" si="80"/>
        <v>2.5366807527195493E-5</v>
      </c>
      <c r="L504">
        <f t="shared" si="82"/>
        <v>0</v>
      </c>
      <c r="M504">
        <f t="shared" si="84"/>
        <v>1</v>
      </c>
      <c r="N504" s="1">
        <f>('Power parameter'!B$6-'Power parameter'!B$13)/'Power parameter'!E$15*K504*L504</f>
        <v>0</v>
      </c>
      <c r="O504" s="1">
        <f>IF((K504-B$1-E$1)&gt;0,0,('Power parameter'!K$8-'Power parameter'!B$13/'Power parameter'!E$15*(waves!K504-waves!B$1))*M504)</f>
        <v>0.34551666221082949</v>
      </c>
      <c r="P504" s="1">
        <f t="shared" si="77"/>
        <v>0.34551666221082949</v>
      </c>
      <c r="S504" s="1">
        <f t="shared" si="78"/>
        <v>2.3699929063960751E-5</v>
      </c>
      <c r="T504" s="1">
        <f t="shared" si="79"/>
        <v>0.4715136231464222</v>
      </c>
    </row>
    <row r="505" spans="1:20">
      <c r="A505">
        <v>497</v>
      </c>
      <c r="B505" s="1">
        <f t="shared" si="81"/>
        <v>2.374771117900906E-5</v>
      </c>
      <c r="C505">
        <f t="shared" si="75"/>
        <v>0</v>
      </c>
      <c r="D505">
        <f t="shared" si="83"/>
        <v>1</v>
      </c>
      <c r="E505" s="1">
        <f>('Power parameter'!B$7-'Power parameter'!H$10/2+('Power parameter'!B$6-'Power parameter'!B$12)/'Power parameter'!E$15*B505)*C505</f>
        <v>0</v>
      </c>
      <c r="F505">
        <f>('Power parameter'!B$7+'Power parameter'!H$10/2-'Power parameter'!B$12/'Power parameter'!E$15*(B505-B$3))*D505</f>
        <v>0.47067498077074776</v>
      </c>
      <c r="G505" s="1">
        <f t="shared" si="76"/>
        <v>0.47067498077074776</v>
      </c>
      <c r="J505">
        <v>497</v>
      </c>
      <c r="K505" s="1">
        <f t="shared" si="80"/>
        <v>2.5417950284306774E-5</v>
      </c>
      <c r="L505">
        <f t="shared" si="82"/>
        <v>0</v>
      </c>
      <c r="M505">
        <f t="shared" si="84"/>
        <v>1</v>
      </c>
      <c r="N505" s="1">
        <f>('Power parameter'!B$6-'Power parameter'!B$13)/'Power parameter'!E$15*K505*L505</f>
        <v>0</v>
      </c>
      <c r="O505" s="1">
        <f>IF((K505-B$1-E$1)&gt;0,0,('Power parameter'!K$8-'Power parameter'!B$13/'Power parameter'!E$15*(waves!K505-waves!B$1))*M505)</f>
        <v>0.34461903590695037</v>
      </c>
      <c r="P505" s="1">
        <f t="shared" si="77"/>
        <v>0.34461903590695037</v>
      </c>
      <c r="S505" s="1">
        <f t="shared" si="78"/>
        <v>2.374771117900906E-5</v>
      </c>
      <c r="T505" s="1">
        <f t="shared" si="79"/>
        <v>0.47067498077074776</v>
      </c>
    </row>
    <row r="506" spans="1:20">
      <c r="A506">
        <v>498</v>
      </c>
      <c r="B506" s="1">
        <f t="shared" si="81"/>
        <v>2.3795493294057368E-5</v>
      </c>
      <c r="C506">
        <f t="shared" si="75"/>
        <v>0</v>
      </c>
      <c r="D506">
        <f t="shared" si="83"/>
        <v>1</v>
      </c>
      <c r="E506" s="1">
        <f>('Power parameter'!B$7-'Power parameter'!H$10/2+('Power parameter'!B$6-'Power parameter'!B$12)/'Power parameter'!E$15*B506)*C506</f>
        <v>0</v>
      </c>
      <c r="F506">
        <f>('Power parameter'!B$7+'Power parameter'!H$10/2-'Power parameter'!B$12/'Power parameter'!E$15*(B506-B$3))*D506</f>
        <v>0.46983633839507349</v>
      </c>
      <c r="G506" s="1">
        <f t="shared" si="76"/>
        <v>0.46983633839507349</v>
      </c>
      <c r="J506">
        <v>498</v>
      </c>
      <c r="K506" s="1">
        <f t="shared" si="80"/>
        <v>2.5469093041418055E-5</v>
      </c>
      <c r="L506">
        <f t="shared" si="82"/>
        <v>0</v>
      </c>
      <c r="M506">
        <f t="shared" si="84"/>
        <v>1</v>
      </c>
      <c r="N506" s="1">
        <f>('Power parameter'!B$6-'Power parameter'!B$13)/'Power parameter'!E$15*K506*L506</f>
        <v>0</v>
      </c>
      <c r="O506" s="1">
        <f>IF((K506-B$1-E$1)&gt;0,0,('Power parameter'!K$8-'Power parameter'!B$13/'Power parameter'!E$15*(waves!K506-waves!B$1))*M506)</f>
        <v>0.34372140960307124</v>
      </c>
      <c r="P506" s="1">
        <f t="shared" si="77"/>
        <v>0.34372140960307124</v>
      </c>
      <c r="S506" s="1">
        <f t="shared" si="78"/>
        <v>2.3795493294057368E-5</v>
      </c>
      <c r="T506" s="1">
        <f t="shared" si="79"/>
        <v>0.46983633839507349</v>
      </c>
    </row>
    <row r="507" spans="1:20">
      <c r="A507">
        <v>499</v>
      </c>
      <c r="B507" s="1">
        <f t="shared" si="81"/>
        <v>2.3843275409105676E-5</v>
      </c>
      <c r="C507">
        <f t="shared" si="75"/>
        <v>0</v>
      </c>
      <c r="D507">
        <f t="shared" si="83"/>
        <v>1</v>
      </c>
      <c r="E507" s="1">
        <f>('Power parameter'!B$7-'Power parameter'!H$10/2+('Power parameter'!B$6-'Power parameter'!B$12)/'Power parameter'!E$15*B507)*C507</f>
        <v>0</v>
      </c>
      <c r="F507">
        <f>('Power parameter'!B$7+'Power parameter'!H$10/2-'Power parameter'!B$12/'Power parameter'!E$15*(B507-B$3))*D507</f>
        <v>0.46899769601939911</v>
      </c>
      <c r="G507" s="1">
        <f t="shared" si="76"/>
        <v>0.46899769601939911</v>
      </c>
      <c r="J507">
        <v>499</v>
      </c>
      <c r="K507" s="1">
        <f t="shared" si="80"/>
        <v>2.5520235798529339E-5</v>
      </c>
      <c r="L507">
        <f t="shared" si="82"/>
        <v>0</v>
      </c>
      <c r="M507">
        <f t="shared" si="84"/>
        <v>1</v>
      </c>
      <c r="N507" s="1">
        <f>('Power parameter'!B$6-'Power parameter'!B$13)/'Power parameter'!E$15*K507*L507</f>
        <v>0</v>
      </c>
      <c r="O507" s="1">
        <f>IF((K507-B$1-E$1)&gt;0,0,('Power parameter'!K$8-'Power parameter'!B$13/'Power parameter'!E$15*(waves!K507-waves!B$1))*M507)</f>
        <v>0.34282378329919205</v>
      </c>
      <c r="P507" s="1">
        <f t="shared" si="77"/>
        <v>0.34282378329919205</v>
      </c>
      <c r="S507" s="1">
        <f t="shared" si="78"/>
        <v>2.3843275409105676E-5</v>
      </c>
      <c r="T507" s="1">
        <f t="shared" si="79"/>
        <v>0.46899769601939911</v>
      </c>
    </row>
    <row r="508" spans="1:20">
      <c r="A508">
        <v>500</v>
      </c>
      <c r="B508" s="1">
        <f t="shared" si="81"/>
        <v>2.3891057524153984E-5</v>
      </c>
      <c r="C508">
        <f>IF((B508-B$4)&lt;B$3,1,0)</f>
        <v>1</v>
      </c>
      <c r="D508">
        <f>IF((B508-B$4)&gt;B$3,1,0)</f>
        <v>0</v>
      </c>
      <c r="E508" s="1">
        <f>('Power parameter'!B$7-'Power parameter'!H$10/2+('Power parameter'!B$6-'Power parameter'!B$12)/'Power parameter'!E$15*(B508-B$4))*C508</f>
        <v>0.46815905364372468</v>
      </c>
      <c r="F508">
        <f>('Power parameter'!B$7+'Power parameter'!H$10/2-'Power parameter'!B$12/'Power parameter'!E$15*(B508-B$3-B$4))*D508</f>
        <v>0</v>
      </c>
      <c r="G508" s="1">
        <f t="shared" si="76"/>
        <v>0.46815905364372468</v>
      </c>
      <c r="J508">
        <v>500</v>
      </c>
      <c r="K508" s="1">
        <f t="shared" si="80"/>
        <v>2.557137855564062E-5</v>
      </c>
      <c r="L508">
        <f>IF((K508-E$4)&lt;B$1,1,0)</f>
        <v>1</v>
      </c>
      <c r="M508">
        <f>IF((K508-E$4)&gt;=B$1,1,0)</f>
        <v>0</v>
      </c>
      <c r="N508" s="1">
        <f>('Power parameter'!B$6-'Power parameter'!B$13)/'Power parameter'!E$15*(K508-E$4)*L508</f>
        <v>0</v>
      </c>
      <c r="O508" s="1">
        <f>IF(((K508-E$4)-B$1-E$1)&gt;0,0,('Power parameter'!K$8-'Power parameter'!B$13/'Power parameter'!E$15*((K508-E$4)-waves!B$1))*M508)</f>
        <v>0</v>
      </c>
      <c r="P508" s="1">
        <f t="shared" si="77"/>
        <v>0</v>
      </c>
      <c r="S508" s="1">
        <f t="shared" si="78"/>
        <v>2.3891057524153984E-5</v>
      </c>
      <c r="T508" s="1">
        <f t="shared" si="79"/>
        <v>0.46815905364372468</v>
      </c>
    </row>
    <row r="509" spans="1:20">
      <c r="A509">
        <v>501</v>
      </c>
      <c r="B509" s="1">
        <f t="shared" si="81"/>
        <v>2.3938839639202292E-5</v>
      </c>
      <c r="C509">
        <f t="shared" ref="C509:C572" si="85">IF((B509-B$4)&lt;B$3,1,0)</f>
        <v>1</v>
      </c>
      <c r="D509">
        <f t="shared" ref="D509:D528" si="86">IF((B509-B$4)&gt;B$3,1,0)</f>
        <v>0</v>
      </c>
      <c r="E509" s="1">
        <f>('Power parameter'!B$7-'Power parameter'!H$10/2+('Power parameter'!B$6-'Power parameter'!B$12)/'Power parameter'!E$15*(B509-B$4))*C509</f>
        <v>0.4898061124672542</v>
      </c>
      <c r="F509">
        <f>('Power parameter'!B$7+'Power parameter'!H$10/2-'Power parameter'!B$12/'Power parameter'!E$15*(B509-B$3-B$4))*D509</f>
        <v>0</v>
      </c>
      <c r="G509" s="1">
        <f t="shared" si="76"/>
        <v>0.4898061124672542</v>
      </c>
      <c r="J509">
        <v>501</v>
      </c>
      <c r="K509" s="1">
        <f t="shared" ref="K509:K522" si="87">E$4*2/1000*J509</f>
        <v>2.5622521312751901E-5</v>
      </c>
      <c r="L509">
        <f t="shared" ref="L509:L522" si="88">IF((K509-E$4)&lt;B$1,1,0)</f>
        <v>1</v>
      </c>
      <c r="M509">
        <f t="shared" ref="M509:M522" si="89">IF((K509-E$4)&gt;=B$1,1,0)</f>
        <v>0</v>
      </c>
      <c r="N509" s="1">
        <f>('Power parameter'!B$6-'Power parameter'!B$13)/'Power parameter'!E$15*(K509-E$4)*L509</f>
        <v>2.3169553513194219E-2</v>
      </c>
      <c r="O509" s="1">
        <f>IF(((K509-E$4)-B$1-E$1)&gt;0,0,('Power parameter'!K$8-'Power parameter'!B$13/'Power parameter'!E$15*((K509-E$4)-waves!B$1))*M509)</f>
        <v>0</v>
      </c>
      <c r="P509" s="1">
        <f t="shared" si="77"/>
        <v>2.3169553513194219E-2</v>
      </c>
      <c r="S509" s="1">
        <f t="shared" si="78"/>
        <v>2.3938839639202292E-5</v>
      </c>
      <c r="T509" s="1">
        <f t="shared" si="79"/>
        <v>0.4898061124672542</v>
      </c>
    </row>
    <row r="510" spans="1:20">
      <c r="A510">
        <v>502</v>
      </c>
      <c r="B510" s="1">
        <f t="shared" si="81"/>
        <v>2.3986621754250601E-5</v>
      </c>
      <c r="C510">
        <f t="shared" si="85"/>
        <v>1</v>
      </c>
      <c r="D510">
        <f t="shared" si="86"/>
        <v>0</v>
      </c>
      <c r="E510" s="1">
        <f>('Power parameter'!B$7-'Power parameter'!H$10/2+('Power parameter'!B$6-'Power parameter'!B$12)/'Power parameter'!E$15*(B510-B$4))*C510</f>
        <v>0.51145317129078371</v>
      </c>
      <c r="F510">
        <f>('Power parameter'!B$7+'Power parameter'!H$10/2-'Power parameter'!B$12/'Power parameter'!E$15*(B510-B$3-B$4))*D510</f>
        <v>0</v>
      </c>
      <c r="G510" s="1">
        <f t="shared" si="76"/>
        <v>0.51145317129078371</v>
      </c>
      <c r="J510">
        <v>502</v>
      </c>
      <c r="K510" s="1">
        <f t="shared" si="87"/>
        <v>2.5673664069863182E-5</v>
      </c>
      <c r="L510">
        <f t="shared" si="88"/>
        <v>1</v>
      </c>
      <c r="M510">
        <f t="shared" si="89"/>
        <v>0</v>
      </c>
      <c r="N510" s="1">
        <f>('Power parameter'!B$6-'Power parameter'!B$13)/'Power parameter'!E$15*(K510-E$4)*L510</f>
        <v>4.6339107026388437E-2</v>
      </c>
      <c r="O510" s="1">
        <f>IF(((K510-E$4)-B$1-E$1)&gt;0,0,('Power parameter'!K$8-'Power parameter'!B$13/'Power parameter'!E$15*((K510-E$4)-waves!B$1))*M510)</f>
        <v>0</v>
      </c>
      <c r="P510" s="1">
        <f t="shared" si="77"/>
        <v>4.6339107026388437E-2</v>
      </c>
      <c r="S510" s="1">
        <f t="shared" si="78"/>
        <v>2.3986621754250601E-5</v>
      </c>
      <c r="T510" s="1">
        <f t="shared" si="79"/>
        <v>0.51145317129078371</v>
      </c>
    </row>
    <row r="511" spans="1:20">
      <c r="A511">
        <v>503</v>
      </c>
      <c r="B511" s="1">
        <f t="shared" si="81"/>
        <v>2.4034403869298909E-5</v>
      </c>
      <c r="C511">
        <f t="shared" si="85"/>
        <v>1</v>
      </c>
      <c r="D511">
        <f t="shared" si="86"/>
        <v>0</v>
      </c>
      <c r="E511" s="1">
        <f>('Power parameter'!B$7-'Power parameter'!H$10/2+('Power parameter'!B$6-'Power parameter'!B$12)/'Power parameter'!E$15*(B511-B$4))*C511</f>
        <v>0.53310023011431329</v>
      </c>
      <c r="F511">
        <f>('Power parameter'!B$7+'Power parameter'!H$10/2-'Power parameter'!B$12/'Power parameter'!E$15*(B511-B$3-B$4))*D511</f>
        <v>0</v>
      </c>
      <c r="G511" s="1">
        <f t="shared" si="76"/>
        <v>0.53310023011431329</v>
      </c>
      <c r="J511">
        <v>503</v>
      </c>
      <c r="K511" s="1">
        <f t="shared" si="87"/>
        <v>2.5724806826974463E-5</v>
      </c>
      <c r="L511">
        <f t="shared" si="88"/>
        <v>1</v>
      </c>
      <c r="M511">
        <f t="shared" si="89"/>
        <v>0</v>
      </c>
      <c r="N511" s="1">
        <f>('Power parameter'!B$6-'Power parameter'!B$13)/'Power parameter'!E$15*(K511-E$4)*L511</f>
        <v>6.9508660539582656E-2</v>
      </c>
      <c r="O511" s="1">
        <f>IF(((K511-E$4)-B$1-E$1)&gt;0,0,('Power parameter'!K$8-'Power parameter'!B$13/'Power parameter'!E$15*((K511-E$4)-waves!B$1))*M511)</f>
        <v>0</v>
      </c>
      <c r="P511" s="1">
        <f t="shared" si="77"/>
        <v>6.9508660539582656E-2</v>
      </c>
      <c r="S511" s="1">
        <f t="shared" si="78"/>
        <v>2.4034403869298909E-5</v>
      </c>
      <c r="T511" s="1">
        <f t="shared" si="79"/>
        <v>0.53310023011431329</v>
      </c>
    </row>
    <row r="512" spans="1:20">
      <c r="A512">
        <v>504</v>
      </c>
      <c r="B512" s="1">
        <f t="shared" si="81"/>
        <v>2.4082185984347217E-5</v>
      </c>
      <c r="C512">
        <f t="shared" si="85"/>
        <v>1</v>
      </c>
      <c r="D512">
        <f t="shared" si="86"/>
        <v>0</v>
      </c>
      <c r="E512" s="1">
        <f>('Power parameter'!B$7-'Power parameter'!H$10/2+('Power parameter'!B$6-'Power parameter'!B$12)/'Power parameter'!E$15*(B512-B$4))*C512</f>
        <v>0.55474728893784275</v>
      </c>
      <c r="F512">
        <f>('Power parameter'!B$7+'Power parameter'!H$10/2-'Power parameter'!B$12/'Power parameter'!E$15*(B512-B$3-B$4))*D512</f>
        <v>0</v>
      </c>
      <c r="G512" s="1">
        <f t="shared" si="76"/>
        <v>0.55474728893784275</v>
      </c>
      <c r="J512">
        <v>504</v>
      </c>
      <c r="K512" s="1">
        <f t="shared" si="87"/>
        <v>2.5775949584085744E-5</v>
      </c>
      <c r="L512">
        <f t="shared" si="88"/>
        <v>1</v>
      </c>
      <c r="M512">
        <f t="shared" si="89"/>
        <v>0</v>
      </c>
      <c r="N512" s="1">
        <f>('Power parameter'!B$6-'Power parameter'!B$13)/'Power parameter'!E$15*(K512-E$4)*L512</f>
        <v>9.2678214052776875E-2</v>
      </c>
      <c r="O512" s="1">
        <f>IF(((K512-E$4)-B$1-E$1)&gt;0,0,('Power parameter'!K$8-'Power parameter'!B$13/'Power parameter'!E$15*((K512-E$4)-waves!B$1))*M512)</f>
        <v>0</v>
      </c>
      <c r="P512" s="1">
        <f t="shared" si="77"/>
        <v>9.2678214052776875E-2</v>
      </c>
      <c r="S512" s="1">
        <f t="shared" si="78"/>
        <v>2.4082185984347217E-5</v>
      </c>
      <c r="T512" s="1">
        <f t="shared" si="79"/>
        <v>0.55474728893784275</v>
      </c>
    </row>
    <row r="513" spans="1:20">
      <c r="A513">
        <v>505</v>
      </c>
      <c r="B513" s="1">
        <f t="shared" si="81"/>
        <v>2.4129968099395525E-5</v>
      </c>
      <c r="C513">
        <f t="shared" si="85"/>
        <v>1</v>
      </c>
      <c r="D513">
        <f t="shared" si="86"/>
        <v>0</v>
      </c>
      <c r="E513" s="1">
        <f>('Power parameter'!B$7-'Power parameter'!H$10/2+('Power parameter'!B$6-'Power parameter'!B$12)/'Power parameter'!E$15*(B513-B$4))*C513</f>
        <v>0.57639434776137233</v>
      </c>
      <c r="F513">
        <f>('Power parameter'!B$7+'Power parameter'!H$10/2-'Power parameter'!B$12/'Power parameter'!E$15*(B513-B$3-B$4))*D513</f>
        <v>0</v>
      </c>
      <c r="G513" s="1">
        <f t="shared" si="76"/>
        <v>0.57639434776137233</v>
      </c>
      <c r="J513">
        <v>505</v>
      </c>
      <c r="K513" s="1">
        <f t="shared" si="87"/>
        <v>2.5827092341197025E-5</v>
      </c>
      <c r="L513">
        <f t="shared" si="88"/>
        <v>1</v>
      </c>
      <c r="M513">
        <f t="shared" si="89"/>
        <v>0</v>
      </c>
      <c r="N513" s="1">
        <f>('Power parameter'!B$6-'Power parameter'!B$13)/'Power parameter'!E$15*(K513-E$4)*L513</f>
        <v>0.11584776756597109</v>
      </c>
      <c r="O513" s="1">
        <f>IF(((K513-E$4)-B$1-E$1)&gt;0,0,('Power parameter'!K$8-'Power parameter'!B$13/'Power parameter'!E$15*((K513-E$4)-waves!B$1))*M513)</f>
        <v>0</v>
      </c>
      <c r="P513" s="1">
        <f t="shared" si="77"/>
        <v>0.11584776756597109</v>
      </c>
      <c r="S513" s="1">
        <f t="shared" si="78"/>
        <v>2.4129968099395525E-5</v>
      </c>
      <c r="T513" s="1">
        <f t="shared" si="79"/>
        <v>0.57639434776137233</v>
      </c>
    </row>
    <row r="514" spans="1:20">
      <c r="A514">
        <v>506</v>
      </c>
      <c r="B514" s="1">
        <f t="shared" si="81"/>
        <v>2.417775021444383E-5</v>
      </c>
      <c r="C514">
        <f t="shared" si="85"/>
        <v>1</v>
      </c>
      <c r="D514">
        <f t="shared" si="86"/>
        <v>0</v>
      </c>
      <c r="E514" s="1">
        <f>('Power parameter'!B$7-'Power parameter'!H$10/2+('Power parameter'!B$6-'Power parameter'!B$12)/'Power parameter'!E$15*(B514-B$4))*C514</f>
        <v>0.59804140658490024</v>
      </c>
      <c r="F514">
        <f>('Power parameter'!B$7+'Power parameter'!H$10/2-'Power parameter'!B$12/'Power parameter'!E$15*(B514-B$3-B$4))*D514</f>
        <v>0</v>
      </c>
      <c r="G514" s="1">
        <f t="shared" si="76"/>
        <v>0.59804140658490024</v>
      </c>
      <c r="J514">
        <v>506</v>
      </c>
      <c r="K514" s="1">
        <f t="shared" si="87"/>
        <v>2.5878235098308305E-5</v>
      </c>
      <c r="L514">
        <f t="shared" si="88"/>
        <v>1</v>
      </c>
      <c r="M514">
        <f t="shared" si="89"/>
        <v>0</v>
      </c>
      <c r="N514" s="1">
        <f>('Power parameter'!B$6-'Power parameter'!B$13)/'Power parameter'!E$15*(K514-E$4)*L514</f>
        <v>0.13901732107916531</v>
      </c>
      <c r="O514" s="1">
        <f>IF(((K514-E$4)-B$1-E$1)&gt;0,0,('Power parameter'!K$8-'Power parameter'!B$13/'Power parameter'!E$15*((K514-E$4)-waves!B$1))*M514)</f>
        <v>0</v>
      </c>
      <c r="P514" s="1">
        <f t="shared" si="77"/>
        <v>0.13901732107916531</v>
      </c>
      <c r="S514" s="1">
        <f t="shared" si="78"/>
        <v>2.417775021444383E-5</v>
      </c>
      <c r="T514" s="1">
        <f t="shared" si="79"/>
        <v>0.59804140658490024</v>
      </c>
    </row>
    <row r="515" spans="1:20">
      <c r="A515">
        <v>507</v>
      </c>
      <c r="B515" s="1">
        <f t="shared" si="81"/>
        <v>2.4225532329492138E-5</v>
      </c>
      <c r="C515">
        <f t="shared" si="85"/>
        <v>1</v>
      </c>
      <c r="D515">
        <f t="shared" si="86"/>
        <v>0</v>
      </c>
      <c r="E515" s="1">
        <f>('Power parameter'!B$7-'Power parameter'!H$10/2+('Power parameter'!B$6-'Power parameter'!B$12)/'Power parameter'!E$15*(B515-B$4))*C515</f>
        <v>0.61968846540842981</v>
      </c>
      <c r="F515">
        <f>('Power parameter'!B$7+'Power parameter'!H$10/2-'Power parameter'!B$12/'Power parameter'!E$15*(B515-B$3-B$4))*D515</f>
        <v>0</v>
      </c>
      <c r="G515" s="1">
        <f t="shared" si="76"/>
        <v>0.61968846540842981</v>
      </c>
      <c r="J515">
        <v>507</v>
      </c>
      <c r="K515" s="1">
        <f t="shared" si="87"/>
        <v>2.5929377855419586E-5</v>
      </c>
      <c r="L515">
        <f t="shared" si="88"/>
        <v>1</v>
      </c>
      <c r="M515">
        <f t="shared" si="89"/>
        <v>0</v>
      </c>
      <c r="N515" s="1">
        <f>('Power parameter'!B$6-'Power parameter'!B$13)/'Power parameter'!E$15*(K515-E$4)*L515</f>
        <v>0.16218687459235953</v>
      </c>
      <c r="O515" s="1">
        <f>IF(((K515-E$4)-B$1-E$1)&gt;0,0,('Power parameter'!K$8-'Power parameter'!B$13/'Power parameter'!E$15*((K515-E$4)-waves!B$1))*M515)</f>
        <v>0</v>
      </c>
      <c r="P515" s="1">
        <f t="shared" si="77"/>
        <v>0.16218687459235953</v>
      </c>
      <c r="S515" s="1">
        <f t="shared" si="78"/>
        <v>2.4225532329492138E-5</v>
      </c>
      <c r="T515" s="1">
        <f t="shared" si="79"/>
        <v>0.61968846540842981</v>
      </c>
    </row>
    <row r="516" spans="1:20">
      <c r="A516">
        <v>508</v>
      </c>
      <c r="B516" s="1">
        <f t="shared" si="81"/>
        <v>2.4273314444540446E-5</v>
      </c>
      <c r="C516">
        <f t="shared" si="85"/>
        <v>1</v>
      </c>
      <c r="D516">
        <f t="shared" si="86"/>
        <v>0</v>
      </c>
      <c r="E516" s="1">
        <f>('Power parameter'!B$7-'Power parameter'!H$10/2+('Power parameter'!B$6-'Power parameter'!B$12)/'Power parameter'!E$15*(B516-B$4))*C516</f>
        <v>0.64133552423195939</v>
      </c>
      <c r="F516">
        <f>('Power parameter'!B$7+'Power parameter'!H$10/2-'Power parameter'!B$12/'Power parameter'!E$15*(B516-B$3-B$4))*D516</f>
        <v>0</v>
      </c>
      <c r="G516" s="1">
        <f t="shared" si="76"/>
        <v>0.64133552423195939</v>
      </c>
      <c r="J516">
        <v>508</v>
      </c>
      <c r="K516" s="1">
        <f t="shared" si="87"/>
        <v>2.5980520612530871E-5</v>
      </c>
      <c r="L516">
        <f t="shared" si="88"/>
        <v>1</v>
      </c>
      <c r="M516">
        <f t="shared" si="89"/>
        <v>0</v>
      </c>
      <c r="N516" s="1">
        <f>('Power parameter'!B$6-'Power parameter'!B$13)/'Power parameter'!E$15*(K516-E$4)*L516</f>
        <v>0.1853564281055553</v>
      </c>
      <c r="O516" s="1">
        <f>IF(((K516-E$4)-B$1-E$1)&gt;0,0,('Power parameter'!K$8-'Power parameter'!B$13/'Power parameter'!E$15*((K516-E$4)-waves!B$1))*M516)</f>
        <v>0</v>
      </c>
      <c r="P516" s="1">
        <f t="shared" si="77"/>
        <v>0.1853564281055553</v>
      </c>
      <c r="S516" s="1">
        <f t="shared" si="78"/>
        <v>2.4273314444540446E-5</v>
      </c>
      <c r="T516" s="1">
        <f t="shared" si="79"/>
        <v>0.64133552423195939</v>
      </c>
    </row>
    <row r="517" spans="1:20">
      <c r="A517">
        <v>509</v>
      </c>
      <c r="B517" s="1">
        <f t="shared" si="81"/>
        <v>2.4321096559588755E-5</v>
      </c>
      <c r="C517">
        <f t="shared" si="85"/>
        <v>1</v>
      </c>
      <c r="D517">
        <f t="shared" si="86"/>
        <v>0</v>
      </c>
      <c r="E517" s="1">
        <f>('Power parameter'!B$7-'Power parameter'!H$10/2+('Power parameter'!B$6-'Power parameter'!B$12)/'Power parameter'!E$15*(B517-B$4))*C517</f>
        <v>0.66298258305548885</v>
      </c>
      <c r="F517">
        <f>('Power parameter'!B$7+'Power parameter'!H$10/2-'Power parameter'!B$12/'Power parameter'!E$15*(B517-B$3-B$4))*D517</f>
        <v>0</v>
      </c>
      <c r="G517" s="1">
        <f t="shared" si="76"/>
        <v>0.66298258305548885</v>
      </c>
      <c r="J517">
        <v>509</v>
      </c>
      <c r="K517" s="1">
        <f t="shared" si="87"/>
        <v>2.6031663369642151E-5</v>
      </c>
      <c r="L517">
        <f t="shared" si="88"/>
        <v>1</v>
      </c>
      <c r="M517">
        <f t="shared" si="89"/>
        <v>0</v>
      </c>
      <c r="N517" s="1">
        <f>('Power parameter'!B$6-'Power parameter'!B$13)/'Power parameter'!E$15*(K517-E$4)*L517</f>
        <v>0.20852598161874952</v>
      </c>
      <c r="O517" s="1">
        <f>IF(((K517-E$4)-B$1-E$1)&gt;0,0,('Power parameter'!K$8-'Power parameter'!B$13/'Power parameter'!E$15*((K517-E$4)-waves!B$1))*M517)</f>
        <v>0</v>
      </c>
      <c r="P517" s="1">
        <f t="shared" si="77"/>
        <v>0.20852598161874952</v>
      </c>
      <c r="S517" s="1">
        <f t="shared" si="78"/>
        <v>2.4321096559588755E-5</v>
      </c>
      <c r="T517" s="1">
        <f t="shared" si="79"/>
        <v>0.66298258305548885</v>
      </c>
    </row>
    <row r="518" spans="1:20">
      <c r="A518">
        <v>510</v>
      </c>
      <c r="B518" s="1">
        <f t="shared" si="81"/>
        <v>2.4368878674637063E-5</v>
      </c>
      <c r="C518">
        <f t="shared" si="85"/>
        <v>1</v>
      </c>
      <c r="D518">
        <f t="shared" si="86"/>
        <v>0</v>
      </c>
      <c r="E518" s="1">
        <f>('Power parameter'!B$7-'Power parameter'!H$10/2+('Power parameter'!B$6-'Power parameter'!B$12)/'Power parameter'!E$15*(B518-B$4))*C518</f>
        <v>0.68462964187901831</v>
      </c>
      <c r="F518">
        <f>('Power parameter'!B$7+'Power parameter'!H$10/2-'Power parameter'!B$12/'Power parameter'!E$15*(B518-B$3-B$4))*D518</f>
        <v>0</v>
      </c>
      <c r="G518" s="1">
        <f t="shared" si="76"/>
        <v>0.68462964187901831</v>
      </c>
      <c r="J518">
        <v>510</v>
      </c>
      <c r="K518" s="1">
        <f t="shared" si="87"/>
        <v>2.6082806126753432E-5</v>
      </c>
      <c r="L518">
        <f t="shared" si="88"/>
        <v>1</v>
      </c>
      <c r="M518">
        <f t="shared" si="89"/>
        <v>0</v>
      </c>
      <c r="N518" s="1">
        <f>('Power parameter'!B$6-'Power parameter'!B$13)/'Power parameter'!E$15*(K518-E$4)*L518</f>
        <v>0.23169553513194374</v>
      </c>
      <c r="O518" s="1">
        <f>IF(((K518-E$4)-B$1-E$1)&gt;0,0,('Power parameter'!K$8-'Power parameter'!B$13/'Power parameter'!E$15*((K518-E$4)-waves!B$1))*M518)</f>
        <v>0</v>
      </c>
      <c r="P518" s="1">
        <f t="shared" si="77"/>
        <v>0.23169553513194374</v>
      </c>
      <c r="S518" s="1">
        <f t="shared" si="78"/>
        <v>2.4368878674637063E-5</v>
      </c>
      <c r="T518" s="1">
        <f t="shared" si="79"/>
        <v>0.68462964187901831</v>
      </c>
    </row>
    <row r="519" spans="1:20">
      <c r="A519">
        <v>511</v>
      </c>
      <c r="B519" s="1">
        <f t="shared" si="81"/>
        <v>2.4416660789685371E-5</v>
      </c>
      <c r="C519">
        <f t="shared" si="85"/>
        <v>1</v>
      </c>
      <c r="D519">
        <f t="shared" si="86"/>
        <v>0</v>
      </c>
      <c r="E519" s="1">
        <f>('Power parameter'!B$7-'Power parameter'!H$10/2+('Power parameter'!B$6-'Power parameter'!B$12)/'Power parameter'!E$15*(B519-B$4))*C519</f>
        <v>0.70627670070254789</v>
      </c>
      <c r="F519">
        <f>('Power parameter'!B$7+'Power parameter'!H$10/2-'Power parameter'!B$12/'Power parameter'!E$15*(B519-B$3-B$4))*D519</f>
        <v>0</v>
      </c>
      <c r="G519" s="1">
        <f t="shared" si="76"/>
        <v>0.70627670070254789</v>
      </c>
      <c r="J519">
        <v>511</v>
      </c>
      <c r="K519" s="1">
        <f t="shared" si="87"/>
        <v>2.6133948883864713E-5</v>
      </c>
      <c r="L519">
        <f t="shared" si="88"/>
        <v>1</v>
      </c>
      <c r="M519">
        <f t="shared" si="89"/>
        <v>0</v>
      </c>
      <c r="N519" s="1">
        <f>('Power parameter'!B$6-'Power parameter'!B$13)/'Power parameter'!E$15*(K519-E$4)*L519</f>
        <v>0.25486508864513796</v>
      </c>
      <c r="O519" s="1">
        <f>IF(((K519-E$4)-B$1-E$1)&gt;0,0,('Power parameter'!K$8-'Power parameter'!B$13/'Power parameter'!E$15*((K519-E$4)-waves!B$1))*M519)</f>
        <v>0</v>
      </c>
      <c r="P519" s="1">
        <f t="shared" si="77"/>
        <v>0.25486508864513796</v>
      </c>
      <c r="S519" s="1">
        <f t="shared" si="78"/>
        <v>2.4416660789685371E-5</v>
      </c>
      <c r="T519" s="1">
        <f t="shared" si="79"/>
        <v>0.70627670070254789</v>
      </c>
    </row>
    <row r="520" spans="1:20">
      <c r="A520">
        <v>512</v>
      </c>
      <c r="B520" s="1">
        <f t="shared" si="81"/>
        <v>2.4464442904733679E-5</v>
      </c>
      <c r="C520">
        <f t="shared" si="85"/>
        <v>1</v>
      </c>
      <c r="D520">
        <f t="shared" si="86"/>
        <v>0</v>
      </c>
      <c r="E520" s="1">
        <f>('Power parameter'!B$7-'Power parameter'!H$10/2+('Power parameter'!B$6-'Power parameter'!B$12)/'Power parameter'!E$15*(B520-B$4))*C520</f>
        <v>0.72792375952607746</v>
      </c>
      <c r="F520">
        <f>('Power parameter'!B$7+'Power parameter'!H$10/2-'Power parameter'!B$12/'Power parameter'!E$15*(B520-B$3-B$4))*D520</f>
        <v>0</v>
      </c>
      <c r="G520" s="1">
        <f t="shared" si="76"/>
        <v>0.72792375952607746</v>
      </c>
      <c r="J520">
        <v>512</v>
      </c>
      <c r="K520" s="1">
        <f t="shared" si="87"/>
        <v>2.6185091640975994E-5</v>
      </c>
      <c r="L520">
        <f t="shared" si="88"/>
        <v>1</v>
      </c>
      <c r="M520">
        <f t="shared" si="89"/>
        <v>0</v>
      </c>
      <c r="N520" s="1">
        <f>('Power parameter'!B$6-'Power parameter'!B$13)/'Power parameter'!E$15*(K520-E$4)*L520</f>
        <v>0.27803464215833218</v>
      </c>
      <c r="O520" s="1">
        <f>IF(((K520-E$4)-B$1-E$1)&gt;0,0,('Power parameter'!K$8-'Power parameter'!B$13/'Power parameter'!E$15*((K520-E$4)-waves!B$1))*M520)</f>
        <v>0</v>
      </c>
      <c r="P520" s="1">
        <f t="shared" si="77"/>
        <v>0.27803464215833218</v>
      </c>
      <c r="S520" s="1">
        <f t="shared" si="78"/>
        <v>2.4464442904733679E-5</v>
      </c>
      <c r="T520" s="1">
        <f t="shared" si="79"/>
        <v>0.72792375952607746</v>
      </c>
    </row>
    <row r="521" spans="1:20">
      <c r="A521">
        <v>513</v>
      </c>
      <c r="B521" s="1">
        <f t="shared" si="81"/>
        <v>2.4512225019781988E-5</v>
      </c>
      <c r="C521">
        <f t="shared" si="85"/>
        <v>1</v>
      </c>
      <c r="D521">
        <f t="shared" si="86"/>
        <v>0</v>
      </c>
      <c r="E521" s="1">
        <f>('Power parameter'!B$7-'Power parameter'!H$10/2+('Power parameter'!B$6-'Power parameter'!B$12)/'Power parameter'!E$15*(B521-B$4))*C521</f>
        <v>0.74957081834960693</v>
      </c>
      <c r="F521">
        <f>('Power parameter'!B$7+'Power parameter'!H$10/2-'Power parameter'!B$12/'Power parameter'!E$15*(B521-B$3-B$4))*D521</f>
        <v>0</v>
      </c>
      <c r="G521" s="1">
        <f t="shared" ref="G521:G584" si="90">E521+F521</f>
        <v>0.74957081834960693</v>
      </c>
      <c r="J521">
        <v>513</v>
      </c>
      <c r="K521" s="1">
        <f t="shared" si="87"/>
        <v>2.6236234398087275E-5</v>
      </c>
      <c r="L521">
        <f t="shared" si="88"/>
        <v>1</v>
      </c>
      <c r="M521">
        <f t="shared" si="89"/>
        <v>0</v>
      </c>
      <c r="N521" s="1">
        <f>('Power parameter'!B$6-'Power parameter'!B$13)/'Power parameter'!E$15*(K521-E$4)*L521</f>
        <v>0.3012041956715264</v>
      </c>
      <c r="O521" s="1">
        <f>IF(((K521-E$4)-B$1-E$1)&gt;0,0,('Power parameter'!K$8-'Power parameter'!B$13/'Power parameter'!E$15*((K521-E$4)-waves!B$1))*M521)</f>
        <v>0</v>
      </c>
      <c r="P521" s="1">
        <f t="shared" ref="P521:P584" si="91">N521+O521</f>
        <v>0.3012041956715264</v>
      </c>
      <c r="S521" s="1">
        <f t="shared" ref="S521:S584" si="92">B521*H$1+K521*H$2</f>
        <v>2.4512225019781988E-5</v>
      </c>
      <c r="T521" s="1">
        <f t="shared" ref="T521:T584" si="93">G521*H$1+P521*H$2</f>
        <v>0.74957081834960693</v>
      </c>
    </row>
    <row r="522" spans="1:20">
      <c r="A522">
        <v>514</v>
      </c>
      <c r="B522" s="1">
        <f t="shared" si="81"/>
        <v>2.4560007134830296E-5</v>
      </c>
      <c r="C522">
        <f t="shared" si="85"/>
        <v>1</v>
      </c>
      <c r="D522">
        <f t="shared" si="86"/>
        <v>0</v>
      </c>
      <c r="E522" s="1">
        <f>('Power parameter'!B$7-'Power parameter'!H$10/2+('Power parameter'!B$6-'Power parameter'!B$12)/'Power parameter'!E$15*(B522-B$4))*C522</f>
        <v>0.7712178771731365</v>
      </c>
      <c r="F522">
        <f>('Power parameter'!B$7+'Power parameter'!H$10/2-'Power parameter'!B$12/'Power parameter'!E$15*(B522-B$3-B$4))*D522</f>
        <v>0</v>
      </c>
      <c r="G522" s="1">
        <f t="shared" si="90"/>
        <v>0.7712178771731365</v>
      </c>
      <c r="J522">
        <v>514</v>
      </c>
      <c r="K522" s="1">
        <f t="shared" si="87"/>
        <v>2.6287377155198556E-5</v>
      </c>
      <c r="L522">
        <f t="shared" si="88"/>
        <v>1</v>
      </c>
      <c r="M522">
        <f t="shared" si="89"/>
        <v>0</v>
      </c>
      <c r="N522" s="1">
        <f>('Power parameter'!B$6-'Power parameter'!B$13)/'Power parameter'!E$15*(K522-E$4)*L522</f>
        <v>0.32437374918472062</v>
      </c>
      <c r="O522" s="1">
        <f>IF(((K522-E$4)-B$1-E$1)&gt;0,0,('Power parameter'!K$8-'Power parameter'!B$13/'Power parameter'!E$15*((K522-E$4)-waves!B$1))*M522)</f>
        <v>0</v>
      </c>
      <c r="P522" s="1">
        <f t="shared" si="91"/>
        <v>0.32437374918472062</v>
      </c>
      <c r="S522" s="1">
        <f t="shared" si="92"/>
        <v>2.4560007134830296E-5</v>
      </c>
      <c r="T522" s="1">
        <f t="shared" si="93"/>
        <v>0.7712178771731365</v>
      </c>
    </row>
    <row r="523" spans="1:20">
      <c r="A523">
        <v>515</v>
      </c>
      <c r="B523" s="1">
        <f t="shared" ref="B523:B586" si="94">2*B$4/1000*A523</f>
        <v>2.4607789249878604E-5</v>
      </c>
      <c r="C523">
        <f t="shared" si="85"/>
        <v>1</v>
      </c>
      <c r="D523">
        <f t="shared" si="86"/>
        <v>0</v>
      </c>
      <c r="E523" s="1">
        <f>('Power parameter'!B$7-'Power parameter'!H$10/2+('Power parameter'!B$6-'Power parameter'!B$12)/'Power parameter'!E$15*(B523-B$4))*C523</f>
        <v>0.79286493599666596</v>
      </c>
      <c r="F523">
        <f>('Power parameter'!B$7+'Power parameter'!H$10/2-'Power parameter'!B$12/'Power parameter'!E$15*(B523-B$3-B$4))*D523</f>
        <v>0</v>
      </c>
      <c r="G523" s="1">
        <f t="shared" si="90"/>
        <v>0.79286493599666596</v>
      </c>
      <c r="J523">
        <v>515</v>
      </c>
      <c r="K523" s="1">
        <f t="shared" ref="K523:K546" si="95">E$4*2/1000*J523</f>
        <v>2.6338519912309837E-5</v>
      </c>
      <c r="L523">
        <f t="shared" ref="L523:L546" si="96">IF((K523-E$4)&lt;B$1,1,0)</f>
        <v>1</v>
      </c>
      <c r="M523">
        <f t="shared" ref="M523:M546" si="97">IF((K523-E$4)&gt;=B$1,1,0)</f>
        <v>0</v>
      </c>
      <c r="N523" s="1">
        <f>('Power parameter'!B$6-'Power parameter'!B$13)/'Power parameter'!E$15*(K523-E$4)*L523</f>
        <v>0.34754330269791484</v>
      </c>
      <c r="O523" s="1">
        <f>IF(((K523-E$4)-B$1-E$1)&gt;0,0,('Power parameter'!K$8-'Power parameter'!B$13/'Power parameter'!E$15*((K523-E$4)-waves!B$1))*M523)</f>
        <v>0</v>
      </c>
      <c r="P523" s="1">
        <f t="shared" si="91"/>
        <v>0.34754330269791484</v>
      </c>
      <c r="S523" s="1">
        <f t="shared" si="92"/>
        <v>2.4607789249878604E-5</v>
      </c>
      <c r="T523" s="1">
        <f t="shared" si="93"/>
        <v>0.79286493599666596</v>
      </c>
    </row>
    <row r="524" spans="1:20">
      <c r="A524">
        <v>516</v>
      </c>
      <c r="B524" s="1">
        <f t="shared" si="94"/>
        <v>2.4655571364926912E-5</v>
      </c>
      <c r="C524">
        <f t="shared" si="85"/>
        <v>1</v>
      </c>
      <c r="D524">
        <f t="shared" si="86"/>
        <v>0</v>
      </c>
      <c r="E524" s="1">
        <f>('Power parameter'!B$7-'Power parameter'!H$10/2+('Power parameter'!B$6-'Power parameter'!B$12)/'Power parameter'!E$15*(B524-B$4))*C524</f>
        <v>0.81451199482019554</v>
      </c>
      <c r="F524">
        <f>('Power parameter'!B$7+'Power parameter'!H$10/2-'Power parameter'!B$12/'Power parameter'!E$15*(B524-B$3-B$4))*D524</f>
        <v>0</v>
      </c>
      <c r="G524" s="1">
        <f t="shared" si="90"/>
        <v>0.81451199482019554</v>
      </c>
      <c r="J524">
        <v>516</v>
      </c>
      <c r="K524" s="1">
        <f t="shared" si="95"/>
        <v>2.6389662669421118E-5</v>
      </c>
      <c r="L524">
        <f t="shared" si="96"/>
        <v>1</v>
      </c>
      <c r="M524">
        <f t="shared" si="97"/>
        <v>0</v>
      </c>
      <c r="N524" s="1">
        <f>('Power parameter'!B$6-'Power parameter'!B$13)/'Power parameter'!E$15*(K524-E$4)*L524</f>
        <v>0.37071285621110905</v>
      </c>
      <c r="O524" s="1">
        <f>IF(((K524-E$4)-B$1-E$1)&gt;0,0,('Power parameter'!K$8-'Power parameter'!B$13/'Power parameter'!E$15*((K524-E$4)-waves!B$1))*M524)</f>
        <v>0</v>
      </c>
      <c r="P524" s="1">
        <f t="shared" si="91"/>
        <v>0.37071285621110905</v>
      </c>
      <c r="S524" s="1">
        <f t="shared" si="92"/>
        <v>2.4655571364926912E-5</v>
      </c>
      <c r="T524" s="1">
        <f t="shared" si="93"/>
        <v>0.81451199482019554</v>
      </c>
    </row>
    <row r="525" spans="1:20">
      <c r="A525">
        <v>517</v>
      </c>
      <c r="B525" s="1">
        <f t="shared" si="94"/>
        <v>2.470335347997522E-5</v>
      </c>
      <c r="C525">
        <f t="shared" si="85"/>
        <v>1</v>
      </c>
      <c r="D525">
        <f t="shared" si="86"/>
        <v>0</v>
      </c>
      <c r="E525" s="1">
        <f>('Power parameter'!B$7-'Power parameter'!H$10/2+('Power parameter'!B$6-'Power parameter'!B$12)/'Power parameter'!E$15*(B525-B$4))*C525</f>
        <v>0.83615905364372511</v>
      </c>
      <c r="F525">
        <f>('Power parameter'!B$7+'Power parameter'!H$10/2-'Power parameter'!B$12/'Power parameter'!E$15*(B525-B$3-B$4))*D525</f>
        <v>0</v>
      </c>
      <c r="G525" s="1">
        <f t="shared" si="90"/>
        <v>0.83615905364372511</v>
      </c>
      <c r="J525">
        <v>517</v>
      </c>
      <c r="K525" s="1">
        <f t="shared" si="95"/>
        <v>2.6440805426532402E-5</v>
      </c>
      <c r="L525">
        <f t="shared" si="96"/>
        <v>1</v>
      </c>
      <c r="M525">
        <f t="shared" si="97"/>
        <v>0</v>
      </c>
      <c r="N525" s="1">
        <f>('Power parameter'!B$6-'Power parameter'!B$13)/'Power parameter'!E$15*(K525-E$4)*L525</f>
        <v>0.39388240972430483</v>
      </c>
      <c r="O525" s="1">
        <f>IF(((K525-E$4)-B$1-E$1)&gt;0,0,('Power parameter'!K$8-'Power parameter'!B$13/'Power parameter'!E$15*((K525-E$4)-waves!B$1))*M525)</f>
        <v>0</v>
      </c>
      <c r="P525" s="1">
        <f t="shared" si="91"/>
        <v>0.39388240972430483</v>
      </c>
      <c r="S525" s="1">
        <f t="shared" si="92"/>
        <v>2.470335347997522E-5</v>
      </c>
      <c r="T525" s="1">
        <f t="shared" si="93"/>
        <v>0.83615905364372511</v>
      </c>
    </row>
    <row r="526" spans="1:20">
      <c r="A526">
        <v>518</v>
      </c>
      <c r="B526" s="1">
        <f t="shared" si="94"/>
        <v>2.4751135595023529E-5</v>
      </c>
      <c r="C526">
        <f t="shared" si="85"/>
        <v>1</v>
      </c>
      <c r="D526">
        <f t="shared" si="86"/>
        <v>0</v>
      </c>
      <c r="E526" s="1">
        <f>('Power parameter'!B$7-'Power parameter'!H$10/2+('Power parameter'!B$6-'Power parameter'!B$12)/'Power parameter'!E$15*(B526-B$4))*C526</f>
        <v>0.85780611246725458</v>
      </c>
      <c r="F526">
        <f>('Power parameter'!B$7+'Power parameter'!H$10/2-'Power parameter'!B$12/'Power parameter'!E$15*(B526-B$3-B$4))*D526</f>
        <v>0</v>
      </c>
      <c r="G526" s="1">
        <f t="shared" si="90"/>
        <v>0.85780611246725458</v>
      </c>
      <c r="J526">
        <v>518</v>
      </c>
      <c r="K526" s="1">
        <f t="shared" si="95"/>
        <v>2.6491948183643683E-5</v>
      </c>
      <c r="L526">
        <f t="shared" si="96"/>
        <v>1</v>
      </c>
      <c r="M526">
        <f t="shared" si="97"/>
        <v>0</v>
      </c>
      <c r="N526" s="1">
        <f>('Power parameter'!B$6-'Power parameter'!B$13)/'Power parameter'!E$15*(K526-E$4)*L526</f>
        <v>0.41705196323749905</v>
      </c>
      <c r="O526" s="1">
        <f>IF(((K526-E$4)-B$1-E$1)&gt;0,0,('Power parameter'!K$8-'Power parameter'!B$13/'Power parameter'!E$15*((K526-E$4)-waves!B$1))*M526)</f>
        <v>0</v>
      </c>
      <c r="P526" s="1">
        <f t="shared" si="91"/>
        <v>0.41705196323749905</v>
      </c>
      <c r="S526" s="1">
        <f t="shared" si="92"/>
        <v>2.4751135595023529E-5</v>
      </c>
      <c r="T526" s="1">
        <f t="shared" si="93"/>
        <v>0.85780611246725458</v>
      </c>
    </row>
    <row r="527" spans="1:20">
      <c r="A527">
        <v>519</v>
      </c>
      <c r="B527" s="1">
        <f t="shared" si="94"/>
        <v>2.4798917710071833E-5</v>
      </c>
      <c r="C527">
        <f t="shared" si="85"/>
        <v>0</v>
      </c>
      <c r="D527">
        <f t="shared" si="86"/>
        <v>1</v>
      </c>
      <c r="E527" s="1">
        <f>('Power parameter'!B$7-'Power parameter'!H$10/2+('Power parameter'!B$6-'Power parameter'!B$12)/'Power parameter'!E$15*(B527-B$4))*C527</f>
        <v>0</v>
      </c>
      <c r="F527">
        <f>('Power parameter'!B$7+'Power parameter'!H$10/2-'Power parameter'!B$12/'Power parameter'!E$15*(B527-B$3-B$4))*D527</f>
        <v>0.87154603634308214</v>
      </c>
      <c r="G527" s="1">
        <f t="shared" si="90"/>
        <v>0.87154603634308214</v>
      </c>
      <c r="J527">
        <v>519</v>
      </c>
      <c r="K527" s="1">
        <f t="shared" si="95"/>
        <v>2.6543090940754964E-5</v>
      </c>
      <c r="L527">
        <f t="shared" si="96"/>
        <v>1</v>
      </c>
      <c r="M527">
        <f t="shared" si="97"/>
        <v>0</v>
      </c>
      <c r="N527" s="1">
        <f>('Power parameter'!B$6-'Power parameter'!B$13)/'Power parameter'!E$15*(K527-E$4)*L527</f>
        <v>0.44022151675069326</v>
      </c>
      <c r="O527" s="1">
        <f>IF(((K527-E$4)-B$1-E$1)&gt;0,0,('Power parameter'!K$8-'Power parameter'!B$13/'Power parameter'!E$15*((K527-E$4)-waves!B$1))*M527)</f>
        <v>0</v>
      </c>
      <c r="P527" s="1">
        <f t="shared" si="91"/>
        <v>0.44022151675069326</v>
      </c>
      <c r="S527" s="1">
        <f t="shared" si="92"/>
        <v>2.4798917710071833E-5</v>
      </c>
      <c r="T527" s="1">
        <f t="shared" si="93"/>
        <v>0.87154603634308214</v>
      </c>
    </row>
    <row r="528" spans="1:20">
      <c r="A528">
        <v>520</v>
      </c>
      <c r="B528" s="1">
        <f t="shared" si="94"/>
        <v>2.4846699825120142E-5</v>
      </c>
      <c r="C528">
        <f t="shared" si="85"/>
        <v>0</v>
      </c>
      <c r="D528">
        <f t="shared" si="86"/>
        <v>1</v>
      </c>
      <c r="E528" s="1">
        <f>('Power parameter'!B$7-'Power parameter'!H$10/2+('Power parameter'!B$6-'Power parameter'!B$12)/'Power parameter'!E$15*(B528-B$4))*C528</f>
        <v>0</v>
      </c>
      <c r="F528">
        <f>('Power parameter'!B$7+'Power parameter'!H$10/2-'Power parameter'!B$12/'Power parameter'!E$15*(B528-B$3-B$4))*D528</f>
        <v>0.87070739396740782</v>
      </c>
      <c r="G528" s="1">
        <f t="shared" si="90"/>
        <v>0.87070739396740782</v>
      </c>
      <c r="J528">
        <v>520</v>
      </c>
      <c r="K528" s="1">
        <f t="shared" si="95"/>
        <v>2.6594233697866245E-5</v>
      </c>
      <c r="L528">
        <f t="shared" si="96"/>
        <v>1</v>
      </c>
      <c r="M528">
        <f t="shared" si="97"/>
        <v>0</v>
      </c>
      <c r="N528" s="1">
        <f>('Power parameter'!B$6-'Power parameter'!B$13)/'Power parameter'!E$15*(K528-E$4)*L528</f>
        <v>0.46339107026388748</v>
      </c>
      <c r="O528" s="1">
        <f>IF(((K528-E$4)-B$1-E$1)&gt;0,0,('Power parameter'!K$8-'Power parameter'!B$13/'Power parameter'!E$15*((K528-E$4)-waves!B$1))*M528)</f>
        <v>0</v>
      </c>
      <c r="P528" s="1">
        <f t="shared" si="91"/>
        <v>0.46339107026388748</v>
      </c>
      <c r="S528" s="1">
        <f t="shared" si="92"/>
        <v>2.4846699825120142E-5</v>
      </c>
      <c r="T528" s="1">
        <f t="shared" si="93"/>
        <v>0.87070739396740782</v>
      </c>
    </row>
    <row r="529" spans="1:20">
      <c r="A529">
        <v>521</v>
      </c>
      <c r="B529" s="1">
        <f t="shared" si="94"/>
        <v>2.489448194016845E-5</v>
      </c>
      <c r="C529">
        <f t="shared" si="85"/>
        <v>0</v>
      </c>
      <c r="D529">
        <f t="shared" ref="D529:D592" si="98">IF((B529-B$4)&gt;B$3,1,0)</f>
        <v>1</v>
      </c>
      <c r="E529" s="1">
        <f>('Power parameter'!B$7-'Power parameter'!H$10/2+('Power parameter'!B$6-'Power parameter'!B$12)/'Power parameter'!E$15*(B529-B$4))*C529</f>
        <v>0</v>
      </c>
      <c r="F529">
        <f>('Power parameter'!B$7+'Power parameter'!H$10/2-'Power parameter'!B$12/'Power parameter'!E$15*(B529-B$3-B$4))*D529</f>
        <v>0.86986875159173338</v>
      </c>
      <c r="G529" s="1">
        <f t="shared" si="90"/>
        <v>0.86986875159173338</v>
      </c>
      <c r="J529">
        <v>521</v>
      </c>
      <c r="K529" s="1">
        <f t="shared" si="95"/>
        <v>2.6645376454977525E-5</v>
      </c>
      <c r="L529">
        <f t="shared" si="96"/>
        <v>1</v>
      </c>
      <c r="M529">
        <f t="shared" si="97"/>
        <v>0</v>
      </c>
      <c r="N529" s="1">
        <f>('Power parameter'!B$6-'Power parameter'!B$13)/'Power parameter'!E$15*(K529-E$4)*L529</f>
        <v>0.4865606237770817</v>
      </c>
      <c r="O529" s="1">
        <f>IF(((K529-E$4)-B$1-E$1)&gt;0,0,('Power parameter'!K$8-'Power parameter'!B$13/'Power parameter'!E$15*((K529-E$4)-waves!B$1))*M529)</f>
        <v>0</v>
      </c>
      <c r="P529" s="1">
        <f t="shared" si="91"/>
        <v>0.4865606237770817</v>
      </c>
      <c r="S529" s="1">
        <f t="shared" si="92"/>
        <v>2.489448194016845E-5</v>
      </c>
      <c r="T529" s="1">
        <f t="shared" si="93"/>
        <v>0.86986875159173338</v>
      </c>
    </row>
    <row r="530" spans="1:20">
      <c r="A530">
        <v>522</v>
      </c>
      <c r="B530" s="1">
        <f t="shared" si="94"/>
        <v>2.4942264055216758E-5</v>
      </c>
      <c r="C530">
        <f t="shared" si="85"/>
        <v>0</v>
      </c>
      <c r="D530">
        <f t="shared" si="98"/>
        <v>1</v>
      </c>
      <c r="E530" s="1">
        <f>('Power parameter'!B$7-'Power parameter'!H$10/2+('Power parameter'!B$6-'Power parameter'!B$12)/'Power parameter'!E$15*(B530-B$4))*C530</f>
        <v>0</v>
      </c>
      <c r="F530">
        <f>('Power parameter'!B$7+'Power parameter'!H$10/2-'Power parameter'!B$12/'Power parameter'!E$15*(B530-B$3-B$4))*D530</f>
        <v>0.86903010921605917</v>
      </c>
      <c r="G530" s="1">
        <f t="shared" si="90"/>
        <v>0.86903010921605917</v>
      </c>
      <c r="J530">
        <v>522</v>
      </c>
      <c r="K530" s="1">
        <f t="shared" si="95"/>
        <v>2.6696519212088806E-5</v>
      </c>
      <c r="L530">
        <f t="shared" si="96"/>
        <v>1</v>
      </c>
      <c r="M530">
        <f t="shared" si="97"/>
        <v>0</v>
      </c>
      <c r="N530" s="1">
        <f>('Power parameter'!B$6-'Power parameter'!B$13)/'Power parameter'!E$15*(K530-E$4)*L530</f>
        <v>0.50973017729027592</v>
      </c>
      <c r="O530" s="1">
        <f>IF(((K530-E$4)-B$1-E$1)&gt;0,0,('Power parameter'!K$8-'Power parameter'!B$13/'Power parameter'!E$15*((K530-E$4)-waves!B$1))*M530)</f>
        <v>0</v>
      </c>
      <c r="P530" s="1">
        <f t="shared" si="91"/>
        <v>0.50973017729027592</v>
      </c>
      <c r="S530" s="1">
        <f t="shared" si="92"/>
        <v>2.4942264055216758E-5</v>
      </c>
      <c r="T530" s="1">
        <f t="shared" si="93"/>
        <v>0.86903010921605917</v>
      </c>
    </row>
    <row r="531" spans="1:20">
      <c r="A531">
        <v>523</v>
      </c>
      <c r="B531" s="1">
        <f t="shared" si="94"/>
        <v>2.4990046170265066E-5</v>
      </c>
      <c r="C531">
        <f t="shared" si="85"/>
        <v>0</v>
      </c>
      <c r="D531">
        <f t="shared" si="98"/>
        <v>1</v>
      </c>
      <c r="E531" s="1">
        <f>('Power parameter'!B$7-'Power parameter'!H$10/2+('Power parameter'!B$6-'Power parameter'!B$12)/'Power parameter'!E$15*(B531-B$4))*C531</f>
        <v>0</v>
      </c>
      <c r="F531">
        <f>('Power parameter'!B$7+'Power parameter'!H$10/2-'Power parameter'!B$12/'Power parameter'!E$15*(B531-B$3-B$4))*D531</f>
        <v>0.86819146684038473</v>
      </c>
      <c r="G531" s="1">
        <f t="shared" si="90"/>
        <v>0.86819146684038473</v>
      </c>
      <c r="J531">
        <v>523</v>
      </c>
      <c r="K531" s="1">
        <f t="shared" si="95"/>
        <v>2.6747661969200087E-5</v>
      </c>
      <c r="L531">
        <f t="shared" si="96"/>
        <v>1</v>
      </c>
      <c r="M531">
        <f t="shared" si="97"/>
        <v>0</v>
      </c>
      <c r="N531" s="1">
        <f>('Power parameter'!B$6-'Power parameter'!B$13)/'Power parameter'!E$15*(K531-E$4)*L531</f>
        <v>0.53289973080347008</v>
      </c>
      <c r="O531" s="1">
        <f>IF(((K531-E$4)-B$1-E$1)&gt;0,0,('Power parameter'!K$8-'Power parameter'!B$13/'Power parameter'!E$15*((K531-E$4)-waves!B$1))*M531)</f>
        <v>0</v>
      </c>
      <c r="P531" s="1">
        <f t="shared" si="91"/>
        <v>0.53289973080347008</v>
      </c>
      <c r="S531" s="1">
        <f t="shared" si="92"/>
        <v>2.4990046170265066E-5</v>
      </c>
      <c r="T531" s="1">
        <f t="shared" si="93"/>
        <v>0.86819146684038473</v>
      </c>
    </row>
    <row r="532" spans="1:20">
      <c r="A532">
        <v>524</v>
      </c>
      <c r="B532" s="1">
        <f t="shared" si="94"/>
        <v>2.5037828285313374E-5</v>
      </c>
      <c r="C532">
        <f t="shared" si="85"/>
        <v>0</v>
      </c>
      <c r="D532">
        <f t="shared" si="98"/>
        <v>1</v>
      </c>
      <c r="E532" s="1">
        <f>('Power parameter'!B$7-'Power parameter'!H$10/2+('Power parameter'!B$6-'Power parameter'!B$12)/'Power parameter'!E$15*(B532-B$4))*C532</f>
        <v>0</v>
      </c>
      <c r="F532">
        <f>('Power parameter'!B$7+'Power parameter'!H$10/2-'Power parameter'!B$12/'Power parameter'!E$15*(B532-B$3-B$4))*D532</f>
        <v>0.8673528244647104</v>
      </c>
      <c r="G532" s="1">
        <f t="shared" si="90"/>
        <v>0.8673528244647104</v>
      </c>
      <c r="J532">
        <v>524</v>
      </c>
      <c r="K532" s="1">
        <f t="shared" si="95"/>
        <v>2.6798804726311368E-5</v>
      </c>
      <c r="L532">
        <f t="shared" si="96"/>
        <v>1</v>
      </c>
      <c r="M532">
        <f t="shared" si="97"/>
        <v>0</v>
      </c>
      <c r="N532" s="1">
        <f>('Power parameter'!B$6-'Power parameter'!B$13)/'Power parameter'!E$15*(K532-E$4)*L532</f>
        <v>0.55606928431666436</v>
      </c>
      <c r="O532" s="1">
        <f>IF(((K532-E$4)-B$1-E$1)&gt;0,0,('Power parameter'!K$8-'Power parameter'!B$13/'Power parameter'!E$15*((K532-E$4)-waves!B$1))*M532)</f>
        <v>0</v>
      </c>
      <c r="P532" s="1">
        <f t="shared" si="91"/>
        <v>0.55606928431666436</v>
      </c>
      <c r="S532" s="1">
        <f t="shared" si="92"/>
        <v>2.5037828285313374E-5</v>
      </c>
      <c r="T532" s="1">
        <f t="shared" si="93"/>
        <v>0.8673528244647104</v>
      </c>
    </row>
    <row r="533" spans="1:20">
      <c r="A533">
        <v>525</v>
      </c>
      <c r="B533" s="1">
        <f t="shared" si="94"/>
        <v>2.5085610400361683E-5</v>
      </c>
      <c r="C533">
        <f t="shared" si="85"/>
        <v>0</v>
      </c>
      <c r="D533">
        <f t="shared" si="98"/>
        <v>1</v>
      </c>
      <c r="E533" s="1">
        <f>('Power parameter'!B$7-'Power parameter'!H$10/2+('Power parameter'!B$6-'Power parameter'!B$12)/'Power parameter'!E$15*(B533-B$4))*C533</f>
        <v>0</v>
      </c>
      <c r="F533">
        <f>('Power parameter'!B$7+'Power parameter'!H$10/2-'Power parameter'!B$12/'Power parameter'!E$15*(B533-B$3-B$4))*D533</f>
        <v>0.86651418208903608</v>
      </c>
      <c r="G533" s="1">
        <f t="shared" si="90"/>
        <v>0.86651418208903608</v>
      </c>
      <c r="J533">
        <v>525</v>
      </c>
      <c r="K533" s="1">
        <f t="shared" si="95"/>
        <v>2.6849947483422649E-5</v>
      </c>
      <c r="L533">
        <f t="shared" si="96"/>
        <v>1</v>
      </c>
      <c r="M533">
        <f t="shared" si="97"/>
        <v>0</v>
      </c>
      <c r="N533" s="1">
        <f>('Power parameter'!B$6-'Power parameter'!B$13)/'Power parameter'!E$15*(K533-E$4)*L533</f>
        <v>0.57923883782985852</v>
      </c>
      <c r="O533" s="1">
        <f>IF(((K533-E$4)-B$1-E$1)&gt;0,0,('Power parameter'!K$8-'Power parameter'!B$13/'Power parameter'!E$15*((K533-E$4)-waves!B$1))*M533)</f>
        <v>0</v>
      </c>
      <c r="P533" s="1">
        <f t="shared" si="91"/>
        <v>0.57923883782985852</v>
      </c>
      <c r="S533" s="1">
        <f t="shared" si="92"/>
        <v>2.5085610400361683E-5</v>
      </c>
      <c r="T533" s="1">
        <f t="shared" si="93"/>
        <v>0.86651418208903608</v>
      </c>
    </row>
    <row r="534" spans="1:20">
      <c r="A534">
        <v>526</v>
      </c>
      <c r="B534" s="1">
        <f t="shared" si="94"/>
        <v>2.5133392515409991E-5</v>
      </c>
      <c r="C534">
        <f t="shared" si="85"/>
        <v>0</v>
      </c>
      <c r="D534">
        <f t="shared" si="98"/>
        <v>1</v>
      </c>
      <c r="E534" s="1">
        <f>('Power parameter'!B$7-'Power parameter'!H$10/2+('Power parameter'!B$6-'Power parameter'!B$12)/'Power parameter'!E$15*(B534-B$4))*C534</f>
        <v>0</v>
      </c>
      <c r="F534">
        <f>('Power parameter'!B$7+'Power parameter'!H$10/2-'Power parameter'!B$12/'Power parameter'!E$15*(B534-B$3-B$4))*D534</f>
        <v>0.86567553971336175</v>
      </c>
      <c r="G534" s="1">
        <f t="shared" si="90"/>
        <v>0.86567553971336175</v>
      </c>
      <c r="J534">
        <v>526</v>
      </c>
      <c r="K534" s="1">
        <f t="shared" si="95"/>
        <v>2.6901090240533933E-5</v>
      </c>
      <c r="L534">
        <f t="shared" si="96"/>
        <v>1</v>
      </c>
      <c r="M534">
        <f t="shared" si="97"/>
        <v>0</v>
      </c>
      <c r="N534" s="1">
        <f>('Power parameter'!B$6-'Power parameter'!B$13)/'Power parameter'!E$15*(K534-E$4)*L534</f>
        <v>0.60240839134305435</v>
      </c>
      <c r="O534" s="1">
        <f>IF(((K534-E$4)-B$1-E$1)&gt;0,0,('Power parameter'!K$8-'Power parameter'!B$13/'Power parameter'!E$15*((K534-E$4)-waves!B$1))*M534)</f>
        <v>0</v>
      </c>
      <c r="P534" s="1">
        <f t="shared" si="91"/>
        <v>0.60240839134305435</v>
      </c>
      <c r="S534" s="1">
        <f t="shared" si="92"/>
        <v>2.5133392515409991E-5</v>
      </c>
      <c r="T534" s="1">
        <f t="shared" si="93"/>
        <v>0.86567553971336175</v>
      </c>
    </row>
    <row r="535" spans="1:20">
      <c r="A535">
        <v>527</v>
      </c>
      <c r="B535" s="1">
        <f t="shared" si="94"/>
        <v>2.5181174630458299E-5</v>
      </c>
      <c r="C535">
        <f t="shared" si="85"/>
        <v>0</v>
      </c>
      <c r="D535">
        <f t="shared" si="98"/>
        <v>1</v>
      </c>
      <c r="E535" s="1">
        <f>('Power parameter'!B$7-'Power parameter'!H$10/2+('Power parameter'!B$6-'Power parameter'!B$12)/'Power parameter'!E$15*(B535-B$4))*C535</f>
        <v>0</v>
      </c>
      <c r="F535">
        <f>('Power parameter'!B$7+'Power parameter'!H$10/2-'Power parameter'!B$12/'Power parameter'!E$15*(B535-B$3-B$4))*D535</f>
        <v>0.86483689733768732</v>
      </c>
      <c r="G535" s="1">
        <f t="shared" si="90"/>
        <v>0.86483689733768732</v>
      </c>
      <c r="J535">
        <v>527</v>
      </c>
      <c r="K535" s="1">
        <f t="shared" si="95"/>
        <v>2.6952232997645214E-5</v>
      </c>
      <c r="L535">
        <f t="shared" si="96"/>
        <v>1</v>
      </c>
      <c r="M535">
        <f t="shared" si="97"/>
        <v>0</v>
      </c>
      <c r="N535" s="1">
        <f>('Power parameter'!B$6-'Power parameter'!B$13)/'Power parameter'!E$15*(K535-E$4)*L535</f>
        <v>0.62557794485624851</v>
      </c>
      <c r="O535" s="1">
        <f>IF(((K535-E$4)-B$1-E$1)&gt;0,0,('Power parameter'!K$8-'Power parameter'!B$13/'Power parameter'!E$15*((K535-E$4)-waves!B$1))*M535)</f>
        <v>0</v>
      </c>
      <c r="P535" s="1">
        <f t="shared" si="91"/>
        <v>0.62557794485624851</v>
      </c>
      <c r="S535" s="1">
        <f t="shared" si="92"/>
        <v>2.5181174630458299E-5</v>
      </c>
      <c r="T535" s="1">
        <f t="shared" si="93"/>
        <v>0.86483689733768732</v>
      </c>
    </row>
    <row r="536" spans="1:20">
      <c r="A536">
        <v>528</v>
      </c>
      <c r="B536" s="1">
        <f t="shared" si="94"/>
        <v>2.5228956745506607E-5</v>
      </c>
      <c r="C536">
        <f t="shared" si="85"/>
        <v>0</v>
      </c>
      <c r="D536">
        <f t="shared" si="98"/>
        <v>1</v>
      </c>
      <c r="E536" s="1">
        <f>('Power parameter'!B$7-'Power parameter'!H$10/2+('Power parameter'!B$6-'Power parameter'!B$12)/'Power parameter'!E$15*(B536-B$4))*C536</f>
        <v>0</v>
      </c>
      <c r="F536">
        <f>('Power parameter'!B$7+'Power parameter'!H$10/2-'Power parameter'!B$12/'Power parameter'!E$15*(B536-B$3-B$4))*D536</f>
        <v>0.8639982549620131</v>
      </c>
      <c r="G536" s="1">
        <f t="shared" si="90"/>
        <v>0.8639982549620131</v>
      </c>
      <c r="J536">
        <v>528</v>
      </c>
      <c r="K536" s="1">
        <f t="shared" si="95"/>
        <v>2.7003375754756495E-5</v>
      </c>
      <c r="L536">
        <f t="shared" si="96"/>
        <v>1</v>
      </c>
      <c r="M536">
        <f t="shared" si="97"/>
        <v>0</v>
      </c>
      <c r="N536" s="1">
        <f>('Power parameter'!B$6-'Power parameter'!B$13)/'Power parameter'!E$15*(K536-E$4)*L536</f>
        <v>0.64874749836944279</v>
      </c>
      <c r="O536" s="1">
        <f>IF(((K536-E$4)-B$1-E$1)&gt;0,0,('Power parameter'!K$8-'Power parameter'!B$13/'Power parameter'!E$15*((K536-E$4)-waves!B$1))*M536)</f>
        <v>0</v>
      </c>
      <c r="P536" s="1">
        <f t="shared" si="91"/>
        <v>0.64874749836944279</v>
      </c>
      <c r="S536" s="1">
        <f t="shared" si="92"/>
        <v>2.5228956745506607E-5</v>
      </c>
      <c r="T536" s="1">
        <f t="shared" si="93"/>
        <v>0.8639982549620131</v>
      </c>
    </row>
    <row r="537" spans="1:20">
      <c r="A537">
        <v>529</v>
      </c>
      <c r="B537" s="1">
        <f t="shared" si="94"/>
        <v>2.5276738860554916E-5</v>
      </c>
      <c r="C537">
        <f t="shared" si="85"/>
        <v>0</v>
      </c>
      <c r="D537">
        <f t="shared" si="98"/>
        <v>1</v>
      </c>
      <c r="E537" s="1">
        <f>('Power parameter'!B$7-'Power parameter'!H$10/2+('Power parameter'!B$6-'Power parameter'!B$12)/'Power parameter'!E$15*(B537-B$4))*C537</f>
        <v>0</v>
      </c>
      <c r="F537">
        <f>('Power parameter'!B$7+'Power parameter'!H$10/2-'Power parameter'!B$12/'Power parameter'!E$15*(B537-B$3-B$4))*D537</f>
        <v>0.86315961258633866</v>
      </c>
      <c r="G537" s="1">
        <f t="shared" si="90"/>
        <v>0.86315961258633866</v>
      </c>
      <c r="J537">
        <v>529</v>
      </c>
      <c r="K537" s="1">
        <f t="shared" si="95"/>
        <v>2.7054518511867776E-5</v>
      </c>
      <c r="L537">
        <f t="shared" si="96"/>
        <v>1</v>
      </c>
      <c r="M537">
        <f t="shared" si="97"/>
        <v>0</v>
      </c>
      <c r="N537" s="1">
        <f>('Power parameter'!B$6-'Power parameter'!B$13)/'Power parameter'!E$15*(K537-E$4)*L537</f>
        <v>0.67191705188263695</v>
      </c>
      <c r="O537" s="1">
        <f>IF(((K537-E$4)-B$1-E$1)&gt;0,0,('Power parameter'!K$8-'Power parameter'!B$13/'Power parameter'!E$15*((K537-E$4)-waves!B$1))*M537)</f>
        <v>0</v>
      </c>
      <c r="P537" s="1">
        <f t="shared" si="91"/>
        <v>0.67191705188263695</v>
      </c>
      <c r="S537" s="1">
        <f t="shared" si="92"/>
        <v>2.5276738860554916E-5</v>
      </c>
      <c r="T537" s="1">
        <f t="shared" si="93"/>
        <v>0.86315961258633866</v>
      </c>
    </row>
    <row r="538" spans="1:20">
      <c r="A538">
        <v>530</v>
      </c>
      <c r="B538" s="1">
        <f t="shared" si="94"/>
        <v>2.5324520975603224E-5</v>
      </c>
      <c r="C538">
        <f t="shared" si="85"/>
        <v>0</v>
      </c>
      <c r="D538">
        <f t="shared" si="98"/>
        <v>1</v>
      </c>
      <c r="E538" s="1">
        <f>('Power parameter'!B$7-'Power parameter'!H$10/2+('Power parameter'!B$6-'Power parameter'!B$12)/'Power parameter'!E$15*(B538-B$4))*C538</f>
        <v>0</v>
      </c>
      <c r="F538">
        <f>('Power parameter'!B$7+'Power parameter'!H$10/2-'Power parameter'!B$12/'Power parameter'!E$15*(B538-B$3-B$4))*D538</f>
        <v>0.86232097021066434</v>
      </c>
      <c r="G538" s="1">
        <f t="shared" si="90"/>
        <v>0.86232097021066434</v>
      </c>
      <c r="J538">
        <v>530</v>
      </c>
      <c r="K538" s="1">
        <f t="shared" si="95"/>
        <v>2.7105661268979057E-5</v>
      </c>
      <c r="L538">
        <f t="shared" si="96"/>
        <v>1</v>
      </c>
      <c r="M538">
        <f t="shared" si="97"/>
        <v>0</v>
      </c>
      <c r="N538" s="1">
        <f>('Power parameter'!B$6-'Power parameter'!B$13)/'Power parameter'!E$15*(K538-E$4)*L538</f>
        <v>0.69508660539583123</v>
      </c>
      <c r="O538" s="1">
        <f>IF(((K538-E$4)-B$1-E$1)&gt;0,0,('Power parameter'!K$8-'Power parameter'!B$13/'Power parameter'!E$15*((K538-E$4)-waves!B$1))*M538)</f>
        <v>0</v>
      </c>
      <c r="P538" s="1">
        <f t="shared" si="91"/>
        <v>0.69508660539583123</v>
      </c>
      <c r="S538" s="1">
        <f t="shared" si="92"/>
        <v>2.5324520975603224E-5</v>
      </c>
      <c r="T538" s="1">
        <f t="shared" si="93"/>
        <v>0.86232097021066434</v>
      </c>
    </row>
    <row r="539" spans="1:20">
      <c r="A539">
        <v>531</v>
      </c>
      <c r="B539" s="1">
        <f t="shared" si="94"/>
        <v>2.5372303090651532E-5</v>
      </c>
      <c r="C539">
        <f t="shared" si="85"/>
        <v>0</v>
      </c>
      <c r="D539">
        <f t="shared" si="98"/>
        <v>1</v>
      </c>
      <c r="E539" s="1">
        <f>('Power parameter'!B$7-'Power parameter'!H$10/2+('Power parameter'!B$6-'Power parameter'!B$12)/'Power parameter'!E$15*(B539-B$4))*C539</f>
        <v>0</v>
      </c>
      <c r="F539">
        <f>('Power parameter'!B$7+'Power parameter'!H$10/2-'Power parameter'!B$12/'Power parameter'!E$15*(B539-B$3-B$4))*D539</f>
        <v>0.86148232783499001</v>
      </c>
      <c r="G539" s="1">
        <f t="shared" si="90"/>
        <v>0.86148232783499001</v>
      </c>
      <c r="J539">
        <v>531</v>
      </c>
      <c r="K539" s="1">
        <f t="shared" si="95"/>
        <v>2.7156804026090338E-5</v>
      </c>
      <c r="L539">
        <f t="shared" si="96"/>
        <v>1</v>
      </c>
      <c r="M539">
        <f t="shared" si="97"/>
        <v>0</v>
      </c>
      <c r="N539" s="1">
        <f>('Power parameter'!B$6-'Power parameter'!B$13)/'Power parameter'!E$15*(K539-E$4)*L539</f>
        <v>0.71825615890902539</v>
      </c>
      <c r="O539" s="1">
        <f>IF(((K539-E$4)-B$1-E$1)&gt;0,0,('Power parameter'!K$8-'Power parameter'!B$13/'Power parameter'!E$15*((K539-E$4)-waves!B$1))*M539)</f>
        <v>0</v>
      </c>
      <c r="P539" s="1">
        <f t="shared" si="91"/>
        <v>0.71825615890902539</v>
      </c>
      <c r="S539" s="1">
        <f t="shared" si="92"/>
        <v>2.5372303090651532E-5</v>
      </c>
      <c r="T539" s="1">
        <f t="shared" si="93"/>
        <v>0.86148232783499001</v>
      </c>
    </row>
    <row r="540" spans="1:20">
      <c r="A540">
        <v>532</v>
      </c>
      <c r="B540" s="1">
        <f t="shared" si="94"/>
        <v>2.542008520569984E-5</v>
      </c>
      <c r="C540">
        <f t="shared" si="85"/>
        <v>0</v>
      </c>
      <c r="D540">
        <f t="shared" si="98"/>
        <v>1</v>
      </c>
      <c r="E540" s="1">
        <f>('Power parameter'!B$7-'Power parameter'!H$10/2+('Power parameter'!B$6-'Power parameter'!B$12)/'Power parameter'!E$15*(B540-B$4))*C540</f>
        <v>0</v>
      </c>
      <c r="F540">
        <f>('Power parameter'!B$7+'Power parameter'!H$10/2-'Power parameter'!B$12/'Power parameter'!E$15*(B540-B$3-B$4))*D540</f>
        <v>0.86064368545931569</v>
      </c>
      <c r="G540" s="1">
        <f t="shared" si="90"/>
        <v>0.86064368545931569</v>
      </c>
      <c r="J540">
        <v>532</v>
      </c>
      <c r="K540" s="1">
        <f t="shared" si="95"/>
        <v>2.7207946783201618E-5</v>
      </c>
      <c r="L540">
        <f t="shared" si="96"/>
        <v>1</v>
      </c>
      <c r="M540">
        <f t="shared" si="97"/>
        <v>0</v>
      </c>
      <c r="N540" s="1">
        <f>('Power parameter'!B$6-'Power parameter'!B$13)/'Power parameter'!E$15*(K540-E$4)*L540</f>
        <v>0.74142571242221966</v>
      </c>
      <c r="O540" s="1">
        <f>IF(((K540-E$4)-B$1-E$1)&gt;0,0,('Power parameter'!K$8-'Power parameter'!B$13/'Power parameter'!E$15*((K540-E$4)-waves!B$1))*M540)</f>
        <v>0</v>
      </c>
      <c r="P540" s="1">
        <f t="shared" si="91"/>
        <v>0.74142571242221966</v>
      </c>
      <c r="S540" s="1">
        <f t="shared" si="92"/>
        <v>2.542008520569984E-5</v>
      </c>
      <c r="T540" s="1">
        <f t="shared" si="93"/>
        <v>0.86064368545931569</v>
      </c>
    </row>
    <row r="541" spans="1:20">
      <c r="A541">
        <v>533</v>
      </c>
      <c r="B541" s="1">
        <f t="shared" si="94"/>
        <v>2.5467867320748145E-5</v>
      </c>
      <c r="C541">
        <f t="shared" si="85"/>
        <v>0</v>
      </c>
      <c r="D541">
        <f t="shared" si="98"/>
        <v>1</v>
      </c>
      <c r="E541" s="1">
        <f>('Power parameter'!B$7-'Power parameter'!H$10/2+('Power parameter'!B$6-'Power parameter'!B$12)/'Power parameter'!E$15*(B541-B$4))*C541</f>
        <v>0</v>
      </c>
      <c r="F541">
        <f>('Power parameter'!B$7+'Power parameter'!H$10/2-'Power parameter'!B$12/'Power parameter'!E$15*(B541-B$3-B$4))*D541</f>
        <v>0.85980504308364136</v>
      </c>
      <c r="G541" s="1">
        <f t="shared" si="90"/>
        <v>0.85980504308364136</v>
      </c>
      <c r="J541">
        <v>533</v>
      </c>
      <c r="K541" s="1">
        <f t="shared" si="95"/>
        <v>2.7259089540312899E-5</v>
      </c>
      <c r="L541">
        <f t="shared" si="96"/>
        <v>0</v>
      </c>
      <c r="M541">
        <f t="shared" si="97"/>
        <v>1</v>
      </c>
      <c r="N541" s="1">
        <f>('Power parameter'!B$6-'Power parameter'!B$13)/'Power parameter'!E$15*(K541-E$4)*L541</f>
        <v>0</v>
      </c>
      <c r="O541" s="1">
        <f>IF(((K541-E$4)-B$1-E$1)&gt;0,0,('Power parameter'!K$8-'Power parameter'!B$13/'Power parameter'!E$15*((K541-E$4)-waves!B$1))*M541)</f>
        <v>0.76111764090687228</v>
      </c>
      <c r="P541" s="1">
        <f t="shared" si="91"/>
        <v>0.76111764090687228</v>
      </c>
      <c r="S541" s="1">
        <f t="shared" si="92"/>
        <v>2.5467867320748145E-5</v>
      </c>
      <c r="T541" s="1">
        <f t="shared" si="93"/>
        <v>0.85980504308364136</v>
      </c>
    </row>
    <row r="542" spans="1:20">
      <c r="A542">
        <v>534</v>
      </c>
      <c r="B542" s="1">
        <f t="shared" si="94"/>
        <v>2.5515649435796453E-5</v>
      </c>
      <c r="C542">
        <f t="shared" si="85"/>
        <v>0</v>
      </c>
      <c r="D542">
        <f t="shared" si="98"/>
        <v>1</v>
      </c>
      <c r="E542" s="1">
        <f>('Power parameter'!B$7-'Power parameter'!H$10/2+('Power parameter'!B$6-'Power parameter'!B$12)/'Power parameter'!E$15*(B542-B$4))*C542</f>
        <v>0</v>
      </c>
      <c r="F542">
        <f>('Power parameter'!B$7+'Power parameter'!H$10/2-'Power parameter'!B$12/'Power parameter'!E$15*(B542-B$3-B$4))*D542</f>
        <v>0.85896640070796704</v>
      </c>
      <c r="G542" s="1">
        <f t="shared" si="90"/>
        <v>0.85896640070796704</v>
      </c>
      <c r="J542">
        <v>534</v>
      </c>
      <c r="K542" s="1">
        <f t="shared" si="95"/>
        <v>2.731023229742418E-5</v>
      </c>
      <c r="L542">
        <f t="shared" si="96"/>
        <v>0</v>
      </c>
      <c r="M542">
        <f t="shared" si="97"/>
        <v>1</v>
      </c>
      <c r="N542" s="1">
        <f>('Power parameter'!B$6-'Power parameter'!B$13)/'Power parameter'!E$15*(K542-E$4)*L542</f>
        <v>0</v>
      </c>
      <c r="O542" s="1">
        <f>IF(((K542-E$4)-B$1-E$1)&gt;0,0,('Power parameter'!K$8-'Power parameter'!B$13/'Power parameter'!E$15*((K542-E$4)-waves!B$1))*M542)</f>
        <v>0.76022001460299315</v>
      </c>
      <c r="P542" s="1">
        <f t="shared" si="91"/>
        <v>0.76022001460299315</v>
      </c>
      <c r="S542" s="1">
        <f t="shared" si="92"/>
        <v>2.5515649435796453E-5</v>
      </c>
      <c r="T542" s="1">
        <f t="shared" si="93"/>
        <v>0.85896640070796704</v>
      </c>
    </row>
    <row r="543" spans="1:20">
      <c r="A543">
        <v>535</v>
      </c>
      <c r="B543" s="1">
        <f t="shared" si="94"/>
        <v>2.5563431550844761E-5</v>
      </c>
      <c r="C543">
        <f t="shared" si="85"/>
        <v>0</v>
      </c>
      <c r="D543">
        <f t="shared" si="98"/>
        <v>1</v>
      </c>
      <c r="E543" s="1">
        <f>('Power parameter'!B$7-'Power parameter'!H$10/2+('Power parameter'!B$6-'Power parameter'!B$12)/'Power parameter'!E$15*(B543-B$4))*C543</f>
        <v>0</v>
      </c>
      <c r="F543">
        <f>('Power parameter'!B$7+'Power parameter'!H$10/2-'Power parameter'!B$12/'Power parameter'!E$15*(B543-B$3-B$4))*D543</f>
        <v>0.85812775833229271</v>
      </c>
      <c r="G543" s="1">
        <f t="shared" si="90"/>
        <v>0.85812775833229271</v>
      </c>
      <c r="J543">
        <v>535</v>
      </c>
      <c r="K543" s="1">
        <f t="shared" si="95"/>
        <v>2.7361375054535461E-5</v>
      </c>
      <c r="L543">
        <f t="shared" si="96"/>
        <v>0</v>
      </c>
      <c r="M543">
        <f t="shared" si="97"/>
        <v>1</v>
      </c>
      <c r="N543" s="1">
        <f>('Power parameter'!B$6-'Power parameter'!B$13)/'Power parameter'!E$15*(K543-E$4)*L543</f>
        <v>0</v>
      </c>
      <c r="O543" s="1">
        <f>IF(((K543-E$4)-B$1-E$1)&gt;0,0,('Power parameter'!K$8-'Power parameter'!B$13/'Power parameter'!E$15*((K543-E$4)-waves!B$1))*M543)</f>
        <v>0.75932238829911403</v>
      </c>
      <c r="P543" s="1">
        <f t="shared" si="91"/>
        <v>0.75932238829911403</v>
      </c>
      <c r="S543" s="1">
        <f t="shared" si="92"/>
        <v>2.5563431550844761E-5</v>
      </c>
      <c r="T543" s="1">
        <f t="shared" si="93"/>
        <v>0.85812775833229271</v>
      </c>
    </row>
    <row r="544" spans="1:20">
      <c r="A544">
        <v>536</v>
      </c>
      <c r="B544" s="1">
        <f t="shared" si="94"/>
        <v>2.561121366589307E-5</v>
      </c>
      <c r="C544">
        <f t="shared" si="85"/>
        <v>0</v>
      </c>
      <c r="D544">
        <f t="shared" si="98"/>
        <v>1</v>
      </c>
      <c r="E544" s="1">
        <f>('Power parameter'!B$7-'Power parameter'!H$10/2+('Power parameter'!B$6-'Power parameter'!B$12)/'Power parameter'!E$15*(B544-B$4))*C544</f>
        <v>0</v>
      </c>
      <c r="F544">
        <f>('Power parameter'!B$7+'Power parameter'!H$10/2-'Power parameter'!B$12/'Power parameter'!E$15*(B544-B$3-B$4))*D544</f>
        <v>0.85728911595661828</v>
      </c>
      <c r="G544" s="1">
        <f t="shared" si="90"/>
        <v>0.85728911595661828</v>
      </c>
      <c r="J544">
        <v>536</v>
      </c>
      <c r="K544" s="1">
        <f t="shared" si="95"/>
        <v>2.7412517811646745E-5</v>
      </c>
      <c r="L544">
        <f t="shared" si="96"/>
        <v>0</v>
      </c>
      <c r="M544">
        <f t="shared" si="97"/>
        <v>1</v>
      </c>
      <c r="N544" s="1">
        <f>('Power parameter'!B$6-'Power parameter'!B$13)/'Power parameter'!E$15*(K544-E$4)*L544</f>
        <v>0</v>
      </c>
      <c r="O544" s="1">
        <f>IF(((K544-E$4)-B$1-E$1)&gt;0,0,('Power parameter'!K$8-'Power parameter'!B$13/'Power parameter'!E$15*((K544-E$4)-waves!B$1))*M544)</f>
        <v>0.7584247619952349</v>
      </c>
      <c r="P544" s="1">
        <f t="shared" si="91"/>
        <v>0.7584247619952349</v>
      </c>
      <c r="S544" s="1">
        <f t="shared" si="92"/>
        <v>2.561121366589307E-5</v>
      </c>
      <c r="T544" s="1">
        <f t="shared" si="93"/>
        <v>0.85728911595661828</v>
      </c>
    </row>
    <row r="545" spans="1:20">
      <c r="A545">
        <v>537</v>
      </c>
      <c r="B545" s="1">
        <f t="shared" si="94"/>
        <v>2.5658995780941378E-5</v>
      </c>
      <c r="C545">
        <f t="shared" si="85"/>
        <v>0</v>
      </c>
      <c r="D545">
        <f t="shared" si="98"/>
        <v>1</v>
      </c>
      <c r="E545" s="1">
        <f>('Power parameter'!B$7-'Power parameter'!H$10/2+('Power parameter'!B$6-'Power parameter'!B$12)/'Power parameter'!E$15*(B545-B$4))*C545</f>
        <v>0</v>
      </c>
      <c r="F545">
        <f>('Power parameter'!B$7+'Power parameter'!H$10/2-'Power parameter'!B$12/'Power parameter'!E$15*(B545-B$3-B$4))*D545</f>
        <v>0.85645047358094406</v>
      </c>
      <c r="G545" s="1">
        <f t="shared" si="90"/>
        <v>0.85645047358094406</v>
      </c>
      <c r="J545">
        <v>537</v>
      </c>
      <c r="K545" s="1">
        <f t="shared" si="95"/>
        <v>2.7463660568758026E-5</v>
      </c>
      <c r="L545">
        <f t="shared" si="96"/>
        <v>0</v>
      </c>
      <c r="M545">
        <f t="shared" si="97"/>
        <v>1</v>
      </c>
      <c r="N545" s="1">
        <f>('Power parameter'!B$6-'Power parameter'!B$13)/'Power parameter'!E$15*(K545-E$4)*L545</f>
        <v>0</v>
      </c>
      <c r="O545" s="1">
        <f>IF(((K545-E$4)-B$1-E$1)&gt;0,0,('Power parameter'!K$8-'Power parameter'!B$13/'Power parameter'!E$15*((K545-E$4)-waves!B$1))*M545)</f>
        <v>0.75752713569135577</v>
      </c>
      <c r="P545" s="1">
        <f t="shared" si="91"/>
        <v>0.75752713569135577</v>
      </c>
      <c r="S545" s="1">
        <f t="shared" si="92"/>
        <v>2.5658995780941378E-5</v>
      </c>
      <c r="T545" s="1">
        <f t="shared" si="93"/>
        <v>0.85645047358094406</v>
      </c>
    </row>
    <row r="546" spans="1:20">
      <c r="A546">
        <v>538</v>
      </c>
      <c r="B546" s="1">
        <f t="shared" si="94"/>
        <v>2.5706777895989686E-5</v>
      </c>
      <c r="C546">
        <f t="shared" si="85"/>
        <v>0</v>
      </c>
      <c r="D546">
        <f t="shared" si="98"/>
        <v>1</v>
      </c>
      <c r="E546" s="1">
        <f>('Power parameter'!B$7-'Power parameter'!H$10/2+('Power parameter'!B$6-'Power parameter'!B$12)/'Power parameter'!E$15*(B546-B$4))*C546</f>
        <v>0</v>
      </c>
      <c r="F546">
        <f>('Power parameter'!B$7+'Power parameter'!H$10/2-'Power parameter'!B$12/'Power parameter'!E$15*(B546-B$3-B$4))*D546</f>
        <v>0.85561183120526962</v>
      </c>
      <c r="G546" s="1">
        <f t="shared" si="90"/>
        <v>0.85561183120526962</v>
      </c>
      <c r="J546">
        <v>538</v>
      </c>
      <c r="K546" s="1">
        <f t="shared" si="95"/>
        <v>2.7514803325869307E-5</v>
      </c>
      <c r="L546">
        <f t="shared" si="96"/>
        <v>0</v>
      </c>
      <c r="M546">
        <f t="shared" si="97"/>
        <v>1</v>
      </c>
      <c r="N546" s="1">
        <f>('Power parameter'!B$6-'Power parameter'!B$13)/'Power parameter'!E$15*(K546-E$4)*L546</f>
        <v>0</v>
      </c>
      <c r="O546" s="1">
        <f>IF(((K546-E$4)-B$1-E$1)&gt;0,0,('Power parameter'!K$8-'Power parameter'!B$13/'Power parameter'!E$15*((K546-E$4)-waves!B$1))*M546)</f>
        <v>0.75662950938747664</v>
      </c>
      <c r="P546" s="1">
        <f t="shared" si="91"/>
        <v>0.75662950938747664</v>
      </c>
      <c r="S546" s="1">
        <f t="shared" si="92"/>
        <v>2.5706777895989686E-5</v>
      </c>
      <c r="T546" s="1">
        <f t="shared" si="93"/>
        <v>0.85561183120526962</v>
      </c>
    </row>
    <row r="547" spans="1:20">
      <c r="A547">
        <v>539</v>
      </c>
      <c r="B547" s="1">
        <f t="shared" si="94"/>
        <v>2.5754560011037994E-5</v>
      </c>
      <c r="C547">
        <f t="shared" si="85"/>
        <v>0</v>
      </c>
      <c r="D547">
        <f t="shared" si="98"/>
        <v>1</v>
      </c>
      <c r="E547" s="1">
        <f>('Power parameter'!B$7-'Power parameter'!H$10/2+('Power parameter'!B$6-'Power parameter'!B$12)/'Power parameter'!E$15*(B547-B$4))*C547</f>
        <v>0</v>
      </c>
      <c r="F547">
        <f>('Power parameter'!B$7+'Power parameter'!H$10/2-'Power parameter'!B$12/'Power parameter'!E$15*(B547-B$3-B$4))*D547</f>
        <v>0.8547731888295953</v>
      </c>
      <c r="G547" s="1">
        <f t="shared" si="90"/>
        <v>0.8547731888295953</v>
      </c>
      <c r="J547">
        <v>539</v>
      </c>
      <c r="K547" s="1">
        <f t="shared" ref="K547:K569" si="99">E$4*2/1000*J547</f>
        <v>2.7565946082980588E-5</v>
      </c>
      <c r="L547">
        <f t="shared" ref="L547:L569" si="100">IF((K547-E$4)&lt;B$1,1,0)</f>
        <v>0</v>
      </c>
      <c r="M547">
        <f t="shared" ref="M547:M569" si="101">IF((K547-E$4)&gt;=B$1,1,0)</f>
        <v>1</v>
      </c>
      <c r="N547" s="1">
        <f>('Power parameter'!B$6-'Power parameter'!B$13)/'Power parameter'!E$15*(K547-E$4)*L547</f>
        <v>0</v>
      </c>
      <c r="O547" s="1">
        <f>IF(((K547-E$4)-B$1-E$1)&gt;0,0,('Power parameter'!K$8-'Power parameter'!B$13/'Power parameter'!E$15*((K547-E$4)-waves!B$1))*M547)</f>
        <v>0.75573188308359751</v>
      </c>
      <c r="P547" s="1">
        <f t="shared" si="91"/>
        <v>0.75573188308359751</v>
      </c>
      <c r="S547" s="1">
        <f t="shared" si="92"/>
        <v>2.5754560011037994E-5</v>
      </c>
      <c r="T547" s="1">
        <f t="shared" si="93"/>
        <v>0.8547731888295953</v>
      </c>
    </row>
    <row r="548" spans="1:20">
      <c r="A548">
        <v>540</v>
      </c>
      <c r="B548" s="1">
        <f t="shared" si="94"/>
        <v>2.5802342126086302E-5</v>
      </c>
      <c r="C548">
        <f t="shared" si="85"/>
        <v>0</v>
      </c>
      <c r="D548">
        <f t="shared" si="98"/>
        <v>1</v>
      </c>
      <c r="E548" s="1">
        <f>('Power parameter'!B$7-'Power parameter'!H$10/2+('Power parameter'!B$6-'Power parameter'!B$12)/'Power parameter'!E$15*(B548-B$4))*C548</f>
        <v>0</v>
      </c>
      <c r="F548">
        <f>('Power parameter'!B$7+'Power parameter'!H$10/2-'Power parameter'!B$12/'Power parameter'!E$15*(B548-B$3-B$4))*D548</f>
        <v>0.85393454645392097</v>
      </c>
      <c r="G548" s="1">
        <f t="shared" si="90"/>
        <v>0.85393454645392097</v>
      </c>
      <c r="J548">
        <v>540</v>
      </c>
      <c r="K548" s="1">
        <f t="shared" si="99"/>
        <v>2.7617088840091869E-5</v>
      </c>
      <c r="L548">
        <f t="shared" si="100"/>
        <v>0</v>
      </c>
      <c r="M548">
        <f t="shared" si="101"/>
        <v>1</v>
      </c>
      <c r="N548" s="1">
        <f>('Power parameter'!B$6-'Power parameter'!B$13)/'Power parameter'!E$15*(K548-E$4)*L548</f>
        <v>0</v>
      </c>
      <c r="O548" s="1">
        <f>IF(((K548-E$4)-B$1-E$1)&gt;0,0,('Power parameter'!K$8-'Power parameter'!B$13/'Power parameter'!E$15*((K548-E$4)-waves!B$1))*M548)</f>
        <v>0.75483425677971827</v>
      </c>
      <c r="P548" s="1">
        <f t="shared" si="91"/>
        <v>0.75483425677971827</v>
      </c>
      <c r="S548" s="1">
        <f t="shared" si="92"/>
        <v>2.5802342126086302E-5</v>
      </c>
      <c r="T548" s="1">
        <f t="shared" si="93"/>
        <v>0.85393454645392097</v>
      </c>
    </row>
    <row r="549" spans="1:20">
      <c r="A549">
        <v>541</v>
      </c>
      <c r="B549" s="1">
        <f t="shared" si="94"/>
        <v>2.5850124241134611E-5</v>
      </c>
      <c r="C549">
        <f t="shared" si="85"/>
        <v>0</v>
      </c>
      <c r="D549">
        <f t="shared" si="98"/>
        <v>1</v>
      </c>
      <c r="E549" s="1">
        <f>('Power parameter'!B$7-'Power parameter'!H$10/2+('Power parameter'!B$6-'Power parameter'!B$12)/'Power parameter'!E$15*(B549-B$4))*C549</f>
        <v>0</v>
      </c>
      <c r="F549">
        <f>('Power parameter'!B$7+'Power parameter'!H$10/2-'Power parameter'!B$12/'Power parameter'!E$15*(B549-B$3-B$4))*D549</f>
        <v>0.85309590407824665</v>
      </c>
      <c r="G549" s="1">
        <f t="shared" si="90"/>
        <v>0.85309590407824665</v>
      </c>
      <c r="J549">
        <v>541</v>
      </c>
      <c r="K549" s="1">
        <f t="shared" si="99"/>
        <v>2.766823159720315E-5</v>
      </c>
      <c r="L549">
        <f t="shared" si="100"/>
        <v>0</v>
      </c>
      <c r="M549">
        <f t="shared" si="101"/>
        <v>1</v>
      </c>
      <c r="N549" s="1">
        <f>('Power parameter'!B$6-'Power parameter'!B$13)/'Power parameter'!E$15*(K549-E$4)*L549</f>
        <v>0</v>
      </c>
      <c r="O549" s="1">
        <f>IF(((K549-E$4)-B$1-E$1)&gt;0,0,('Power parameter'!K$8-'Power parameter'!B$13/'Power parameter'!E$15*((K549-E$4)-waves!B$1))*M549)</f>
        <v>0.75393663047583914</v>
      </c>
      <c r="P549" s="1">
        <f t="shared" si="91"/>
        <v>0.75393663047583914</v>
      </c>
      <c r="S549" s="1">
        <f t="shared" si="92"/>
        <v>2.5850124241134611E-5</v>
      </c>
      <c r="T549" s="1">
        <f t="shared" si="93"/>
        <v>0.85309590407824665</v>
      </c>
    </row>
    <row r="550" spans="1:20">
      <c r="A550">
        <v>542</v>
      </c>
      <c r="B550" s="1">
        <f t="shared" si="94"/>
        <v>2.5897906356182919E-5</v>
      </c>
      <c r="C550">
        <f t="shared" si="85"/>
        <v>0</v>
      </c>
      <c r="D550">
        <f t="shared" si="98"/>
        <v>1</v>
      </c>
      <c r="E550" s="1">
        <f>('Power parameter'!B$7-'Power parameter'!H$10/2+('Power parameter'!B$6-'Power parameter'!B$12)/'Power parameter'!E$15*(B550-B$4))*C550</f>
        <v>0</v>
      </c>
      <c r="F550">
        <f>('Power parameter'!B$7+'Power parameter'!H$10/2-'Power parameter'!B$12/'Power parameter'!E$15*(B550-B$3-B$4))*D550</f>
        <v>0.85225726170257221</v>
      </c>
      <c r="G550" s="1">
        <f t="shared" si="90"/>
        <v>0.85225726170257221</v>
      </c>
      <c r="J550">
        <v>542</v>
      </c>
      <c r="K550" s="1">
        <f t="shared" si="99"/>
        <v>2.7719374354314431E-5</v>
      </c>
      <c r="L550">
        <f t="shared" si="100"/>
        <v>0</v>
      </c>
      <c r="M550">
        <f t="shared" si="101"/>
        <v>1</v>
      </c>
      <c r="N550" s="1">
        <f>('Power parameter'!B$6-'Power parameter'!B$13)/'Power parameter'!E$15*(K550-E$4)*L550</f>
        <v>0</v>
      </c>
      <c r="O550" s="1">
        <f>IF(((K550-E$4)-B$1-E$1)&gt;0,0,('Power parameter'!K$8-'Power parameter'!B$13/'Power parameter'!E$15*((K550-E$4)-waves!B$1))*M550)</f>
        <v>0.75303900417196001</v>
      </c>
      <c r="P550" s="1">
        <f t="shared" si="91"/>
        <v>0.75303900417196001</v>
      </c>
      <c r="S550" s="1">
        <f t="shared" si="92"/>
        <v>2.5897906356182919E-5</v>
      </c>
      <c r="T550" s="1">
        <f t="shared" si="93"/>
        <v>0.85225726170257221</v>
      </c>
    </row>
    <row r="551" spans="1:20">
      <c r="A551">
        <v>543</v>
      </c>
      <c r="B551" s="1">
        <f t="shared" si="94"/>
        <v>2.5945688471231227E-5</v>
      </c>
      <c r="C551">
        <f t="shared" si="85"/>
        <v>0</v>
      </c>
      <c r="D551">
        <f t="shared" si="98"/>
        <v>1</v>
      </c>
      <c r="E551" s="1">
        <f>('Power parameter'!B$7-'Power parameter'!H$10/2+('Power parameter'!B$6-'Power parameter'!B$12)/'Power parameter'!E$15*(B551-B$4))*C551</f>
        <v>0</v>
      </c>
      <c r="F551">
        <f>('Power parameter'!B$7+'Power parameter'!H$10/2-'Power parameter'!B$12/'Power parameter'!E$15*(B551-B$3-B$4))*D551</f>
        <v>0.851418619326898</v>
      </c>
      <c r="G551" s="1">
        <f t="shared" si="90"/>
        <v>0.851418619326898</v>
      </c>
      <c r="J551">
        <v>543</v>
      </c>
      <c r="K551" s="1">
        <f t="shared" si="99"/>
        <v>2.7770517111425711E-5</v>
      </c>
      <c r="L551">
        <f t="shared" si="100"/>
        <v>0</v>
      </c>
      <c r="M551">
        <f t="shared" si="101"/>
        <v>1</v>
      </c>
      <c r="N551" s="1">
        <f>('Power parameter'!B$6-'Power parameter'!B$13)/'Power parameter'!E$15*(K551-E$4)*L551</f>
        <v>0</v>
      </c>
      <c r="O551" s="1">
        <f>IF(((K551-E$4)-B$1-E$1)&gt;0,0,('Power parameter'!K$8-'Power parameter'!B$13/'Power parameter'!E$15*((K551-E$4)-waves!B$1))*M551)</f>
        <v>0.75214137786808088</v>
      </c>
      <c r="P551" s="1">
        <f t="shared" si="91"/>
        <v>0.75214137786808088</v>
      </c>
      <c r="S551" s="1">
        <f t="shared" si="92"/>
        <v>2.5945688471231227E-5</v>
      </c>
      <c r="T551" s="1">
        <f t="shared" si="93"/>
        <v>0.851418619326898</v>
      </c>
    </row>
    <row r="552" spans="1:20">
      <c r="A552">
        <v>544</v>
      </c>
      <c r="B552" s="1">
        <f t="shared" si="94"/>
        <v>2.5993470586279535E-5</v>
      </c>
      <c r="C552">
        <f t="shared" si="85"/>
        <v>0</v>
      </c>
      <c r="D552">
        <f t="shared" si="98"/>
        <v>1</v>
      </c>
      <c r="E552" s="1">
        <f>('Power parameter'!B$7-'Power parameter'!H$10/2+('Power parameter'!B$6-'Power parameter'!B$12)/'Power parameter'!E$15*(B552-B$4))*C552</f>
        <v>0</v>
      </c>
      <c r="F552">
        <f>('Power parameter'!B$7+'Power parameter'!H$10/2-'Power parameter'!B$12/'Power parameter'!E$15*(B552-B$3-B$4))*D552</f>
        <v>0.85057997695122356</v>
      </c>
      <c r="G552" s="1">
        <f t="shared" si="90"/>
        <v>0.85057997695122356</v>
      </c>
      <c r="J552">
        <v>544</v>
      </c>
      <c r="K552" s="1">
        <f t="shared" si="99"/>
        <v>2.7821659868536992E-5</v>
      </c>
      <c r="L552">
        <f t="shared" si="100"/>
        <v>0</v>
      </c>
      <c r="M552">
        <f t="shared" si="101"/>
        <v>1</v>
      </c>
      <c r="N552" s="1">
        <f>('Power parameter'!B$6-'Power parameter'!B$13)/'Power parameter'!E$15*(K552-E$4)*L552</f>
        <v>0</v>
      </c>
      <c r="O552" s="1">
        <f>IF(((K552-E$4)-B$1-E$1)&gt;0,0,('Power parameter'!K$8-'Power parameter'!B$13/'Power parameter'!E$15*((K552-E$4)-waves!B$1))*M552)</f>
        <v>0.75124375156420176</v>
      </c>
      <c r="P552" s="1">
        <f t="shared" si="91"/>
        <v>0.75124375156420176</v>
      </c>
      <c r="S552" s="1">
        <f t="shared" si="92"/>
        <v>2.5993470586279535E-5</v>
      </c>
      <c r="T552" s="1">
        <f t="shared" si="93"/>
        <v>0.85057997695122356</v>
      </c>
    </row>
    <row r="553" spans="1:20">
      <c r="A553">
        <v>545</v>
      </c>
      <c r="B553" s="1">
        <f t="shared" si="94"/>
        <v>2.6041252701327844E-5</v>
      </c>
      <c r="C553">
        <f t="shared" si="85"/>
        <v>0</v>
      </c>
      <c r="D553">
        <f t="shared" si="98"/>
        <v>1</v>
      </c>
      <c r="E553" s="1">
        <f>('Power parameter'!B$7-'Power parameter'!H$10/2+('Power parameter'!B$6-'Power parameter'!B$12)/'Power parameter'!E$15*(B553-B$4))*C553</f>
        <v>0</v>
      </c>
      <c r="F553">
        <f>('Power parameter'!B$7+'Power parameter'!H$10/2-'Power parameter'!B$12/'Power parameter'!E$15*(B553-B$3-B$4))*D553</f>
        <v>0.84974133457554923</v>
      </c>
      <c r="G553" s="1">
        <f t="shared" si="90"/>
        <v>0.84974133457554923</v>
      </c>
      <c r="J553">
        <v>545</v>
      </c>
      <c r="K553" s="1">
        <f t="shared" si="99"/>
        <v>2.7872802625648277E-5</v>
      </c>
      <c r="L553">
        <f t="shared" si="100"/>
        <v>0</v>
      </c>
      <c r="M553">
        <f t="shared" si="101"/>
        <v>1</v>
      </c>
      <c r="N553" s="1">
        <f>('Power parameter'!B$6-'Power parameter'!B$13)/'Power parameter'!E$15*(K553-E$4)*L553</f>
        <v>0</v>
      </c>
      <c r="O553" s="1">
        <f>IF(((K553-E$4)-B$1-E$1)&gt;0,0,('Power parameter'!K$8-'Power parameter'!B$13/'Power parameter'!E$15*((K553-E$4)-waves!B$1))*M553)</f>
        <v>0.75034612526032263</v>
      </c>
      <c r="P553" s="1">
        <f t="shared" si="91"/>
        <v>0.75034612526032263</v>
      </c>
      <c r="S553" s="1">
        <f t="shared" si="92"/>
        <v>2.6041252701327844E-5</v>
      </c>
      <c r="T553" s="1">
        <f t="shared" si="93"/>
        <v>0.84974133457554923</v>
      </c>
    </row>
    <row r="554" spans="1:20">
      <c r="A554">
        <v>546</v>
      </c>
      <c r="B554" s="1">
        <f t="shared" si="94"/>
        <v>2.6089034816376152E-5</v>
      </c>
      <c r="C554">
        <f t="shared" si="85"/>
        <v>0</v>
      </c>
      <c r="D554">
        <f t="shared" si="98"/>
        <v>1</v>
      </c>
      <c r="E554" s="1">
        <f>('Power parameter'!B$7-'Power parameter'!H$10/2+('Power parameter'!B$6-'Power parameter'!B$12)/'Power parameter'!E$15*(B554-B$4))*C554</f>
        <v>0</v>
      </c>
      <c r="F554">
        <f>('Power parameter'!B$7+'Power parameter'!H$10/2-'Power parameter'!B$12/'Power parameter'!E$15*(B554-B$3-B$4))*D554</f>
        <v>0.84890269219987491</v>
      </c>
      <c r="G554" s="1">
        <f t="shared" si="90"/>
        <v>0.84890269219987491</v>
      </c>
      <c r="J554">
        <v>546</v>
      </c>
      <c r="K554" s="1">
        <f t="shared" si="99"/>
        <v>2.7923945382759557E-5</v>
      </c>
      <c r="L554">
        <f t="shared" si="100"/>
        <v>0</v>
      </c>
      <c r="M554">
        <f t="shared" si="101"/>
        <v>1</v>
      </c>
      <c r="N554" s="1">
        <f>('Power parameter'!B$6-'Power parameter'!B$13)/'Power parameter'!E$15*(K554-E$4)*L554</f>
        <v>0</v>
      </c>
      <c r="O554" s="1">
        <f>IF(((K554-E$4)-B$1-E$1)&gt;0,0,('Power parameter'!K$8-'Power parameter'!B$13/'Power parameter'!E$15*((K554-E$4)-waves!B$1))*M554)</f>
        <v>0.7494484989564435</v>
      </c>
      <c r="P554" s="1">
        <f t="shared" si="91"/>
        <v>0.7494484989564435</v>
      </c>
      <c r="S554" s="1">
        <f t="shared" si="92"/>
        <v>2.6089034816376152E-5</v>
      </c>
      <c r="T554" s="1">
        <f t="shared" si="93"/>
        <v>0.84890269219987491</v>
      </c>
    </row>
    <row r="555" spans="1:20">
      <c r="A555">
        <v>547</v>
      </c>
      <c r="B555" s="1">
        <f t="shared" si="94"/>
        <v>2.6136816931424457E-5</v>
      </c>
      <c r="C555">
        <f t="shared" si="85"/>
        <v>0</v>
      </c>
      <c r="D555">
        <f t="shared" si="98"/>
        <v>1</v>
      </c>
      <c r="E555" s="1">
        <f>('Power parameter'!B$7-'Power parameter'!H$10/2+('Power parameter'!B$6-'Power parameter'!B$12)/'Power parameter'!E$15*(B555-B$4))*C555</f>
        <v>0</v>
      </c>
      <c r="F555">
        <f>('Power parameter'!B$7+'Power parameter'!H$10/2-'Power parameter'!B$12/'Power parameter'!E$15*(B555-B$3-B$4))*D555</f>
        <v>0.84806404982420058</v>
      </c>
      <c r="G555" s="1">
        <f t="shared" si="90"/>
        <v>0.84806404982420058</v>
      </c>
      <c r="J555">
        <v>547</v>
      </c>
      <c r="K555" s="1">
        <f t="shared" si="99"/>
        <v>2.7975088139870838E-5</v>
      </c>
      <c r="L555">
        <f t="shared" si="100"/>
        <v>0</v>
      </c>
      <c r="M555">
        <f t="shared" si="101"/>
        <v>1</v>
      </c>
      <c r="N555" s="1">
        <f>('Power parameter'!B$6-'Power parameter'!B$13)/'Power parameter'!E$15*(K555-E$4)*L555</f>
        <v>0</v>
      </c>
      <c r="O555" s="1">
        <f>IF(((K555-E$4)-B$1-E$1)&gt;0,0,('Power parameter'!K$8-'Power parameter'!B$13/'Power parameter'!E$15*((K555-E$4)-waves!B$1))*M555)</f>
        <v>0.74855087265256426</v>
      </c>
      <c r="P555" s="1">
        <f t="shared" si="91"/>
        <v>0.74855087265256426</v>
      </c>
      <c r="S555" s="1">
        <f t="shared" si="92"/>
        <v>2.6136816931424457E-5</v>
      </c>
      <c r="T555" s="1">
        <f t="shared" si="93"/>
        <v>0.84806404982420058</v>
      </c>
    </row>
    <row r="556" spans="1:20">
      <c r="A556">
        <v>548</v>
      </c>
      <c r="B556" s="1">
        <f t="shared" si="94"/>
        <v>2.6184599046472765E-5</v>
      </c>
      <c r="C556">
        <f t="shared" si="85"/>
        <v>0</v>
      </c>
      <c r="D556">
        <f t="shared" si="98"/>
        <v>1</v>
      </c>
      <c r="E556" s="1">
        <f>('Power parameter'!B$7-'Power parameter'!H$10/2+('Power parameter'!B$6-'Power parameter'!B$12)/'Power parameter'!E$15*(B556-B$4))*C556</f>
        <v>0</v>
      </c>
      <c r="F556">
        <f>('Power parameter'!B$7+'Power parameter'!H$10/2-'Power parameter'!B$12/'Power parameter'!E$15*(B556-B$3-B$4))*D556</f>
        <v>0.84722540744852637</v>
      </c>
      <c r="G556" s="1">
        <f t="shared" si="90"/>
        <v>0.84722540744852637</v>
      </c>
      <c r="J556">
        <v>548</v>
      </c>
      <c r="K556" s="1">
        <f t="shared" si="99"/>
        <v>2.8026230896982119E-5</v>
      </c>
      <c r="L556">
        <f t="shared" si="100"/>
        <v>0</v>
      </c>
      <c r="M556">
        <f t="shared" si="101"/>
        <v>1</v>
      </c>
      <c r="N556" s="1">
        <f>('Power parameter'!B$6-'Power parameter'!B$13)/'Power parameter'!E$15*(K556-E$4)*L556</f>
        <v>0</v>
      </c>
      <c r="O556" s="1">
        <f>IF(((K556-E$4)-B$1-E$1)&gt;0,0,('Power parameter'!K$8-'Power parameter'!B$13/'Power parameter'!E$15*((K556-E$4)-waves!B$1))*M556)</f>
        <v>0.74765324634868513</v>
      </c>
      <c r="P556" s="1">
        <f t="shared" si="91"/>
        <v>0.74765324634868513</v>
      </c>
      <c r="S556" s="1">
        <f t="shared" si="92"/>
        <v>2.6184599046472765E-5</v>
      </c>
      <c r="T556" s="1">
        <f t="shared" si="93"/>
        <v>0.84722540744852637</v>
      </c>
    </row>
    <row r="557" spans="1:20">
      <c r="A557">
        <v>549</v>
      </c>
      <c r="B557" s="1">
        <f t="shared" si="94"/>
        <v>2.6232381161521073E-5</v>
      </c>
      <c r="C557">
        <f t="shared" si="85"/>
        <v>0</v>
      </c>
      <c r="D557">
        <f t="shared" si="98"/>
        <v>1</v>
      </c>
      <c r="E557" s="1">
        <f>('Power parameter'!B$7-'Power parameter'!H$10/2+('Power parameter'!B$6-'Power parameter'!B$12)/'Power parameter'!E$15*(B557-B$4))*C557</f>
        <v>0</v>
      </c>
      <c r="F557">
        <f>('Power parameter'!B$7+'Power parameter'!H$10/2-'Power parameter'!B$12/'Power parameter'!E$15*(B557-B$3-B$4))*D557</f>
        <v>0.84638676507285193</v>
      </c>
      <c r="G557" s="1">
        <f t="shared" si="90"/>
        <v>0.84638676507285193</v>
      </c>
      <c r="J557">
        <v>549</v>
      </c>
      <c r="K557" s="1">
        <f t="shared" si="99"/>
        <v>2.80773736540934E-5</v>
      </c>
      <c r="L557">
        <f t="shared" si="100"/>
        <v>0</v>
      </c>
      <c r="M557">
        <f t="shared" si="101"/>
        <v>1</v>
      </c>
      <c r="N557" s="1">
        <f>('Power parameter'!B$6-'Power parameter'!B$13)/'Power parameter'!E$15*(K557-E$4)*L557</f>
        <v>0</v>
      </c>
      <c r="O557" s="1">
        <f>IF(((K557-E$4)-B$1-E$1)&gt;0,0,('Power parameter'!K$8-'Power parameter'!B$13/'Power parameter'!E$15*((K557-E$4)-waves!B$1))*M557)</f>
        <v>0.746755620044806</v>
      </c>
      <c r="P557" s="1">
        <f t="shared" si="91"/>
        <v>0.746755620044806</v>
      </c>
      <c r="S557" s="1">
        <f t="shared" si="92"/>
        <v>2.6232381161521073E-5</v>
      </c>
      <c r="T557" s="1">
        <f t="shared" si="93"/>
        <v>0.84638676507285193</v>
      </c>
    </row>
    <row r="558" spans="1:20">
      <c r="A558">
        <v>550</v>
      </c>
      <c r="B558" s="1">
        <f t="shared" si="94"/>
        <v>2.6280163276569381E-5</v>
      </c>
      <c r="C558">
        <f t="shared" si="85"/>
        <v>0</v>
      </c>
      <c r="D558">
        <f t="shared" si="98"/>
        <v>1</v>
      </c>
      <c r="E558" s="1">
        <f>('Power parameter'!B$7-'Power parameter'!H$10/2+('Power parameter'!B$6-'Power parameter'!B$12)/'Power parameter'!E$15*(B558-B$4))*C558</f>
        <v>0</v>
      </c>
      <c r="F558">
        <f>('Power parameter'!B$7+'Power parameter'!H$10/2-'Power parameter'!B$12/'Power parameter'!E$15*(B558-B$3-B$4))*D558</f>
        <v>0.84554812269717761</v>
      </c>
      <c r="G558" s="1">
        <f t="shared" si="90"/>
        <v>0.84554812269717761</v>
      </c>
      <c r="J558">
        <v>550</v>
      </c>
      <c r="K558" s="1">
        <f t="shared" si="99"/>
        <v>2.8128516411204681E-5</v>
      </c>
      <c r="L558">
        <f t="shared" si="100"/>
        <v>0</v>
      </c>
      <c r="M558">
        <f t="shared" si="101"/>
        <v>1</v>
      </c>
      <c r="N558" s="1">
        <f>('Power parameter'!B$6-'Power parameter'!B$13)/'Power parameter'!E$15*(K558-E$4)*L558</f>
        <v>0</v>
      </c>
      <c r="O558" s="1">
        <f>IF(((K558-E$4)-B$1-E$1)&gt;0,0,('Power parameter'!K$8-'Power parameter'!B$13/'Power parameter'!E$15*((K558-E$4)-waves!B$1))*M558)</f>
        <v>0.74585799374092687</v>
      </c>
      <c r="P558" s="1">
        <f t="shared" si="91"/>
        <v>0.74585799374092687</v>
      </c>
      <c r="S558" s="1">
        <f t="shared" si="92"/>
        <v>2.6280163276569381E-5</v>
      </c>
      <c r="T558" s="1">
        <f t="shared" si="93"/>
        <v>0.84554812269717761</v>
      </c>
    </row>
    <row r="559" spans="1:20">
      <c r="A559">
        <v>551</v>
      </c>
      <c r="B559" s="1">
        <f t="shared" si="94"/>
        <v>2.6327945391617689E-5</v>
      </c>
      <c r="C559">
        <f t="shared" si="85"/>
        <v>0</v>
      </c>
      <c r="D559">
        <f t="shared" si="98"/>
        <v>1</v>
      </c>
      <c r="E559" s="1">
        <f>('Power parameter'!B$7-'Power parameter'!H$10/2+('Power parameter'!B$6-'Power parameter'!B$12)/'Power parameter'!E$15*(B559-B$4))*C559</f>
        <v>0</v>
      </c>
      <c r="F559">
        <f>('Power parameter'!B$7+'Power parameter'!H$10/2-'Power parameter'!B$12/'Power parameter'!E$15*(B559-B$3-B$4))*D559</f>
        <v>0.84470948032150317</v>
      </c>
      <c r="G559" s="1">
        <f t="shared" si="90"/>
        <v>0.84470948032150317</v>
      </c>
      <c r="J559">
        <v>551</v>
      </c>
      <c r="K559" s="1">
        <f t="shared" si="99"/>
        <v>2.8179659168315962E-5</v>
      </c>
      <c r="L559">
        <f t="shared" si="100"/>
        <v>0</v>
      </c>
      <c r="M559">
        <f t="shared" si="101"/>
        <v>1</v>
      </c>
      <c r="N559" s="1">
        <f>('Power parameter'!B$6-'Power parameter'!B$13)/'Power parameter'!E$15*(K559-E$4)*L559</f>
        <v>0</v>
      </c>
      <c r="O559" s="1">
        <f>IF(((K559-E$4)-B$1-E$1)&gt;0,0,('Power parameter'!K$8-'Power parameter'!B$13/'Power parameter'!E$15*((K559-E$4)-waves!B$1))*M559)</f>
        <v>0.74496036743704774</v>
      </c>
      <c r="P559" s="1">
        <f t="shared" si="91"/>
        <v>0.74496036743704774</v>
      </c>
      <c r="S559" s="1">
        <f t="shared" si="92"/>
        <v>2.6327945391617689E-5</v>
      </c>
      <c r="T559" s="1">
        <f t="shared" si="93"/>
        <v>0.84470948032150317</v>
      </c>
    </row>
    <row r="560" spans="1:20">
      <c r="A560">
        <v>552</v>
      </c>
      <c r="B560" s="1">
        <f t="shared" si="94"/>
        <v>2.6375727506665998E-5</v>
      </c>
      <c r="C560">
        <f t="shared" si="85"/>
        <v>0</v>
      </c>
      <c r="D560">
        <f t="shared" si="98"/>
        <v>1</v>
      </c>
      <c r="E560" s="1">
        <f>('Power parameter'!B$7-'Power parameter'!H$10/2+('Power parameter'!B$6-'Power parameter'!B$12)/'Power parameter'!E$15*(B560-B$4))*C560</f>
        <v>0</v>
      </c>
      <c r="F560">
        <f>('Power parameter'!B$7+'Power parameter'!H$10/2-'Power parameter'!B$12/'Power parameter'!E$15*(B560-B$3-B$4))*D560</f>
        <v>0.84387083794582896</v>
      </c>
      <c r="G560" s="1">
        <f t="shared" si="90"/>
        <v>0.84387083794582896</v>
      </c>
      <c r="J560">
        <v>552</v>
      </c>
      <c r="K560" s="1">
        <f t="shared" si="99"/>
        <v>2.8230801925427243E-5</v>
      </c>
      <c r="L560">
        <f t="shared" si="100"/>
        <v>0</v>
      </c>
      <c r="M560">
        <f t="shared" si="101"/>
        <v>1</v>
      </c>
      <c r="N560" s="1">
        <f>('Power parameter'!B$6-'Power parameter'!B$13)/'Power parameter'!E$15*(K560-E$4)*L560</f>
        <v>0</v>
      </c>
      <c r="O560" s="1">
        <f>IF(((K560-E$4)-B$1-E$1)&gt;0,0,('Power parameter'!K$8-'Power parameter'!B$13/'Power parameter'!E$15*((K560-E$4)-waves!B$1))*M560)</f>
        <v>0.74406274113316861</v>
      </c>
      <c r="P560" s="1">
        <f t="shared" si="91"/>
        <v>0.74406274113316861</v>
      </c>
      <c r="S560" s="1">
        <f t="shared" si="92"/>
        <v>2.6375727506665998E-5</v>
      </c>
      <c r="T560" s="1">
        <f t="shared" si="93"/>
        <v>0.84387083794582896</v>
      </c>
    </row>
    <row r="561" spans="1:20">
      <c r="A561">
        <v>553</v>
      </c>
      <c r="B561" s="1">
        <f t="shared" si="94"/>
        <v>2.6423509621714306E-5</v>
      </c>
      <c r="C561">
        <f t="shared" si="85"/>
        <v>0</v>
      </c>
      <c r="D561">
        <f t="shared" si="98"/>
        <v>1</v>
      </c>
      <c r="E561" s="1">
        <f>('Power parameter'!B$7-'Power parameter'!H$10/2+('Power parameter'!B$6-'Power parameter'!B$12)/'Power parameter'!E$15*(B561-B$4))*C561</f>
        <v>0</v>
      </c>
      <c r="F561">
        <f>('Power parameter'!B$7+'Power parameter'!H$10/2-'Power parameter'!B$12/'Power parameter'!E$15*(B561-B$3-B$4))*D561</f>
        <v>0.84303219557015452</v>
      </c>
      <c r="G561" s="1">
        <f t="shared" si="90"/>
        <v>0.84303219557015452</v>
      </c>
      <c r="J561">
        <v>553</v>
      </c>
      <c r="K561" s="1">
        <f t="shared" si="99"/>
        <v>2.8281944682538524E-5</v>
      </c>
      <c r="L561">
        <f t="shared" si="100"/>
        <v>0</v>
      </c>
      <c r="M561">
        <f t="shared" si="101"/>
        <v>1</v>
      </c>
      <c r="N561" s="1">
        <f>('Power parameter'!B$6-'Power parameter'!B$13)/'Power parameter'!E$15*(K561-E$4)*L561</f>
        <v>0</v>
      </c>
      <c r="O561" s="1">
        <f>IF(((K561-E$4)-B$1-E$1)&gt;0,0,('Power parameter'!K$8-'Power parameter'!B$13/'Power parameter'!E$15*((K561-E$4)-waves!B$1))*M561)</f>
        <v>0.74316511482928949</v>
      </c>
      <c r="P561" s="1">
        <f t="shared" si="91"/>
        <v>0.74316511482928949</v>
      </c>
      <c r="S561" s="1">
        <f t="shared" si="92"/>
        <v>2.6423509621714306E-5</v>
      </c>
      <c r="T561" s="1">
        <f t="shared" si="93"/>
        <v>0.84303219557015452</v>
      </c>
    </row>
    <row r="562" spans="1:20">
      <c r="A562">
        <v>554</v>
      </c>
      <c r="B562" s="1">
        <f t="shared" si="94"/>
        <v>2.6471291736762614E-5</v>
      </c>
      <c r="C562">
        <f t="shared" si="85"/>
        <v>0</v>
      </c>
      <c r="D562">
        <f t="shared" si="98"/>
        <v>1</v>
      </c>
      <c r="E562" s="1">
        <f>('Power parameter'!B$7-'Power parameter'!H$10/2+('Power parameter'!B$6-'Power parameter'!B$12)/'Power parameter'!E$15*(B562-B$4))*C562</f>
        <v>0</v>
      </c>
      <c r="F562">
        <f>('Power parameter'!B$7+'Power parameter'!H$10/2-'Power parameter'!B$12/'Power parameter'!E$15*(B562-B$3-B$4))*D562</f>
        <v>0.84219355319448019</v>
      </c>
      <c r="G562" s="1">
        <f t="shared" si="90"/>
        <v>0.84219355319448019</v>
      </c>
      <c r="J562">
        <v>554</v>
      </c>
      <c r="K562" s="1">
        <f t="shared" si="99"/>
        <v>2.8333087439649808E-5</v>
      </c>
      <c r="L562">
        <f t="shared" si="100"/>
        <v>0</v>
      </c>
      <c r="M562">
        <f t="shared" si="101"/>
        <v>1</v>
      </c>
      <c r="N562" s="1">
        <f>('Power parameter'!B$6-'Power parameter'!B$13)/'Power parameter'!E$15*(K562-E$4)*L562</f>
        <v>0</v>
      </c>
      <c r="O562" s="1">
        <f>IF(((K562-E$4)-B$1-E$1)&gt;0,0,('Power parameter'!K$8-'Power parameter'!B$13/'Power parameter'!E$15*((K562-E$4)-waves!B$1))*M562)</f>
        <v>0.74226748852541036</v>
      </c>
      <c r="P562" s="1">
        <f t="shared" si="91"/>
        <v>0.74226748852541036</v>
      </c>
      <c r="S562" s="1">
        <f t="shared" si="92"/>
        <v>2.6471291736762614E-5</v>
      </c>
      <c r="T562" s="1">
        <f t="shared" si="93"/>
        <v>0.84219355319448019</v>
      </c>
    </row>
    <row r="563" spans="1:20">
      <c r="A563">
        <v>555</v>
      </c>
      <c r="B563" s="1">
        <f t="shared" si="94"/>
        <v>2.6519073851810922E-5</v>
      </c>
      <c r="C563">
        <f t="shared" si="85"/>
        <v>0</v>
      </c>
      <c r="D563">
        <f t="shared" si="98"/>
        <v>1</v>
      </c>
      <c r="E563" s="1">
        <f>('Power parameter'!B$7-'Power parameter'!H$10/2+('Power parameter'!B$6-'Power parameter'!B$12)/'Power parameter'!E$15*(B563-B$4))*C563</f>
        <v>0</v>
      </c>
      <c r="F563">
        <f>('Power parameter'!B$7+'Power parameter'!H$10/2-'Power parameter'!B$12/'Power parameter'!E$15*(B563-B$3-B$4))*D563</f>
        <v>0.84135491081880587</v>
      </c>
      <c r="G563" s="1">
        <f t="shared" si="90"/>
        <v>0.84135491081880587</v>
      </c>
      <c r="J563">
        <v>555</v>
      </c>
      <c r="K563" s="1">
        <f t="shared" si="99"/>
        <v>2.8384230196761089E-5</v>
      </c>
      <c r="L563">
        <f t="shared" si="100"/>
        <v>0</v>
      </c>
      <c r="M563">
        <f t="shared" si="101"/>
        <v>1</v>
      </c>
      <c r="N563" s="1">
        <f>('Power parameter'!B$6-'Power parameter'!B$13)/'Power parameter'!E$15*(K563-E$4)*L563</f>
        <v>0</v>
      </c>
      <c r="O563" s="1">
        <f>IF(((K563-E$4)-B$1-E$1)&gt;0,0,('Power parameter'!K$8-'Power parameter'!B$13/'Power parameter'!E$15*((K563-E$4)-waves!B$1))*M563)</f>
        <v>0.74136986222153112</v>
      </c>
      <c r="P563" s="1">
        <f t="shared" si="91"/>
        <v>0.74136986222153112</v>
      </c>
      <c r="S563" s="1">
        <f t="shared" si="92"/>
        <v>2.6519073851810922E-5</v>
      </c>
      <c r="T563" s="1">
        <f t="shared" si="93"/>
        <v>0.84135491081880587</v>
      </c>
    </row>
    <row r="564" spans="1:20">
      <c r="A564">
        <v>556</v>
      </c>
      <c r="B564" s="1">
        <f t="shared" si="94"/>
        <v>2.656685596685923E-5</v>
      </c>
      <c r="C564">
        <f t="shared" si="85"/>
        <v>0</v>
      </c>
      <c r="D564">
        <f t="shared" si="98"/>
        <v>1</v>
      </c>
      <c r="E564" s="1">
        <f>('Power parameter'!B$7-'Power parameter'!H$10/2+('Power parameter'!B$6-'Power parameter'!B$12)/'Power parameter'!E$15*(B564-B$4))*C564</f>
        <v>0</v>
      </c>
      <c r="F564">
        <f>('Power parameter'!B$7+'Power parameter'!H$10/2-'Power parameter'!B$12/'Power parameter'!E$15*(B564-B$3-B$4))*D564</f>
        <v>0.84051626844313154</v>
      </c>
      <c r="G564" s="1">
        <f t="shared" si="90"/>
        <v>0.84051626844313154</v>
      </c>
      <c r="J564">
        <v>556</v>
      </c>
      <c r="K564" s="1">
        <f t="shared" si="99"/>
        <v>2.843537295387237E-5</v>
      </c>
      <c r="L564">
        <f t="shared" si="100"/>
        <v>0</v>
      </c>
      <c r="M564">
        <f t="shared" si="101"/>
        <v>1</v>
      </c>
      <c r="N564" s="1">
        <f>('Power parameter'!B$6-'Power parameter'!B$13)/'Power parameter'!E$15*(K564-E$4)*L564</f>
        <v>0</v>
      </c>
      <c r="O564" s="1">
        <f>IF(((K564-E$4)-B$1-E$1)&gt;0,0,('Power parameter'!K$8-'Power parameter'!B$13/'Power parameter'!E$15*((K564-E$4)-waves!B$1))*M564)</f>
        <v>0.74047223591765199</v>
      </c>
      <c r="P564" s="1">
        <f t="shared" si="91"/>
        <v>0.74047223591765199</v>
      </c>
      <c r="S564" s="1">
        <f t="shared" si="92"/>
        <v>2.656685596685923E-5</v>
      </c>
      <c r="T564" s="1">
        <f t="shared" si="93"/>
        <v>0.84051626844313154</v>
      </c>
    </row>
    <row r="565" spans="1:20">
      <c r="A565">
        <v>557</v>
      </c>
      <c r="B565" s="1">
        <f t="shared" si="94"/>
        <v>2.6614638081907539E-5</v>
      </c>
      <c r="C565">
        <f t="shared" si="85"/>
        <v>0</v>
      </c>
      <c r="D565">
        <f t="shared" si="98"/>
        <v>1</v>
      </c>
      <c r="E565" s="1">
        <f>('Power parameter'!B$7-'Power parameter'!H$10/2+('Power parameter'!B$6-'Power parameter'!B$12)/'Power parameter'!E$15*(B565-B$4))*C565</f>
        <v>0</v>
      </c>
      <c r="F565">
        <f>('Power parameter'!B$7+'Power parameter'!H$10/2-'Power parameter'!B$12/'Power parameter'!E$15*(B565-B$3-B$4))*D565</f>
        <v>0.83967762606745722</v>
      </c>
      <c r="G565" s="1">
        <f t="shared" si="90"/>
        <v>0.83967762606745722</v>
      </c>
      <c r="J565">
        <v>557</v>
      </c>
      <c r="K565" s="1">
        <f t="shared" si="99"/>
        <v>2.848651571098365E-5</v>
      </c>
      <c r="L565">
        <f t="shared" si="100"/>
        <v>0</v>
      </c>
      <c r="M565">
        <f t="shared" si="101"/>
        <v>1</v>
      </c>
      <c r="N565" s="1">
        <f>('Power parameter'!B$6-'Power parameter'!B$13)/'Power parameter'!E$15*(K565-E$4)*L565</f>
        <v>0</v>
      </c>
      <c r="O565" s="1">
        <f>IF(((K565-E$4)-B$1-E$1)&gt;0,0,('Power parameter'!K$8-'Power parameter'!B$13/'Power parameter'!E$15*((K565-E$4)-waves!B$1))*M565)</f>
        <v>0.73957460961377286</v>
      </c>
      <c r="P565" s="1">
        <f t="shared" si="91"/>
        <v>0.73957460961377286</v>
      </c>
      <c r="S565" s="1">
        <f t="shared" si="92"/>
        <v>2.6614638081907539E-5</v>
      </c>
      <c r="T565" s="1">
        <f t="shared" si="93"/>
        <v>0.83967762606745722</v>
      </c>
    </row>
    <row r="566" spans="1:20">
      <c r="A566">
        <v>558</v>
      </c>
      <c r="B566" s="1">
        <f t="shared" si="94"/>
        <v>2.6662420196955847E-5</v>
      </c>
      <c r="C566">
        <f t="shared" si="85"/>
        <v>0</v>
      </c>
      <c r="D566">
        <f t="shared" si="98"/>
        <v>1</v>
      </c>
      <c r="E566" s="1">
        <f>('Power parameter'!B$7-'Power parameter'!H$10/2+('Power parameter'!B$6-'Power parameter'!B$12)/'Power parameter'!E$15*(B566-B$4))*C566</f>
        <v>0</v>
      </c>
      <c r="F566">
        <f>('Power parameter'!B$7+'Power parameter'!H$10/2-'Power parameter'!B$12/'Power parameter'!E$15*(B566-B$3-B$4))*D566</f>
        <v>0.83883898369178289</v>
      </c>
      <c r="G566" s="1">
        <f t="shared" si="90"/>
        <v>0.83883898369178289</v>
      </c>
      <c r="J566">
        <v>558</v>
      </c>
      <c r="K566" s="1">
        <f t="shared" si="99"/>
        <v>2.8537658468094931E-5</v>
      </c>
      <c r="L566">
        <f t="shared" si="100"/>
        <v>0</v>
      </c>
      <c r="M566">
        <f t="shared" si="101"/>
        <v>1</v>
      </c>
      <c r="N566" s="1">
        <f>('Power parameter'!B$6-'Power parameter'!B$13)/'Power parameter'!E$15*(K566-E$4)*L566</f>
        <v>0</v>
      </c>
      <c r="O566" s="1">
        <f>IF(((K566-E$4)-B$1-E$1)&gt;0,0,('Power parameter'!K$8-'Power parameter'!B$13/'Power parameter'!E$15*((K566-E$4)-waves!B$1))*M566)</f>
        <v>0.73867698330989373</v>
      </c>
      <c r="P566" s="1">
        <f t="shared" si="91"/>
        <v>0.73867698330989373</v>
      </c>
      <c r="S566" s="1">
        <f t="shared" si="92"/>
        <v>2.6662420196955847E-5</v>
      </c>
      <c r="T566" s="1">
        <f t="shared" si="93"/>
        <v>0.83883898369178289</v>
      </c>
    </row>
    <row r="567" spans="1:20">
      <c r="A567">
        <v>559</v>
      </c>
      <c r="B567" s="1">
        <f t="shared" si="94"/>
        <v>2.6710202312004155E-5</v>
      </c>
      <c r="C567">
        <f t="shared" si="85"/>
        <v>0</v>
      </c>
      <c r="D567">
        <f t="shared" si="98"/>
        <v>1</v>
      </c>
      <c r="E567" s="1">
        <f>('Power parameter'!B$7-'Power parameter'!H$10/2+('Power parameter'!B$6-'Power parameter'!B$12)/'Power parameter'!E$15*(B567-B$4))*C567</f>
        <v>0</v>
      </c>
      <c r="F567">
        <f>('Power parameter'!B$7+'Power parameter'!H$10/2-'Power parameter'!B$12/'Power parameter'!E$15*(B567-B$3-B$4))*D567</f>
        <v>0.83800034131610845</v>
      </c>
      <c r="G567" s="1">
        <f t="shared" si="90"/>
        <v>0.83800034131610845</v>
      </c>
      <c r="J567">
        <v>559</v>
      </c>
      <c r="K567" s="1">
        <f t="shared" si="99"/>
        <v>2.8588801225206212E-5</v>
      </c>
      <c r="L567">
        <f t="shared" si="100"/>
        <v>0</v>
      </c>
      <c r="M567">
        <f t="shared" si="101"/>
        <v>1</v>
      </c>
      <c r="N567" s="1">
        <f>('Power parameter'!B$6-'Power parameter'!B$13)/'Power parameter'!E$15*(K567-E$4)*L567</f>
        <v>0</v>
      </c>
      <c r="O567" s="1">
        <f>IF(((K567-E$4)-B$1-E$1)&gt;0,0,('Power parameter'!K$8-'Power parameter'!B$13/'Power parameter'!E$15*((K567-E$4)-waves!B$1))*M567)</f>
        <v>0.7377793570060146</v>
      </c>
      <c r="P567" s="1">
        <f t="shared" si="91"/>
        <v>0.7377793570060146</v>
      </c>
      <c r="S567" s="1">
        <f t="shared" si="92"/>
        <v>2.6710202312004155E-5</v>
      </c>
      <c r="T567" s="1">
        <f t="shared" si="93"/>
        <v>0.83800034131610845</v>
      </c>
    </row>
    <row r="568" spans="1:20">
      <c r="A568">
        <v>560</v>
      </c>
      <c r="B568" s="1">
        <f t="shared" si="94"/>
        <v>2.6757984427052463E-5</v>
      </c>
      <c r="C568">
        <f t="shared" si="85"/>
        <v>0</v>
      </c>
      <c r="D568">
        <f t="shared" si="98"/>
        <v>1</v>
      </c>
      <c r="E568" s="1">
        <f>('Power parameter'!B$7-'Power parameter'!H$10/2+('Power parameter'!B$6-'Power parameter'!B$12)/'Power parameter'!E$15*(B568-B$4))*C568</f>
        <v>0</v>
      </c>
      <c r="F568">
        <f>('Power parameter'!B$7+'Power parameter'!H$10/2-'Power parameter'!B$12/'Power parameter'!E$15*(B568-B$3-B$4))*D568</f>
        <v>0.83716169894043424</v>
      </c>
      <c r="G568" s="1">
        <f t="shared" si="90"/>
        <v>0.83716169894043424</v>
      </c>
      <c r="J568">
        <v>560</v>
      </c>
      <c r="K568" s="1">
        <f t="shared" si="99"/>
        <v>2.8639943982317493E-5</v>
      </c>
      <c r="L568">
        <f t="shared" si="100"/>
        <v>0</v>
      </c>
      <c r="M568">
        <f t="shared" si="101"/>
        <v>1</v>
      </c>
      <c r="N568" s="1">
        <f>('Power parameter'!B$6-'Power parameter'!B$13)/'Power parameter'!E$15*(K568-E$4)*L568</f>
        <v>0</v>
      </c>
      <c r="O568" s="1">
        <f>IF(((K568-E$4)-B$1-E$1)&gt;0,0,('Power parameter'!K$8-'Power parameter'!B$13/'Power parameter'!E$15*((K568-E$4)-waves!B$1))*M568)</f>
        <v>0.73688173070213547</v>
      </c>
      <c r="P568" s="1">
        <f t="shared" si="91"/>
        <v>0.73688173070213547</v>
      </c>
      <c r="S568" s="1">
        <f t="shared" si="92"/>
        <v>2.6757984427052463E-5</v>
      </c>
      <c r="T568" s="1">
        <f t="shared" si="93"/>
        <v>0.83716169894043424</v>
      </c>
    </row>
    <row r="569" spans="1:20">
      <c r="A569">
        <v>561</v>
      </c>
      <c r="B569" s="1">
        <f t="shared" si="94"/>
        <v>2.6805766542100768E-5</v>
      </c>
      <c r="C569">
        <f t="shared" si="85"/>
        <v>0</v>
      </c>
      <c r="D569">
        <f t="shared" si="98"/>
        <v>1</v>
      </c>
      <c r="E569" s="1">
        <f>('Power parameter'!B$7-'Power parameter'!H$10/2+('Power parameter'!B$6-'Power parameter'!B$12)/'Power parameter'!E$15*(B569-B$4))*C569</f>
        <v>0</v>
      </c>
      <c r="F569">
        <f>('Power parameter'!B$7+'Power parameter'!H$10/2-'Power parameter'!B$12/'Power parameter'!E$15*(B569-B$3-B$4))*D569</f>
        <v>0.83632305656475991</v>
      </c>
      <c r="G569" s="1">
        <f t="shared" si="90"/>
        <v>0.83632305656475991</v>
      </c>
      <c r="J569">
        <v>561</v>
      </c>
      <c r="K569" s="1">
        <f t="shared" si="99"/>
        <v>2.8691086739428774E-5</v>
      </c>
      <c r="L569">
        <f t="shared" si="100"/>
        <v>0</v>
      </c>
      <c r="M569">
        <f t="shared" si="101"/>
        <v>1</v>
      </c>
      <c r="N569" s="1">
        <f>('Power parameter'!B$6-'Power parameter'!B$13)/'Power parameter'!E$15*(K569-E$4)*L569</f>
        <v>0</v>
      </c>
      <c r="O569" s="1">
        <f>IF(((K569-E$4)-B$1-E$1)&gt;0,0,('Power parameter'!K$8-'Power parameter'!B$13/'Power parameter'!E$15*((K569-E$4)-waves!B$1))*M569)</f>
        <v>0.73598410439825634</v>
      </c>
      <c r="P569" s="1">
        <f t="shared" si="91"/>
        <v>0.73598410439825634</v>
      </c>
      <c r="S569" s="1">
        <f t="shared" si="92"/>
        <v>2.6805766542100768E-5</v>
      </c>
      <c r="T569" s="1">
        <f t="shared" si="93"/>
        <v>0.83632305656475991</v>
      </c>
    </row>
    <row r="570" spans="1:20">
      <c r="A570">
        <v>562</v>
      </c>
      <c r="B570" s="1">
        <f t="shared" si="94"/>
        <v>2.6853548657149076E-5</v>
      </c>
      <c r="C570">
        <f t="shared" si="85"/>
        <v>0</v>
      </c>
      <c r="D570">
        <f t="shared" si="98"/>
        <v>1</v>
      </c>
      <c r="E570" s="1">
        <f>('Power parameter'!B$7-'Power parameter'!H$10/2+('Power parameter'!B$6-'Power parameter'!B$12)/'Power parameter'!E$15*(B570-B$4))*C570</f>
        <v>0</v>
      </c>
      <c r="F570">
        <f>('Power parameter'!B$7+'Power parameter'!H$10/2-'Power parameter'!B$12/'Power parameter'!E$15*(B570-B$3-B$4))*D570</f>
        <v>0.83548441418908548</v>
      </c>
      <c r="G570" s="1">
        <f t="shared" si="90"/>
        <v>0.83548441418908548</v>
      </c>
      <c r="J570">
        <v>562</v>
      </c>
      <c r="K570" s="1">
        <f t="shared" ref="K570:K585" si="102">E$4*2/1000*J570</f>
        <v>2.8742229496540055E-5</v>
      </c>
      <c r="L570">
        <f t="shared" ref="L570:L585" si="103">IF((K570-E$4)&lt;B$1,1,0)</f>
        <v>0</v>
      </c>
      <c r="M570">
        <f t="shared" ref="M570:M585" si="104">IF((K570-E$4)&gt;=B$1,1,0)</f>
        <v>1</v>
      </c>
      <c r="N570" s="1">
        <f>('Power parameter'!B$6-'Power parameter'!B$13)/'Power parameter'!E$15*(K570-E$4)*L570</f>
        <v>0</v>
      </c>
      <c r="O570" s="1">
        <f>IF(((K570-E$4)-B$1-E$1)&gt;0,0,('Power parameter'!K$8-'Power parameter'!B$13/'Power parameter'!E$15*((K570-E$4)-waves!B$1))*M570)</f>
        <v>0.73508647809437722</v>
      </c>
      <c r="P570" s="1">
        <f t="shared" si="91"/>
        <v>0.73508647809437722</v>
      </c>
      <c r="S570" s="1">
        <f t="shared" si="92"/>
        <v>2.6853548657149076E-5</v>
      </c>
      <c r="T570" s="1">
        <f t="shared" si="93"/>
        <v>0.83548441418908548</v>
      </c>
    </row>
    <row r="571" spans="1:20">
      <c r="A571">
        <v>563</v>
      </c>
      <c r="B571" s="1">
        <f t="shared" si="94"/>
        <v>2.6901330772197385E-5</v>
      </c>
      <c r="C571">
        <f t="shared" si="85"/>
        <v>0</v>
      </c>
      <c r="D571">
        <f t="shared" si="98"/>
        <v>1</v>
      </c>
      <c r="E571" s="1">
        <f>('Power parameter'!B$7-'Power parameter'!H$10/2+('Power parameter'!B$6-'Power parameter'!B$12)/'Power parameter'!E$15*(B571-B$4))*C571</f>
        <v>0</v>
      </c>
      <c r="F571">
        <f>('Power parameter'!B$7+'Power parameter'!H$10/2-'Power parameter'!B$12/'Power parameter'!E$15*(B571-B$3-B$4))*D571</f>
        <v>0.83464577181341126</v>
      </c>
      <c r="G571" s="1">
        <f t="shared" si="90"/>
        <v>0.83464577181341126</v>
      </c>
      <c r="J571">
        <v>563</v>
      </c>
      <c r="K571" s="1">
        <f t="shared" si="102"/>
        <v>2.8793372253651336E-5</v>
      </c>
      <c r="L571">
        <f t="shared" si="103"/>
        <v>0</v>
      </c>
      <c r="M571">
        <f t="shared" si="104"/>
        <v>1</v>
      </c>
      <c r="N571" s="1">
        <f>('Power parameter'!B$6-'Power parameter'!B$13)/'Power parameter'!E$15*(K571-E$4)*L571</f>
        <v>0</v>
      </c>
      <c r="O571" s="1">
        <f>IF(((K571-E$4)-B$1-E$1)&gt;0,0,('Power parameter'!K$8-'Power parameter'!B$13/'Power parameter'!E$15*((K571-E$4)-waves!B$1))*M571)</f>
        <v>0.73418885179049809</v>
      </c>
      <c r="P571" s="1">
        <f t="shared" si="91"/>
        <v>0.73418885179049809</v>
      </c>
      <c r="S571" s="1">
        <f t="shared" si="92"/>
        <v>2.6901330772197385E-5</v>
      </c>
      <c r="T571" s="1">
        <f t="shared" si="93"/>
        <v>0.83464577181341126</v>
      </c>
    </row>
    <row r="572" spans="1:20">
      <c r="A572">
        <v>564</v>
      </c>
      <c r="B572" s="1">
        <f t="shared" si="94"/>
        <v>2.6949112887245693E-5</v>
      </c>
      <c r="C572">
        <f t="shared" si="85"/>
        <v>0</v>
      </c>
      <c r="D572">
        <f t="shared" si="98"/>
        <v>1</v>
      </c>
      <c r="E572" s="1">
        <f>('Power parameter'!B$7-'Power parameter'!H$10/2+('Power parameter'!B$6-'Power parameter'!B$12)/'Power parameter'!E$15*(B572-B$4))*C572</f>
        <v>0</v>
      </c>
      <c r="F572">
        <f>('Power parameter'!B$7+'Power parameter'!H$10/2-'Power parameter'!B$12/'Power parameter'!E$15*(B572-B$3-B$4))*D572</f>
        <v>0.83380712943773683</v>
      </c>
      <c r="G572" s="1">
        <f t="shared" si="90"/>
        <v>0.83380712943773683</v>
      </c>
      <c r="J572">
        <v>564</v>
      </c>
      <c r="K572" s="1">
        <f t="shared" si="102"/>
        <v>2.884451501076262E-5</v>
      </c>
      <c r="L572">
        <f t="shared" si="103"/>
        <v>0</v>
      </c>
      <c r="M572">
        <f t="shared" si="104"/>
        <v>1</v>
      </c>
      <c r="N572" s="1">
        <f>('Power parameter'!B$6-'Power parameter'!B$13)/'Power parameter'!E$15*(K572-E$4)*L572</f>
        <v>0</v>
      </c>
      <c r="O572" s="1">
        <f>IF(((K572-E$4)-B$1-E$1)&gt;0,0,('Power parameter'!K$8-'Power parameter'!B$13/'Power parameter'!E$15*((K572-E$4)-waves!B$1))*M572)</f>
        <v>0.73329122548661885</v>
      </c>
      <c r="P572" s="1">
        <f t="shared" si="91"/>
        <v>0.73329122548661885</v>
      </c>
      <c r="S572" s="1">
        <f t="shared" si="92"/>
        <v>2.6949112887245693E-5</v>
      </c>
      <c r="T572" s="1">
        <f t="shared" si="93"/>
        <v>0.83380712943773683</v>
      </c>
    </row>
    <row r="573" spans="1:20">
      <c r="A573">
        <v>565</v>
      </c>
      <c r="B573" s="1">
        <f t="shared" si="94"/>
        <v>2.6996895002294001E-5</v>
      </c>
      <c r="C573">
        <f t="shared" ref="C573:C636" si="105">IF((B573-B$4)&lt;B$3,1,0)</f>
        <v>0</v>
      </c>
      <c r="D573">
        <f t="shared" si="98"/>
        <v>1</v>
      </c>
      <c r="E573" s="1">
        <f>('Power parameter'!B$7-'Power parameter'!H$10/2+('Power parameter'!B$6-'Power parameter'!B$12)/'Power parameter'!E$15*(B573-B$4))*C573</f>
        <v>0</v>
      </c>
      <c r="F573">
        <f>('Power parameter'!B$7+'Power parameter'!H$10/2-'Power parameter'!B$12/'Power parameter'!E$15*(B573-B$3-B$4))*D573</f>
        <v>0.8329684870620625</v>
      </c>
      <c r="G573" s="1">
        <f t="shared" si="90"/>
        <v>0.8329684870620625</v>
      </c>
      <c r="J573">
        <v>565</v>
      </c>
      <c r="K573" s="1">
        <f t="shared" si="102"/>
        <v>2.8895657767873901E-5</v>
      </c>
      <c r="L573">
        <f t="shared" si="103"/>
        <v>0</v>
      </c>
      <c r="M573">
        <f t="shared" si="104"/>
        <v>1</v>
      </c>
      <c r="N573" s="1">
        <f>('Power parameter'!B$6-'Power parameter'!B$13)/'Power parameter'!E$15*(K573-E$4)*L573</f>
        <v>0</v>
      </c>
      <c r="O573" s="1">
        <f>IF(((K573-E$4)-B$1-E$1)&gt;0,0,('Power parameter'!K$8-'Power parameter'!B$13/'Power parameter'!E$15*((K573-E$4)-waves!B$1))*M573)</f>
        <v>0.73239359918273972</v>
      </c>
      <c r="P573" s="1">
        <f t="shared" si="91"/>
        <v>0.73239359918273972</v>
      </c>
      <c r="S573" s="1">
        <f t="shared" si="92"/>
        <v>2.6996895002294001E-5</v>
      </c>
      <c r="T573" s="1">
        <f t="shared" si="93"/>
        <v>0.8329684870620625</v>
      </c>
    </row>
    <row r="574" spans="1:20">
      <c r="A574">
        <v>566</v>
      </c>
      <c r="B574" s="1">
        <f t="shared" si="94"/>
        <v>2.7044677117342309E-5</v>
      </c>
      <c r="C574">
        <f t="shared" si="105"/>
        <v>0</v>
      </c>
      <c r="D574">
        <f t="shared" si="98"/>
        <v>1</v>
      </c>
      <c r="E574" s="1">
        <f>('Power parameter'!B$7-'Power parameter'!H$10/2+('Power parameter'!B$6-'Power parameter'!B$12)/'Power parameter'!E$15*(B574-B$4))*C574</f>
        <v>0</v>
      </c>
      <c r="F574">
        <f>('Power parameter'!B$7+'Power parameter'!H$10/2-'Power parameter'!B$12/'Power parameter'!E$15*(B574-B$3-B$4))*D574</f>
        <v>0.83212984468638818</v>
      </c>
      <c r="G574" s="1">
        <f t="shared" si="90"/>
        <v>0.83212984468638818</v>
      </c>
      <c r="J574">
        <v>566</v>
      </c>
      <c r="K574" s="1">
        <f t="shared" si="102"/>
        <v>2.8946800524985182E-5</v>
      </c>
      <c r="L574">
        <f t="shared" si="103"/>
        <v>0</v>
      </c>
      <c r="M574">
        <f t="shared" si="104"/>
        <v>1</v>
      </c>
      <c r="N574" s="1">
        <f>('Power parameter'!B$6-'Power parameter'!B$13)/'Power parameter'!E$15*(K574-E$4)*L574</f>
        <v>0</v>
      </c>
      <c r="O574" s="1">
        <f>IF(((K574-E$4)-B$1-E$1)&gt;0,0,('Power parameter'!K$8-'Power parameter'!B$13/'Power parameter'!E$15*((K574-E$4)-waves!B$1))*M574)</f>
        <v>0.73149597287886059</v>
      </c>
      <c r="P574" s="1">
        <f t="shared" si="91"/>
        <v>0.73149597287886059</v>
      </c>
      <c r="S574" s="1">
        <f t="shared" si="92"/>
        <v>2.7044677117342309E-5</v>
      </c>
      <c r="T574" s="1">
        <f t="shared" si="93"/>
        <v>0.83212984468638818</v>
      </c>
    </row>
    <row r="575" spans="1:20">
      <c r="A575">
        <v>567</v>
      </c>
      <c r="B575" s="1">
        <f t="shared" si="94"/>
        <v>2.7092459232390617E-5</v>
      </c>
      <c r="C575">
        <f t="shared" si="105"/>
        <v>0</v>
      </c>
      <c r="D575">
        <f t="shared" si="98"/>
        <v>1</v>
      </c>
      <c r="E575" s="1">
        <f>('Power parameter'!B$7-'Power parameter'!H$10/2+('Power parameter'!B$6-'Power parameter'!B$12)/'Power parameter'!E$15*(B575-B$4))*C575</f>
        <v>0</v>
      </c>
      <c r="F575">
        <f>('Power parameter'!B$7+'Power parameter'!H$10/2-'Power parameter'!B$12/'Power parameter'!E$15*(B575-B$3-B$4))*D575</f>
        <v>0.83129120231071385</v>
      </c>
      <c r="G575" s="1">
        <f t="shared" si="90"/>
        <v>0.83129120231071385</v>
      </c>
      <c r="J575">
        <v>567</v>
      </c>
      <c r="K575" s="1">
        <f t="shared" si="102"/>
        <v>2.8997943282096463E-5</v>
      </c>
      <c r="L575">
        <f t="shared" si="103"/>
        <v>0</v>
      </c>
      <c r="M575">
        <f t="shared" si="104"/>
        <v>1</v>
      </c>
      <c r="N575" s="1">
        <f>('Power parameter'!B$6-'Power parameter'!B$13)/'Power parameter'!E$15*(K575-E$4)*L575</f>
        <v>0</v>
      </c>
      <c r="O575" s="1">
        <f>IF(((K575-E$4)-B$1-E$1)&gt;0,0,('Power parameter'!K$8-'Power parameter'!B$13/'Power parameter'!E$15*((K575-E$4)-waves!B$1))*M575)</f>
        <v>0.73059834657498146</v>
      </c>
      <c r="P575" s="1">
        <f t="shared" si="91"/>
        <v>0.73059834657498146</v>
      </c>
      <c r="S575" s="1">
        <f t="shared" si="92"/>
        <v>2.7092459232390617E-5</v>
      </c>
      <c r="T575" s="1">
        <f t="shared" si="93"/>
        <v>0.83129120231071385</v>
      </c>
    </row>
    <row r="576" spans="1:20">
      <c r="A576">
        <v>568</v>
      </c>
      <c r="B576" s="1">
        <f t="shared" si="94"/>
        <v>2.7140241347438926E-5</v>
      </c>
      <c r="C576">
        <f t="shared" si="105"/>
        <v>0</v>
      </c>
      <c r="D576">
        <f t="shared" si="98"/>
        <v>1</v>
      </c>
      <c r="E576" s="1">
        <f>('Power parameter'!B$7-'Power parameter'!H$10/2+('Power parameter'!B$6-'Power parameter'!B$12)/'Power parameter'!E$15*(B576-B$4))*C576</f>
        <v>0</v>
      </c>
      <c r="F576">
        <f>('Power parameter'!B$7+'Power parameter'!H$10/2-'Power parameter'!B$12/'Power parameter'!E$15*(B576-B$3-B$4))*D576</f>
        <v>0.83045255993503941</v>
      </c>
      <c r="G576" s="1">
        <f t="shared" si="90"/>
        <v>0.83045255993503941</v>
      </c>
      <c r="J576">
        <v>568</v>
      </c>
      <c r="K576" s="1">
        <f t="shared" si="102"/>
        <v>2.9049086039207743E-5</v>
      </c>
      <c r="L576">
        <f t="shared" si="103"/>
        <v>0</v>
      </c>
      <c r="M576">
        <f t="shared" si="104"/>
        <v>1</v>
      </c>
      <c r="N576" s="1">
        <f>('Power parameter'!B$6-'Power parameter'!B$13)/'Power parameter'!E$15*(K576-E$4)*L576</f>
        <v>0</v>
      </c>
      <c r="O576" s="1">
        <f>IF(((K576-E$4)-B$1-E$1)&gt;0,0,('Power parameter'!K$8-'Power parameter'!B$13/'Power parameter'!E$15*((K576-E$4)-waves!B$1))*M576)</f>
        <v>0.72970072027110233</v>
      </c>
      <c r="P576" s="1">
        <f t="shared" si="91"/>
        <v>0.72970072027110233</v>
      </c>
      <c r="S576" s="1">
        <f t="shared" si="92"/>
        <v>2.7140241347438926E-5</v>
      </c>
      <c r="T576" s="1">
        <f t="shared" si="93"/>
        <v>0.83045255993503941</v>
      </c>
    </row>
    <row r="577" spans="1:20">
      <c r="A577">
        <v>569</v>
      </c>
      <c r="B577" s="1">
        <f t="shared" si="94"/>
        <v>2.7188023462487234E-5</v>
      </c>
      <c r="C577">
        <f t="shared" si="105"/>
        <v>0</v>
      </c>
      <c r="D577">
        <f t="shared" si="98"/>
        <v>1</v>
      </c>
      <c r="E577" s="1">
        <f>('Power parameter'!B$7-'Power parameter'!H$10/2+('Power parameter'!B$6-'Power parameter'!B$12)/'Power parameter'!E$15*(B577-B$4))*C577</f>
        <v>0</v>
      </c>
      <c r="F577">
        <f>('Power parameter'!B$7+'Power parameter'!H$10/2-'Power parameter'!B$12/'Power parameter'!E$15*(B577-B$3-B$4))*D577</f>
        <v>0.8296139175593652</v>
      </c>
      <c r="G577" s="1">
        <f t="shared" si="90"/>
        <v>0.8296139175593652</v>
      </c>
      <c r="J577">
        <v>569</v>
      </c>
      <c r="K577" s="1">
        <f t="shared" si="102"/>
        <v>2.9100228796319024E-5</v>
      </c>
      <c r="L577">
        <f t="shared" si="103"/>
        <v>0</v>
      </c>
      <c r="M577">
        <f t="shared" si="104"/>
        <v>1</v>
      </c>
      <c r="N577" s="1">
        <f>('Power parameter'!B$6-'Power parameter'!B$13)/'Power parameter'!E$15*(K577-E$4)*L577</f>
        <v>0</v>
      </c>
      <c r="O577" s="1">
        <f>IF(((K577-E$4)-B$1-E$1)&gt;0,0,('Power parameter'!K$8-'Power parameter'!B$13/'Power parameter'!E$15*((K577-E$4)-waves!B$1))*M577)</f>
        <v>0.7288030939672232</v>
      </c>
      <c r="P577" s="1">
        <f t="shared" si="91"/>
        <v>0.7288030939672232</v>
      </c>
      <c r="S577" s="1">
        <f t="shared" si="92"/>
        <v>2.7188023462487234E-5</v>
      </c>
      <c r="T577" s="1">
        <f t="shared" si="93"/>
        <v>0.8296139175593652</v>
      </c>
    </row>
    <row r="578" spans="1:20">
      <c r="A578">
        <v>570</v>
      </c>
      <c r="B578" s="1">
        <f t="shared" si="94"/>
        <v>2.7235805577535542E-5</v>
      </c>
      <c r="C578">
        <f t="shared" si="105"/>
        <v>0</v>
      </c>
      <c r="D578">
        <f t="shared" si="98"/>
        <v>1</v>
      </c>
      <c r="E578" s="1">
        <f>('Power parameter'!B$7-'Power parameter'!H$10/2+('Power parameter'!B$6-'Power parameter'!B$12)/'Power parameter'!E$15*(B578-B$4))*C578</f>
        <v>0</v>
      </c>
      <c r="F578">
        <f>('Power parameter'!B$7+'Power parameter'!H$10/2-'Power parameter'!B$12/'Power parameter'!E$15*(B578-B$3-B$4))*D578</f>
        <v>0.82877527518369076</v>
      </c>
      <c r="G578" s="1">
        <f t="shared" si="90"/>
        <v>0.82877527518369076</v>
      </c>
      <c r="J578">
        <v>570</v>
      </c>
      <c r="K578" s="1">
        <f t="shared" si="102"/>
        <v>2.9151371553430305E-5</v>
      </c>
      <c r="L578">
        <f t="shared" si="103"/>
        <v>0</v>
      </c>
      <c r="M578">
        <f t="shared" si="104"/>
        <v>1</v>
      </c>
      <c r="N578" s="1">
        <f>('Power parameter'!B$6-'Power parameter'!B$13)/'Power parameter'!E$15*(K578-E$4)*L578</f>
        <v>0</v>
      </c>
      <c r="O578" s="1">
        <f>IF(((K578-E$4)-B$1-E$1)&gt;0,0,('Power parameter'!K$8-'Power parameter'!B$13/'Power parameter'!E$15*((K578-E$4)-waves!B$1))*M578)</f>
        <v>0.72790546766334407</v>
      </c>
      <c r="P578" s="1">
        <f t="shared" si="91"/>
        <v>0.72790546766334407</v>
      </c>
      <c r="S578" s="1">
        <f t="shared" si="92"/>
        <v>2.7235805577535542E-5</v>
      </c>
      <c r="T578" s="1">
        <f t="shared" si="93"/>
        <v>0.82877527518369076</v>
      </c>
    </row>
    <row r="579" spans="1:20">
      <c r="A579">
        <v>571</v>
      </c>
      <c r="B579" s="1">
        <f t="shared" si="94"/>
        <v>2.728358769258385E-5</v>
      </c>
      <c r="C579">
        <f t="shared" si="105"/>
        <v>0</v>
      </c>
      <c r="D579">
        <f t="shared" si="98"/>
        <v>1</v>
      </c>
      <c r="E579" s="1">
        <f>('Power parameter'!B$7-'Power parameter'!H$10/2+('Power parameter'!B$6-'Power parameter'!B$12)/'Power parameter'!E$15*(B579-B$4))*C579</f>
        <v>0</v>
      </c>
      <c r="F579">
        <f>('Power parameter'!B$7+'Power parameter'!H$10/2-'Power parameter'!B$12/'Power parameter'!E$15*(B579-B$3-B$4))*D579</f>
        <v>0.82793663280801644</v>
      </c>
      <c r="G579" s="1">
        <f t="shared" si="90"/>
        <v>0.82793663280801644</v>
      </c>
      <c r="J579">
        <v>571</v>
      </c>
      <c r="K579" s="1">
        <f t="shared" si="102"/>
        <v>2.9202514310541586E-5</v>
      </c>
      <c r="L579">
        <f t="shared" si="103"/>
        <v>0</v>
      </c>
      <c r="M579">
        <f t="shared" si="104"/>
        <v>1</v>
      </c>
      <c r="N579" s="1">
        <f>('Power parameter'!B$6-'Power parameter'!B$13)/'Power parameter'!E$15*(K579-E$4)*L579</f>
        <v>0</v>
      </c>
      <c r="O579" s="1">
        <f>IF(((K579-E$4)-B$1-E$1)&gt;0,0,('Power parameter'!K$8-'Power parameter'!B$13/'Power parameter'!E$15*((K579-E$4)-waves!B$1))*M579)</f>
        <v>0.72700784135946495</v>
      </c>
      <c r="P579" s="1">
        <f t="shared" si="91"/>
        <v>0.72700784135946495</v>
      </c>
      <c r="S579" s="1">
        <f t="shared" si="92"/>
        <v>2.728358769258385E-5</v>
      </c>
      <c r="T579" s="1">
        <f t="shared" si="93"/>
        <v>0.82793663280801644</v>
      </c>
    </row>
    <row r="580" spans="1:20">
      <c r="A580">
        <v>572</v>
      </c>
      <c r="B580" s="1">
        <f t="shared" si="94"/>
        <v>2.7331369807632158E-5</v>
      </c>
      <c r="C580">
        <f t="shared" si="105"/>
        <v>0</v>
      </c>
      <c r="D580">
        <f t="shared" si="98"/>
        <v>1</v>
      </c>
      <c r="E580" s="1">
        <f>('Power parameter'!B$7-'Power parameter'!H$10/2+('Power parameter'!B$6-'Power parameter'!B$12)/'Power parameter'!E$15*(B580-B$4))*C580</f>
        <v>0</v>
      </c>
      <c r="F580">
        <f>('Power parameter'!B$7+'Power parameter'!H$10/2-'Power parameter'!B$12/'Power parameter'!E$15*(B580-B$3-B$4))*D580</f>
        <v>0.82709799043234211</v>
      </c>
      <c r="G580" s="1">
        <f t="shared" si="90"/>
        <v>0.82709799043234211</v>
      </c>
      <c r="J580">
        <v>572</v>
      </c>
      <c r="K580" s="1">
        <f t="shared" si="102"/>
        <v>2.9253657067652867E-5</v>
      </c>
      <c r="L580">
        <f t="shared" si="103"/>
        <v>0</v>
      </c>
      <c r="M580">
        <f t="shared" si="104"/>
        <v>1</v>
      </c>
      <c r="N580" s="1">
        <f>('Power parameter'!B$6-'Power parameter'!B$13)/'Power parameter'!E$15*(K580-E$4)*L580</f>
        <v>0</v>
      </c>
      <c r="O580" s="1">
        <f>IF(((K580-E$4)-B$1-E$1)&gt;0,0,('Power parameter'!K$8-'Power parameter'!B$13/'Power parameter'!E$15*((K580-E$4)-waves!B$1))*M580)</f>
        <v>0.72611021505558582</v>
      </c>
      <c r="P580" s="1">
        <f t="shared" si="91"/>
        <v>0.72611021505558582</v>
      </c>
      <c r="S580" s="1">
        <f t="shared" si="92"/>
        <v>2.7331369807632158E-5</v>
      </c>
      <c r="T580" s="1">
        <f t="shared" si="93"/>
        <v>0.82709799043234211</v>
      </c>
    </row>
    <row r="581" spans="1:20">
      <c r="A581">
        <v>573</v>
      </c>
      <c r="B581" s="1">
        <f t="shared" si="94"/>
        <v>2.7379151922680467E-5</v>
      </c>
      <c r="C581">
        <f t="shared" si="105"/>
        <v>0</v>
      </c>
      <c r="D581">
        <f t="shared" si="98"/>
        <v>1</v>
      </c>
      <c r="E581" s="1">
        <f>('Power parameter'!B$7-'Power parameter'!H$10/2+('Power parameter'!B$6-'Power parameter'!B$12)/'Power parameter'!E$15*(B581-B$4))*C581</f>
        <v>0</v>
      </c>
      <c r="F581">
        <f>('Power parameter'!B$7+'Power parameter'!H$10/2-'Power parameter'!B$12/'Power parameter'!E$15*(B581-B$3-B$4))*D581</f>
        <v>0.82625934805666779</v>
      </c>
      <c r="G581" s="1">
        <f t="shared" si="90"/>
        <v>0.82625934805666779</v>
      </c>
      <c r="J581">
        <v>573</v>
      </c>
      <c r="K581" s="1">
        <f t="shared" si="102"/>
        <v>2.9304799824764151E-5</v>
      </c>
      <c r="L581">
        <f t="shared" si="103"/>
        <v>0</v>
      </c>
      <c r="M581">
        <f t="shared" si="104"/>
        <v>1</v>
      </c>
      <c r="N581" s="1">
        <f>('Power parameter'!B$6-'Power parameter'!B$13)/'Power parameter'!E$15*(K581-E$4)*L581</f>
        <v>0</v>
      </c>
      <c r="O581" s="1">
        <f>IF(((K581-E$4)-B$1-E$1)&gt;0,0,('Power parameter'!K$8-'Power parameter'!B$13/'Power parameter'!E$15*((K581-E$4)-waves!B$1))*M581)</f>
        <v>0.72521258875170658</v>
      </c>
      <c r="P581" s="1">
        <f t="shared" si="91"/>
        <v>0.72521258875170658</v>
      </c>
      <c r="S581" s="1">
        <f t="shared" si="92"/>
        <v>2.7379151922680467E-5</v>
      </c>
      <c r="T581" s="1">
        <f t="shared" si="93"/>
        <v>0.82625934805666779</v>
      </c>
    </row>
    <row r="582" spans="1:20">
      <c r="A582">
        <v>574</v>
      </c>
      <c r="B582" s="1">
        <f t="shared" si="94"/>
        <v>2.7426934037728775E-5</v>
      </c>
      <c r="C582">
        <f t="shared" si="105"/>
        <v>0</v>
      </c>
      <c r="D582">
        <f t="shared" si="98"/>
        <v>1</v>
      </c>
      <c r="E582" s="1">
        <f>('Power parameter'!B$7-'Power parameter'!H$10/2+('Power parameter'!B$6-'Power parameter'!B$12)/'Power parameter'!E$15*(B582-B$4))*C582</f>
        <v>0</v>
      </c>
      <c r="F582">
        <f>('Power parameter'!B$7+'Power parameter'!H$10/2-'Power parameter'!B$12/'Power parameter'!E$15*(B582-B$3-B$4))*D582</f>
        <v>0.82542070568099335</v>
      </c>
      <c r="G582" s="1">
        <f t="shared" si="90"/>
        <v>0.82542070568099335</v>
      </c>
      <c r="J582">
        <v>574</v>
      </c>
      <c r="K582" s="1">
        <f t="shared" si="102"/>
        <v>2.9355942581875432E-5</v>
      </c>
      <c r="L582">
        <f t="shared" si="103"/>
        <v>0</v>
      </c>
      <c r="M582">
        <f t="shared" si="104"/>
        <v>1</v>
      </c>
      <c r="N582" s="1">
        <f>('Power parameter'!B$6-'Power parameter'!B$13)/'Power parameter'!E$15*(K582-E$4)*L582</f>
        <v>0</v>
      </c>
      <c r="O582" s="1">
        <f>IF(((K582-E$4)-B$1-E$1)&gt;0,0,('Power parameter'!K$8-'Power parameter'!B$13/'Power parameter'!E$15*((K582-E$4)-waves!B$1))*M582)</f>
        <v>0.72431496244782745</v>
      </c>
      <c r="P582" s="1">
        <f t="shared" si="91"/>
        <v>0.72431496244782745</v>
      </c>
      <c r="S582" s="1">
        <f t="shared" si="92"/>
        <v>2.7426934037728775E-5</v>
      </c>
      <c r="T582" s="1">
        <f t="shared" si="93"/>
        <v>0.82542070568099335</v>
      </c>
    </row>
    <row r="583" spans="1:20">
      <c r="A583">
        <v>575</v>
      </c>
      <c r="B583" s="1">
        <f t="shared" si="94"/>
        <v>2.747471615277708E-5</v>
      </c>
      <c r="C583">
        <f t="shared" si="105"/>
        <v>0</v>
      </c>
      <c r="D583">
        <f t="shared" si="98"/>
        <v>1</v>
      </c>
      <c r="E583" s="1">
        <f>('Power parameter'!B$7-'Power parameter'!H$10/2+('Power parameter'!B$6-'Power parameter'!B$12)/'Power parameter'!E$15*(B583-B$4))*C583</f>
        <v>0</v>
      </c>
      <c r="F583">
        <f>('Power parameter'!B$7+'Power parameter'!H$10/2-'Power parameter'!B$12/'Power parameter'!E$15*(B583-B$3-B$4))*D583</f>
        <v>0.82458206330531914</v>
      </c>
      <c r="G583" s="1">
        <f t="shared" si="90"/>
        <v>0.82458206330531914</v>
      </c>
      <c r="J583">
        <v>575</v>
      </c>
      <c r="K583" s="1">
        <f t="shared" si="102"/>
        <v>2.9407085338986713E-5</v>
      </c>
      <c r="L583">
        <f t="shared" si="103"/>
        <v>0</v>
      </c>
      <c r="M583">
        <f t="shared" si="104"/>
        <v>1</v>
      </c>
      <c r="N583" s="1">
        <f>('Power parameter'!B$6-'Power parameter'!B$13)/'Power parameter'!E$15*(K583-E$4)*L583</f>
        <v>0</v>
      </c>
      <c r="O583" s="1">
        <f>IF(((K583-E$4)-B$1-E$1)&gt;0,0,('Power parameter'!K$8-'Power parameter'!B$13/'Power parameter'!E$15*((K583-E$4)-waves!B$1))*M583)</f>
        <v>0.72341733614394832</v>
      </c>
      <c r="P583" s="1">
        <f t="shared" si="91"/>
        <v>0.72341733614394832</v>
      </c>
      <c r="S583" s="1">
        <f t="shared" si="92"/>
        <v>2.747471615277708E-5</v>
      </c>
      <c r="T583" s="1">
        <f t="shared" si="93"/>
        <v>0.82458206330531914</v>
      </c>
    </row>
    <row r="584" spans="1:20">
      <c r="A584">
        <v>576</v>
      </c>
      <c r="B584" s="1">
        <f t="shared" si="94"/>
        <v>2.7522498267825388E-5</v>
      </c>
      <c r="C584">
        <f t="shared" si="105"/>
        <v>0</v>
      </c>
      <c r="D584">
        <f t="shared" si="98"/>
        <v>1</v>
      </c>
      <c r="E584" s="1">
        <f>('Power parameter'!B$7-'Power parameter'!H$10/2+('Power parameter'!B$6-'Power parameter'!B$12)/'Power parameter'!E$15*(B584-B$4))*C584</f>
        <v>0</v>
      </c>
      <c r="F584">
        <f>('Power parameter'!B$7+'Power parameter'!H$10/2-'Power parameter'!B$12/'Power parameter'!E$15*(B584-B$3-B$4))*D584</f>
        <v>0.82374342092964481</v>
      </c>
      <c r="G584" s="1">
        <f t="shared" si="90"/>
        <v>0.82374342092964481</v>
      </c>
      <c r="J584">
        <v>576</v>
      </c>
      <c r="K584" s="1">
        <f t="shared" si="102"/>
        <v>2.9458228096097994E-5</v>
      </c>
      <c r="L584">
        <f t="shared" si="103"/>
        <v>0</v>
      </c>
      <c r="M584">
        <f t="shared" si="104"/>
        <v>1</v>
      </c>
      <c r="N584" s="1">
        <f>('Power parameter'!B$6-'Power parameter'!B$13)/'Power parameter'!E$15*(K584-E$4)*L584</f>
        <v>0</v>
      </c>
      <c r="O584" s="1">
        <f>IF(((K584-E$4)-B$1-E$1)&gt;0,0,('Power parameter'!K$8-'Power parameter'!B$13/'Power parameter'!E$15*((K584-E$4)-waves!B$1))*M584)</f>
        <v>0.72251970984006919</v>
      </c>
      <c r="P584" s="1">
        <f t="shared" si="91"/>
        <v>0.72251970984006919</v>
      </c>
      <c r="S584" s="1">
        <f t="shared" si="92"/>
        <v>2.7522498267825388E-5</v>
      </c>
      <c r="T584" s="1">
        <f t="shared" si="93"/>
        <v>0.82374342092964481</v>
      </c>
    </row>
    <row r="585" spans="1:20">
      <c r="A585">
        <v>577</v>
      </c>
      <c r="B585" s="1">
        <f t="shared" si="94"/>
        <v>2.7570280382873696E-5</v>
      </c>
      <c r="C585">
        <f t="shared" si="105"/>
        <v>0</v>
      </c>
      <c r="D585">
        <f t="shared" si="98"/>
        <v>1</v>
      </c>
      <c r="E585" s="1">
        <f>('Power parameter'!B$7-'Power parameter'!H$10/2+('Power parameter'!B$6-'Power parameter'!B$12)/'Power parameter'!E$15*(B585-B$4))*C585</f>
        <v>0</v>
      </c>
      <c r="F585">
        <f>('Power parameter'!B$7+'Power parameter'!H$10/2-'Power parameter'!B$12/'Power parameter'!E$15*(B585-B$3-B$4))*D585</f>
        <v>0.82290477855397037</v>
      </c>
      <c r="G585" s="1">
        <f t="shared" ref="G585:G648" si="106">E585+F585</f>
        <v>0.82290477855397037</v>
      </c>
      <c r="J585">
        <v>577</v>
      </c>
      <c r="K585" s="1">
        <f t="shared" si="102"/>
        <v>2.9509370853209275E-5</v>
      </c>
      <c r="L585">
        <f t="shared" si="103"/>
        <v>0</v>
      </c>
      <c r="M585">
        <f t="shared" si="104"/>
        <v>1</v>
      </c>
      <c r="N585" s="1">
        <f>('Power parameter'!B$6-'Power parameter'!B$13)/'Power parameter'!E$15*(K585-E$4)*L585</f>
        <v>0</v>
      </c>
      <c r="O585" s="1">
        <f>IF(((K585-E$4)-B$1-E$1)&gt;0,0,('Power parameter'!K$8-'Power parameter'!B$13/'Power parameter'!E$15*((K585-E$4)-waves!B$1))*M585)</f>
        <v>0.72162208353619006</v>
      </c>
      <c r="P585" s="1">
        <f t="shared" ref="P585:P648" si="107">N585+O585</f>
        <v>0.72162208353619006</v>
      </c>
      <c r="S585" s="1">
        <f t="shared" ref="S585:S648" si="108">B585*H$1+K585*H$2</f>
        <v>2.7570280382873696E-5</v>
      </c>
      <c r="T585" s="1">
        <f t="shared" ref="T585:T648" si="109">G585*H$1+P585*H$2</f>
        <v>0.82290477855397037</v>
      </c>
    </row>
    <row r="586" spans="1:20">
      <c r="A586">
        <v>578</v>
      </c>
      <c r="B586" s="1">
        <f t="shared" si="94"/>
        <v>2.7618062497922004E-5</v>
      </c>
      <c r="C586">
        <f t="shared" si="105"/>
        <v>0</v>
      </c>
      <c r="D586">
        <f t="shared" si="98"/>
        <v>1</v>
      </c>
      <c r="E586" s="1">
        <f>('Power parameter'!B$7-'Power parameter'!H$10/2+('Power parameter'!B$6-'Power parameter'!B$12)/'Power parameter'!E$15*(B586-B$4))*C586</f>
        <v>0</v>
      </c>
      <c r="F586">
        <f>('Power parameter'!B$7+'Power parameter'!H$10/2-'Power parameter'!B$12/'Power parameter'!E$15*(B586-B$3-B$4))*D586</f>
        <v>0.82206613617829616</v>
      </c>
      <c r="G586" s="1">
        <f t="shared" si="106"/>
        <v>0.82206613617829616</v>
      </c>
      <c r="J586">
        <v>578</v>
      </c>
      <c r="K586" s="1">
        <f t="shared" ref="K586:K649" si="110">E$4*2/1000*J586</f>
        <v>2.9560513610320556E-5</v>
      </c>
      <c r="L586">
        <f t="shared" ref="L586:L649" si="111">IF((K586-E$4)&lt;B$1,1,0)</f>
        <v>0</v>
      </c>
      <c r="M586">
        <f t="shared" ref="M586:M649" si="112">IF((K586-E$4)&gt;=B$1,1,0)</f>
        <v>1</v>
      </c>
      <c r="N586" s="1">
        <f>('Power parameter'!B$6-'Power parameter'!B$13)/'Power parameter'!E$15*(K586-E$4)*L586</f>
        <v>0</v>
      </c>
      <c r="O586" s="1">
        <f>IF(((K586-E$4)-B$1-E$1)&gt;0,0,('Power parameter'!K$8-'Power parameter'!B$13/'Power parameter'!E$15*((K586-E$4)-waves!B$1))*M586)</f>
        <v>0.72072445723231093</v>
      </c>
      <c r="P586" s="1">
        <f t="shared" si="107"/>
        <v>0.72072445723231093</v>
      </c>
      <c r="S586" s="1">
        <f t="shared" si="108"/>
        <v>2.7618062497922004E-5</v>
      </c>
      <c r="T586" s="1">
        <f t="shared" si="109"/>
        <v>0.82206613617829616</v>
      </c>
    </row>
    <row r="587" spans="1:20">
      <c r="A587">
        <v>579</v>
      </c>
      <c r="B587" s="1">
        <f t="shared" ref="B587:B650" si="113">2*B$4/1000*A587</f>
        <v>2.7665844612970313E-5</v>
      </c>
      <c r="C587">
        <f t="shared" si="105"/>
        <v>0</v>
      </c>
      <c r="D587">
        <f t="shared" si="98"/>
        <v>1</v>
      </c>
      <c r="E587" s="1">
        <f>('Power parameter'!B$7-'Power parameter'!H$10/2+('Power parameter'!B$6-'Power parameter'!B$12)/'Power parameter'!E$15*(B587-B$4))*C587</f>
        <v>0</v>
      </c>
      <c r="F587">
        <f>('Power parameter'!B$7+'Power parameter'!H$10/2-'Power parameter'!B$12/'Power parameter'!E$15*(B587-B$3-B$4))*D587</f>
        <v>0.82122749380262172</v>
      </c>
      <c r="G587" s="1">
        <f t="shared" si="106"/>
        <v>0.82122749380262172</v>
      </c>
      <c r="J587">
        <v>579</v>
      </c>
      <c r="K587" s="1">
        <f t="shared" si="110"/>
        <v>2.9611656367431836E-5</v>
      </c>
      <c r="L587">
        <f t="shared" si="111"/>
        <v>0</v>
      </c>
      <c r="M587">
        <f t="shared" si="112"/>
        <v>1</v>
      </c>
      <c r="N587" s="1">
        <f>('Power parameter'!B$6-'Power parameter'!B$13)/'Power parameter'!E$15*(K587-E$4)*L587</f>
        <v>0</v>
      </c>
      <c r="O587" s="1">
        <f>IF(((K587-E$4)-B$1-E$1)&gt;0,0,('Power parameter'!K$8-'Power parameter'!B$13/'Power parameter'!E$15*((K587-E$4)-waves!B$1))*M587)</f>
        <v>0.7198268309284318</v>
      </c>
      <c r="P587" s="1">
        <f t="shared" si="107"/>
        <v>0.7198268309284318</v>
      </c>
      <c r="S587" s="1">
        <f t="shared" si="108"/>
        <v>2.7665844612970313E-5</v>
      </c>
      <c r="T587" s="1">
        <f t="shared" si="109"/>
        <v>0.82122749380262172</v>
      </c>
    </row>
    <row r="588" spans="1:20">
      <c r="A588">
        <v>580</v>
      </c>
      <c r="B588" s="1">
        <f t="shared" si="113"/>
        <v>2.7713626728018621E-5</v>
      </c>
      <c r="C588">
        <f t="shared" si="105"/>
        <v>0</v>
      </c>
      <c r="D588">
        <f t="shared" si="98"/>
        <v>1</v>
      </c>
      <c r="E588" s="1">
        <f>('Power parameter'!B$7-'Power parameter'!H$10/2+('Power parameter'!B$6-'Power parameter'!B$12)/'Power parameter'!E$15*(B588-B$4))*C588</f>
        <v>0</v>
      </c>
      <c r="F588">
        <f>('Power parameter'!B$7+'Power parameter'!H$10/2-'Power parameter'!B$12/'Power parameter'!E$15*(B588-B$3-B$4))*D588</f>
        <v>0.8203888514269474</v>
      </c>
      <c r="G588" s="1">
        <f t="shared" si="106"/>
        <v>0.8203888514269474</v>
      </c>
      <c r="J588">
        <v>580</v>
      </c>
      <c r="K588" s="1">
        <f t="shared" si="110"/>
        <v>2.9662799124543117E-5</v>
      </c>
      <c r="L588">
        <f t="shared" si="111"/>
        <v>0</v>
      </c>
      <c r="M588">
        <f t="shared" si="112"/>
        <v>1</v>
      </c>
      <c r="N588" s="1">
        <f>('Power parameter'!B$6-'Power parameter'!B$13)/'Power parameter'!E$15*(K588-E$4)*L588</f>
        <v>0</v>
      </c>
      <c r="O588" s="1">
        <f>IF(((K588-E$4)-B$1-E$1)&gt;0,0,('Power parameter'!K$8-'Power parameter'!B$13/'Power parameter'!E$15*((K588-E$4)-waves!B$1))*M588)</f>
        <v>0.71892920462455268</v>
      </c>
      <c r="P588" s="1">
        <f t="shared" si="107"/>
        <v>0.71892920462455268</v>
      </c>
      <c r="S588" s="1">
        <f t="shared" si="108"/>
        <v>2.7713626728018621E-5</v>
      </c>
      <c r="T588" s="1">
        <f t="shared" si="109"/>
        <v>0.8203888514269474</v>
      </c>
    </row>
    <row r="589" spans="1:20">
      <c r="A589">
        <v>581</v>
      </c>
      <c r="B589" s="1">
        <f t="shared" si="113"/>
        <v>2.7761408843066929E-5</v>
      </c>
      <c r="C589">
        <f t="shared" si="105"/>
        <v>0</v>
      </c>
      <c r="D589">
        <f t="shared" si="98"/>
        <v>1</v>
      </c>
      <c r="E589" s="1">
        <f>('Power parameter'!B$7-'Power parameter'!H$10/2+('Power parameter'!B$6-'Power parameter'!B$12)/'Power parameter'!E$15*(B589-B$4))*C589</f>
        <v>0</v>
      </c>
      <c r="F589">
        <f>('Power parameter'!B$7+'Power parameter'!H$10/2-'Power parameter'!B$12/'Power parameter'!E$15*(B589-B$3-B$4))*D589</f>
        <v>0.81955020905127307</v>
      </c>
      <c r="G589" s="1">
        <f t="shared" si="106"/>
        <v>0.81955020905127307</v>
      </c>
      <c r="J589">
        <v>581</v>
      </c>
      <c r="K589" s="1">
        <f t="shared" si="110"/>
        <v>2.9713941881654398E-5</v>
      </c>
      <c r="L589">
        <f t="shared" si="111"/>
        <v>0</v>
      </c>
      <c r="M589">
        <f t="shared" si="112"/>
        <v>1</v>
      </c>
      <c r="N589" s="1">
        <f>('Power parameter'!B$6-'Power parameter'!B$13)/'Power parameter'!E$15*(K589-E$4)*L589</f>
        <v>0</v>
      </c>
      <c r="O589" s="1">
        <f>IF(((K589-E$4)-B$1-E$1)&gt;0,0,('Power parameter'!K$8-'Power parameter'!B$13/'Power parameter'!E$15*((K589-E$4)-waves!B$1))*M589)</f>
        <v>0.71803157832067355</v>
      </c>
      <c r="P589" s="1">
        <f t="shared" si="107"/>
        <v>0.71803157832067355</v>
      </c>
      <c r="S589" s="1">
        <f t="shared" si="108"/>
        <v>2.7761408843066929E-5</v>
      </c>
      <c r="T589" s="1">
        <f t="shared" si="109"/>
        <v>0.81955020905127307</v>
      </c>
    </row>
    <row r="590" spans="1:20">
      <c r="A590">
        <v>582</v>
      </c>
      <c r="B590" s="1">
        <f t="shared" si="113"/>
        <v>2.7809190958115237E-5</v>
      </c>
      <c r="C590">
        <f t="shared" si="105"/>
        <v>0</v>
      </c>
      <c r="D590">
        <f t="shared" si="98"/>
        <v>1</v>
      </c>
      <c r="E590" s="1">
        <f>('Power parameter'!B$7-'Power parameter'!H$10/2+('Power parameter'!B$6-'Power parameter'!B$12)/'Power parameter'!E$15*(B590-B$4))*C590</f>
        <v>0</v>
      </c>
      <c r="F590">
        <f>('Power parameter'!B$7+'Power parameter'!H$10/2-'Power parameter'!B$12/'Power parameter'!E$15*(B590-B$3-B$4))*D590</f>
        <v>0.81871156667559875</v>
      </c>
      <c r="G590" s="1">
        <f t="shared" si="106"/>
        <v>0.81871156667559875</v>
      </c>
      <c r="J590">
        <v>582</v>
      </c>
      <c r="K590" s="1">
        <f t="shared" si="110"/>
        <v>2.9765084638765682E-5</v>
      </c>
      <c r="L590">
        <f t="shared" si="111"/>
        <v>0</v>
      </c>
      <c r="M590">
        <f t="shared" si="112"/>
        <v>1</v>
      </c>
      <c r="N590" s="1">
        <f>('Power parameter'!B$6-'Power parameter'!B$13)/'Power parameter'!E$15*(K590-E$4)*L590</f>
        <v>0</v>
      </c>
      <c r="O590" s="1">
        <f>IF(((K590-E$4)-B$1-E$1)&gt;0,0,('Power parameter'!K$8-'Power parameter'!B$13/'Power parameter'!E$15*((K590-E$4)-waves!B$1))*M590)</f>
        <v>0.71713395201679431</v>
      </c>
      <c r="P590" s="1">
        <f t="shared" si="107"/>
        <v>0.71713395201679431</v>
      </c>
      <c r="S590" s="1">
        <f t="shared" si="108"/>
        <v>2.7809190958115237E-5</v>
      </c>
      <c r="T590" s="1">
        <f t="shared" si="109"/>
        <v>0.81871156667559875</v>
      </c>
    </row>
    <row r="591" spans="1:20">
      <c r="A591">
        <v>583</v>
      </c>
      <c r="B591" s="1">
        <f t="shared" si="113"/>
        <v>2.7856973073163545E-5</v>
      </c>
      <c r="C591">
        <f t="shared" si="105"/>
        <v>0</v>
      </c>
      <c r="D591">
        <f t="shared" si="98"/>
        <v>1</v>
      </c>
      <c r="E591" s="1">
        <f>('Power parameter'!B$7-'Power parameter'!H$10/2+('Power parameter'!B$6-'Power parameter'!B$12)/'Power parameter'!E$15*(B591-B$4))*C591</f>
        <v>0</v>
      </c>
      <c r="F591">
        <f>('Power parameter'!B$7+'Power parameter'!H$10/2-'Power parameter'!B$12/'Power parameter'!E$15*(B591-B$3-B$4))*D591</f>
        <v>0.81787292429992431</v>
      </c>
      <c r="G591" s="1">
        <f t="shared" si="106"/>
        <v>0.81787292429992431</v>
      </c>
      <c r="J591">
        <v>583</v>
      </c>
      <c r="K591" s="1">
        <f t="shared" si="110"/>
        <v>2.9816227395876963E-5</v>
      </c>
      <c r="L591">
        <f t="shared" si="111"/>
        <v>0</v>
      </c>
      <c r="M591">
        <f t="shared" si="112"/>
        <v>1</v>
      </c>
      <c r="N591" s="1">
        <f>('Power parameter'!B$6-'Power parameter'!B$13)/'Power parameter'!E$15*(K591-E$4)*L591</f>
        <v>0</v>
      </c>
      <c r="O591" s="1">
        <f>IF(((K591-E$4)-B$1-E$1)&gt;0,0,('Power parameter'!K$8-'Power parameter'!B$13/'Power parameter'!E$15*((K591-E$4)-waves!B$1))*M591)</f>
        <v>0.71623632571291518</v>
      </c>
      <c r="P591" s="1">
        <f t="shared" si="107"/>
        <v>0.71623632571291518</v>
      </c>
      <c r="S591" s="1">
        <f t="shared" si="108"/>
        <v>2.7856973073163545E-5</v>
      </c>
      <c r="T591" s="1">
        <f t="shared" si="109"/>
        <v>0.81787292429992431</v>
      </c>
    </row>
    <row r="592" spans="1:20">
      <c r="A592">
        <v>584</v>
      </c>
      <c r="B592" s="1">
        <f t="shared" si="113"/>
        <v>2.7904755188211854E-5</v>
      </c>
      <c r="C592">
        <f t="shared" si="105"/>
        <v>0</v>
      </c>
      <c r="D592">
        <f t="shared" si="98"/>
        <v>1</v>
      </c>
      <c r="E592" s="1">
        <f>('Power parameter'!B$7-'Power parameter'!H$10/2+('Power parameter'!B$6-'Power parameter'!B$12)/'Power parameter'!E$15*(B592-B$4))*C592</f>
        <v>0</v>
      </c>
      <c r="F592">
        <f>('Power parameter'!B$7+'Power parameter'!H$10/2-'Power parameter'!B$12/'Power parameter'!E$15*(B592-B$3-B$4))*D592</f>
        <v>0.81703428192425009</v>
      </c>
      <c r="G592" s="1">
        <f t="shared" si="106"/>
        <v>0.81703428192425009</v>
      </c>
      <c r="J592">
        <v>584</v>
      </c>
      <c r="K592" s="1">
        <f t="shared" si="110"/>
        <v>2.9867370152988244E-5</v>
      </c>
      <c r="L592">
        <f t="shared" si="111"/>
        <v>0</v>
      </c>
      <c r="M592">
        <f t="shared" si="112"/>
        <v>1</v>
      </c>
      <c r="N592" s="1">
        <f>('Power parameter'!B$6-'Power parameter'!B$13)/'Power parameter'!E$15*(K592-E$4)*L592</f>
        <v>0</v>
      </c>
      <c r="O592" s="1">
        <f>IF(((K592-E$4)-B$1-E$1)&gt;0,0,('Power parameter'!K$8-'Power parameter'!B$13/'Power parameter'!E$15*((K592-E$4)-waves!B$1))*M592)</f>
        <v>0.71533869940903605</v>
      </c>
      <c r="P592" s="1">
        <f t="shared" si="107"/>
        <v>0.71533869940903605</v>
      </c>
      <c r="S592" s="1">
        <f t="shared" si="108"/>
        <v>2.7904755188211854E-5</v>
      </c>
      <c r="T592" s="1">
        <f t="shared" si="109"/>
        <v>0.81703428192425009</v>
      </c>
    </row>
    <row r="593" spans="1:20">
      <c r="A593">
        <v>585</v>
      </c>
      <c r="B593" s="1">
        <f t="shared" si="113"/>
        <v>2.7952537303260162E-5</v>
      </c>
      <c r="C593">
        <f t="shared" si="105"/>
        <v>0</v>
      </c>
      <c r="D593">
        <f t="shared" ref="D593:D656" si="114">IF((B593-B$4)&gt;B$3,1,0)</f>
        <v>1</v>
      </c>
      <c r="E593" s="1">
        <f>('Power parameter'!B$7-'Power parameter'!H$10/2+('Power parameter'!B$6-'Power parameter'!B$12)/'Power parameter'!E$15*(B593-B$4))*C593</f>
        <v>0</v>
      </c>
      <c r="F593">
        <f>('Power parameter'!B$7+'Power parameter'!H$10/2-'Power parameter'!B$12/'Power parameter'!E$15*(B593-B$3-B$4))*D593</f>
        <v>0.81619563954857566</v>
      </c>
      <c r="G593" s="1">
        <f t="shared" si="106"/>
        <v>0.81619563954857566</v>
      </c>
      <c r="J593">
        <v>585</v>
      </c>
      <c r="K593" s="1">
        <f t="shared" si="110"/>
        <v>2.9918512910099525E-5</v>
      </c>
      <c r="L593">
        <f t="shared" si="111"/>
        <v>0</v>
      </c>
      <c r="M593">
        <f t="shared" si="112"/>
        <v>1</v>
      </c>
      <c r="N593" s="1">
        <f>('Power parameter'!B$6-'Power parameter'!B$13)/'Power parameter'!E$15*(K593-E$4)*L593</f>
        <v>0</v>
      </c>
      <c r="O593" s="1">
        <f>IF(((K593-E$4)-B$1-E$1)&gt;0,0,('Power parameter'!K$8-'Power parameter'!B$13/'Power parameter'!E$15*((K593-E$4)-waves!B$1))*M593)</f>
        <v>0.71444107310515692</v>
      </c>
      <c r="P593" s="1">
        <f t="shared" si="107"/>
        <v>0.71444107310515692</v>
      </c>
      <c r="S593" s="1">
        <f t="shared" si="108"/>
        <v>2.7952537303260162E-5</v>
      </c>
      <c r="T593" s="1">
        <f t="shared" si="109"/>
        <v>0.81619563954857566</v>
      </c>
    </row>
    <row r="594" spans="1:20">
      <c r="A594">
        <v>586</v>
      </c>
      <c r="B594" s="1">
        <f t="shared" si="113"/>
        <v>2.800031941830847E-5</v>
      </c>
      <c r="C594">
        <f t="shared" si="105"/>
        <v>0</v>
      </c>
      <c r="D594">
        <f t="shared" si="114"/>
        <v>1</v>
      </c>
      <c r="E594" s="1">
        <f>('Power parameter'!B$7-'Power parameter'!H$10/2+('Power parameter'!B$6-'Power parameter'!B$12)/'Power parameter'!E$15*(B594-B$4))*C594</f>
        <v>0</v>
      </c>
      <c r="F594">
        <f>('Power parameter'!B$7+'Power parameter'!H$10/2-'Power parameter'!B$12/'Power parameter'!E$15*(B594-B$3-B$4))*D594</f>
        <v>0.81535699717290133</v>
      </c>
      <c r="G594" s="1">
        <f t="shared" si="106"/>
        <v>0.81535699717290133</v>
      </c>
      <c r="J594">
        <v>586</v>
      </c>
      <c r="K594" s="1">
        <f t="shared" si="110"/>
        <v>2.9969655667210806E-5</v>
      </c>
      <c r="L594">
        <f t="shared" si="111"/>
        <v>0</v>
      </c>
      <c r="M594">
        <f t="shared" si="112"/>
        <v>1</v>
      </c>
      <c r="N594" s="1">
        <f>('Power parameter'!B$6-'Power parameter'!B$13)/'Power parameter'!E$15*(K594-E$4)*L594</f>
        <v>0</v>
      </c>
      <c r="O594" s="1">
        <f>IF(((K594-E$4)-B$1-E$1)&gt;0,0,('Power parameter'!K$8-'Power parameter'!B$13/'Power parameter'!E$15*((K594-E$4)-waves!B$1))*M594)</f>
        <v>0.71354344680127779</v>
      </c>
      <c r="P594" s="1">
        <f t="shared" si="107"/>
        <v>0.71354344680127779</v>
      </c>
      <c r="S594" s="1">
        <f t="shared" si="108"/>
        <v>2.800031941830847E-5</v>
      </c>
      <c r="T594" s="1">
        <f t="shared" si="109"/>
        <v>0.81535699717290133</v>
      </c>
    </row>
    <row r="595" spans="1:20">
      <c r="A595">
        <v>587</v>
      </c>
      <c r="B595" s="1">
        <f t="shared" si="113"/>
        <v>2.8048101533356778E-5</v>
      </c>
      <c r="C595">
        <f t="shared" si="105"/>
        <v>0</v>
      </c>
      <c r="D595">
        <f t="shared" si="114"/>
        <v>1</v>
      </c>
      <c r="E595" s="1">
        <f>('Power parameter'!B$7-'Power parameter'!H$10/2+('Power parameter'!B$6-'Power parameter'!B$12)/'Power parameter'!E$15*(B595-B$4))*C595</f>
        <v>0</v>
      </c>
      <c r="F595">
        <f>('Power parameter'!B$7+'Power parameter'!H$10/2-'Power parameter'!B$12/'Power parameter'!E$15*(B595-B$3-B$4))*D595</f>
        <v>0.81451835479722701</v>
      </c>
      <c r="G595" s="1">
        <f t="shared" si="106"/>
        <v>0.81451835479722701</v>
      </c>
      <c r="J595">
        <v>587</v>
      </c>
      <c r="K595" s="1">
        <f t="shared" si="110"/>
        <v>3.0020798424322087E-5</v>
      </c>
      <c r="L595">
        <f t="shared" si="111"/>
        <v>0</v>
      </c>
      <c r="M595">
        <f t="shared" si="112"/>
        <v>1</v>
      </c>
      <c r="N595" s="1">
        <f>('Power parameter'!B$6-'Power parameter'!B$13)/'Power parameter'!E$15*(K595-E$4)*L595</f>
        <v>0</v>
      </c>
      <c r="O595" s="1">
        <f>IF(((K595-E$4)-B$1-E$1)&gt;0,0,('Power parameter'!K$8-'Power parameter'!B$13/'Power parameter'!E$15*((K595-E$4)-waves!B$1))*M595)</f>
        <v>0.71264582049739866</v>
      </c>
      <c r="P595" s="1">
        <f t="shared" si="107"/>
        <v>0.71264582049739866</v>
      </c>
      <c r="S595" s="1">
        <f t="shared" si="108"/>
        <v>2.8048101533356778E-5</v>
      </c>
      <c r="T595" s="1">
        <f t="shared" si="109"/>
        <v>0.81451835479722701</v>
      </c>
    </row>
    <row r="596" spans="1:20">
      <c r="A596">
        <v>588</v>
      </c>
      <c r="B596" s="1">
        <f t="shared" si="113"/>
        <v>2.8095883648405087E-5</v>
      </c>
      <c r="C596">
        <f t="shared" si="105"/>
        <v>0</v>
      </c>
      <c r="D596">
        <f t="shared" si="114"/>
        <v>1</v>
      </c>
      <c r="E596" s="1">
        <f>('Power parameter'!B$7-'Power parameter'!H$10/2+('Power parameter'!B$6-'Power parameter'!B$12)/'Power parameter'!E$15*(B596-B$4))*C596</f>
        <v>0</v>
      </c>
      <c r="F596">
        <f>('Power parameter'!B$7+'Power parameter'!H$10/2-'Power parameter'!B$12/'Power parameter'!E$15*(B596-B$3-B$4))*D596</f>
        <v>0.81367971242155268</v>
      </c>
      <c r="G596" s="1">
        <f t="shared" si="106"/>
        <v>0.81367971242155268</v>
      </c>
      <c r="J596">
        <v>588</v>
      </c>
      <c r="K596" s="1">
        <f t="shared" si="110"/>
        <v>3.0071941181433368E-5</v>
      </c>
      <c r="L596">
        <f t="shared" si="111"/>
        <v>0</v>
      </c>
      <c r="M596">
        <f t="shared" si="112"/>
        <v>1</v>
      </c>
      <c r="N596" s="1">
        <f>('Power parameter'!B$6-'Power parameter'!B$13)/'Power parameter'!E$15*(K596-E$4)*L596</f>
        <v>0</v>
      </c>
      <c r="O596" s="1">
        <f>IF(((K596-E$4)-B$1-E$1)&gt;0,0,('Power parameter'!K$8-'Power parameter'!B$13/'Power parameter'!E$15*((K596-E$4)-waves!B$1))*M596)</f>
        <v>0.71174819419351953</v>
      </c>
      <c r="P596" s="1">
        <f t="shared" si="107"/>
        <v>0.71174819419351953</v>
      </c>
      <c r="S596" s="1">
        <f t="shared" si="108"/>
        <v>2.8095883648405087E-5</v>
      </c>
      <c r="T596" s="1">
        <f t="shared" si="109"/>
        <v>0.81367971242155268</v>
      </c>
    </row>
    <row r="597" spans="1:20">
      <c r="A597">
        <v>589</v>
      </c>
      <c r="B597" s="1">
        <f t="shared" si="113"/>
        <v>2.8143665763453391E-5</v>
      </c>
      <c r="C597">
        <f t="shared" si="105"/>
        <v>0</v>
      </c>
      <c r="D597">
        <f t="shared" si="114"/>
        <v>1</v>
      </c>
      <c r="E597" s="1">
        <f>('Power parameter'!B$7-'Power parameter'!H$10/2+('Power parameter'!B$6-'Power parameter'!B$12)/'Power parameter'!E$15*(B597-B$4))*C597</f>
        <v>0</v>
      </c>
      <c r="F597">
        <f>('Power parameter'!B$7+'Power parameter'!H$10/2-'Power parameter'!B$12/'Power parameter'!E$15*(B597-B$3-B$4))*D597</f>
        <v>0.81284107004587836</v>
      </c>
      <c r="G597" s="1">
        <f t="shared" si="106"/>
        <v>0.81284107004587836</v>
      </c>
      <c r="J597">
        <v>589</v>
      </c>
      <c r="K597" s="1">
        <f t="shared" si="110"/>
        <v>3.0123083938544649E-5</v>
      </c>
      <c r="L597">
        <f t="shared" si="111"/>
        <v>0</v>
      </c>
      <c r="M597">
        <f t="shared" si="112"/>
        <v>1</v>
      </c>
      <c r="N597" s="1">
        <f>('Power parameter'!B$6-'Power parameter'!B$13)/'Power parameter'!E$15*(K597-E$4)*L597</f>
        <v>0</v>
      </c>
      <c r="O597" s="1">
        <f>IF(((K597-E$4)-B$1-E$1)&gt;0,0,('Power parameter'!K$8-'Power parameter'!B$13/'Power parameter'!E$15*((K597-E$4)-waves!B$1))*M597)</f>
        <v>0.71085056788964041</v>
      </c>
      <c r="P597" s="1">
        <f t="shared" si="107"/>
        <v>0.71085056788964041</v>
      </c>
      <c r="S597" s="1">
        <f t="shared" si="108"/>
        <v>2.8143665763453391E-5</v>
      </c>
      <c r="T597" s="1">
        <f t="shared" si="109"/>
        <v>0.81284107004587836</v>
      </c>
    </row>
    <row r="598" spans="1:20">
      <c r="A598">
        <v>590</v>
      </c>
      <c r="B598" s="1">
        <f t="shared" si="113"/>
        <v>2.81914478785017E-5</v>
      </c>
      <c r="C598">
        <f t="shared" si="105"/>
        <v>0</v>
      </c>
      <c r="D598">
        <f t="shared" si="114"/>
        <v>1</v>
      </c>
      <c r="E598" s="1">
        <f>('Power parameter'!B$7-'Power parameter'!H$10/2+('Power parameter'!B$6-'Power parameter'!B$12)/'Power parameter'!E$15*(B598-B$4))*C598</f>
        <v>0</v>
      </c>
      <c r="F598">
        <f>('Power parameter'!B$7+'Power parameter'!H$10/2-'Power parameter'!B$12/'Power parameter'!E$15*(B598-B$3-B$4))*D598</f>
        <v>0.81200242767020403</v>
      </c>
      <c r="G598" s="1">
        <f t="shared" si="106"/>
        <v>0.81200242767020403</v>
      </c>
      <c r="J598">
        <v>590</v>
      </c>
      <c r="K598" s="1">
        <f t="shared" si="110"/>
        <v>3.0174226695655929E-5</v>
      </c>
      <c r="L598">
        <f t="shared" si="111"/>
        <v>0</v>
      </c>
      <c r="M598">
        <f t="shared" si="112"/>
        <v>1</v>
      </c>
      <c r="N598" s="1">
        <f>('Power parameter'!B$6-'Power parameter'!B$13)/'Power parameter'!E$15*(K598-E$4)*L598</f>
        <v>0</v>
      </c>
      <c r="O598" s="1">
        <f>IF(((K598-E$4)-B$1-E$1)&gt;0,0,('Power parameter'!K$8-'Power parameter'!B$13/'Power parameter'!E$15*((K598-E$4)-waves!B$1))*M598)</f>
        <v>0.70995294158576128</v>
      </c>
      <c r="P598" s="1">
        <f t="shared" si="107"/>
        <v>0.70995294158576128</v>
      </c>
      <c r="S598" s="1">
        <f t="shared" si="108"/>
        <v>2.81914478785017E-5</v>
      </c>
      <c r="T598" s="1">
        <f t="shared" si="109"/>
        <v>0.81200242767020403</v>
      </c>
    </row>
    <row r="599" spans="1:20">
      <c r="A599">
        <v>591</v>
      </c>
      <c r="B599" s="1">
        <f t="shared" si="113"/>
        <v>2.8239229993550008E-5</v>
      </c>
      <c r="C599">
        <f t="shared" si="105"/>
        <v>0</v>
      </c>
      <c r="D599">
        <f t="shared" si="114"/>
        <v>1</v>
      </c>
      <c r="E599" s="1">
        <f>('Power parameter'!B$7-'Power parameter'!H$10/2+('Power parameter'!B$6-'Power parameter'!B$12)/'Power parameter'!E$15*(B599-B$4))*C599</f>
        <v>0</v>
      </c>
      <c r="F599">
        <f>('Power parameter'!B$7+'Power parameter'!H$10/2-'Power parameter'!B$12/'Power parameter'!E$15*(B599-B$3-B$4))*D599</f>
        <v>0.8111637852945297</v>
      </c>
      <c r="G599" s="1">
        <f t="shared" si="106"/>
        <v>0.8111637852945297</v>
      </c>
      <c r="J599">
        <v>591</v>
      </c>
      <c r="K599" s="1">
        <f t="shared" si="110"/>
        <v>3.022536945276721E-5</v>
      </c>
      <c r="L599">
        <f t="shared" si="111"/>
        <v>0</v>
      </c>
      <c r="M599">
        <f t="shared" si="112"/>
        <v>1</v>
      </c>
      <c r="N599" s="1">
        <f>('Power parameter'!B$6-'Power parameter'!B$13)/'Power parameter'!E$15*(K599-E$4)*L599</f>
        <v>0</v>
      </c>
      <c r="O599" s="1">
        <f>IF(((K599-E$4)-B$1-E$1)&gt;0,0,('Power parameter'!K$8-'Power parameter'!B$13/'Power parameter'!E$15*((K599-E$4)-waves!B$1))*M599)</f>
        <v>0.70905531528188215</v>
      </c>
      <c r="P599" s="1">
        <f t="shared" si="107"/>
        <v>0.70905531528188215</v>
      </c>
      <c r="S599" s="1">
        <f t="shared" si="108"/>
        <v>2.8239229993550008E-5</v>
      </c>
      <c r="T599" s="1">
        <f t="shared" si="109"/>
        <v>0.8111637852945297</v>
      </c>
    </row>
    <row r="600" spans="1:20">
      <c r="A600">
        <v>592</v>
      </c>
      <c r="B600" s="1">
        <f t="shared" si="113"/>
        <v>2.8287012108598316E-5</v>
      </c>
      <c r="C600">
        <f t="shared" si="105"/>
        <v>0</v>
      </c>
      <c r="D600">
        <f t="shared" si="114"/>
        <v>1</v>
      </c>
      <c r="E600" s="1">
        <f>('Power parameter'!B$7-'Power parameter'!H$10/2+('Power parameter'!B$6-'Power parameter'!B$12)/'Power parameter'!E$15*(B600-B$4))*C600</f>
        <v>0</v>
      </c>
      <c r="F600">
        <f>('Power parameter'!B$7+'Power parameter'!H$10/2-'Power parameter'!B$12/'Power parameter'!E$15*(B600-B$3-B$4))*D600</f>
        <v>0.81032514291885527</v>
      </c>
      <c r="G600" s="1">
        <f t="shared" si="106"/>
        <v>0.81032514291885527</v>
      </c>
      <c r="J600">
        <v>592</v>
      </c>
      <c r="K600" s="1">
        <f t="shared" si="110"/>
        <v>3.0276512209878495E-5</v>
      </c>
      <c r="L600">
        <f t="shared" si="111"/>
        <v>0</v>
      </c>
      <c r="M600">
        <f t="shared" si="112"/>
        <v>1</v>
      </c>
      <c r="N600" s="1">
        <f>('Power parameter'!B$6-'Power parameter'!B$13)/'Power parameter'!E$15*(K600-E$4)*L600</f>
        <v>0</v>
      </c>
      <c r="O600" s="1">
        <f>IF(((K600-E$4)-B$1-E$1)&gt;0,0,('Power parameter'!K$8-'Power parameter'!B$13/'Power parameter'!E$15*((K600-E$4)-waves!B$1))*M600)</f>
        <v>0.70815768897800291</v>
      </c>
      <c r="P600" s="1">
        <f t="shared" si="107"/>
        <v>0.70815768897800291</v>
      </c>
      <c r="S600" s="1">
        <f t="shared" si="108"/>
        <v>2.8287012108598316E-5</v>
      </c>
      <c r="T600" s="1">
        <f t="shared" si="109"/>
        <v>0.81032514291885527</v>
      </c>
    </row>
    <row r="601" spans="1:20">
      <c r="A601">
        <v>593</v>
      </c>
      <c r="B601" s="1">
        <f t="shared" si="113"/>
        <v>2.8334794223646624E-5</v>
      </c>
      <c r="C601">
        <f t="shared" si="105"/>
        <v>0</v>
      </c>
      <c r="D601">
        <f t="shared" si="114"/>
        <v>1</v>
      </c>
      <c r="E601" s="1">
        <f>('Power parameter'!B$7-'Power parameter'!H$10/2+('Power parameter'!B$6-'Power parameter'!B$12)/'Power parameter'!E$15*(B601-B$4))*C601</f>
        <v>0</v>
      </c>
      <c r="F601">
        <f>('Power parameter'!B$7+'Power parameter'!H$10/2-'Power parameter'!B$12/'Power parameter'!E$15*(B601-B$3-B$4))*D601</f>
        <v>0.80948650054318105</v>
      </c>
      <c r="G601" s="1">
        <f t="shared" si="106"/>
        <v>0.80948650054318105</v>
      </c>
      <c r="J601">
        <v>593</v>
      </c>
      <c r="K601" s="1">
        <f t="shared" si="110"/>
        <v>3.0327654966989775E-5</v>
      </c>
      <c r="L601">
        <f t="shared" si="111"/>
        <v>0</v>
      </c>
      <c r="M601">
        <f t="shared" si="112"/>
        <v>1</v>
      </c>
      <c r="N601" s="1">
        <f>('Power parameter'!B$6-'Power parameter'!B$13)/'Power parameter'!E$15*(K601-E$4)*L601</f>
        <v>0</v>
      </c>
      <c r="O601" s="1">
        <f>IF(((K601-E$4)-B$1-E$1)&gt;0,0,('Power parameter'!K$8-'Power parameter'!B$13/'Power parameter'!E$15*((K601-E$4)-waves!B$1))*M601)</f>
        <v>0.70726006267412378</v>
      </c>
      <c r="P601" s="1">
        <f t="shared" si="107"/>
        <v>0.70726006267412378</v>
      </c>
      <c r="S601" s="1">
        <f t="shared" si="108"/>
        <v>2.8334794223646624E-5</v>
      </c>
      <c r="T601" s="1">
        <f t="shared" si="109"/>
        <v>0.80948650054318105</v>
      </c>
    </row>
    <row r="602" spans="1:20">
      <c r="A602">
        <v>594</v>
      </c>
      <c r="B602" s="1">
        <f t="shared" si="113"/>
        <v>2.8382576338694932E-5</v>
      </c>
      <c r="C602">
        <f t="shared" si="105"/>
        <v>0</v>
      </c>
      <c r="D602">
        <f t="shared" si="114"/>
        <v>1</v>
      </c>
      <c r="E602" s="1">
        <f>('Power parameter'!B$7-'Power parameter'!H$10/2+('Power parameter'!B$6-'Power parameter'!B$12)/'Power parameter'!E$15*(B602-B$4))*C602</f>
        <v>0</v>
      </c>
      <c r="F602">
        <f>('Power parameter'!B$7+'Power parameter'!H$10/2-'Power parameter'!B$12/'Power parameter'!E$15*(B602-B$3-B$4))*D602</f>
        <v>0.80864785816750662</v>
      </c>
      <c r="G602" s="1">
        <f t="shared" si="106"/>
        <v>0.80864785816750662</v>
      </c>
      <c r="J602">
        <v>594</v>
      </c>
      <c r="K602" s="1">
        <f t="shared" si="110"/>
        <v>3.0378797724101056E-5</v>
      </c>
      <c r="L602">
        <f t="shared" si="111"/>
        <v>0</v>
      </c>
      <c r="M602">
        <f t="shared" si="112"/>
        <v>1</v>
      </c>
      <c r="N602" s="1">
        <f>('Power parameter'!B$6-'Power parameter'!B$13)/'Power parameter'!E$15*(K602-E$4)*L602</f>
        <v>0</v>
      </c>
      <c r="O602" s="1">
        <f>IF(((K602-E$4)-B$1-E$1)&gt;0,0,('Power parameter'!K$8-'Power parameter'!B$13/'Power parameter'!E$15*((K602-E$4)-waves!B$1))*M602)</f>
        <v>0.70636243637024465</v>
      </c>
      <c r="P602" s="1">
        <f t="shared" si="107"/>
        <v>0.70636243637024465</v>
      </c>
      <c r="S602" s="1">
        <f t="shared" si="108"/>
        <v>2.8382576338694932E-5</v>
      </c>
      <c r="T602" s="1">
        <f t="shared" si="109"/>
        <v>0.80864785816750662</v>
      </c>
    </row>
    <row r="603" spans="1:20">
      <c r="A603">
        <v>595</v>
      </c>
      <c r="B603" s="1">
        <f t="shared" si="113"/>
        <v>2.8430358453743241E-5</v>
      </c>
      <c r="C603">
        <f t="shared" si="105"/>
        <v>0</v>
      </c>
      <c r="D603">
        <f t="shared" si="114"/>
        <v>1</v>
      </c>
      <c r="E603" s="1">
        <f>('Power parameter'!B$7-'Power parameter'!H$10/2+('Power parameter'!B$6-'Power parameter'!B$12)/'Power parameter'!E$15*(B603-B$4))*C603</f>
        <v>0</v>
      </c>
      <c r="F603">
        <f>('Power parameter'!B$7+'Power parameter'!H$10/2-'Power parameter'!B$12/'Power parameter'!E$15*(B603-B$3-B$4))*D603</f>
        <v>0.80780921579183229</v>
      </c>
      <c r="G603" s="1">
        <f t="shared" si="106"/>
        <v>0.80780921579183229</v>
      </c>
      <c r="J603">
        <v>595</v>
      </c>
      <c r="K603" s="1">
        <f t="shared" si="110"/>
        <v>3.0429940481212337E-5</v>
      </c>
      <c r="L603">
        <f t="shared" si="111"/>
        <v>0</v>
      </c>
      <c r="M603">
        <f t="shared" si="112"/>
        <v>1</v>
      </c>
      <c r="N603" s="1">
        <f>('Power parameter'!B$6-'Power parameter'!B$13)/'Power parameter'!E$15*(K603-E$4)*L603</f>
        <v>0</v>
      </c>
      <c r="O603" s="1">
        <f>IF(((K603-E$4)-B$1-E$1)&gt;0,0,('Power parameter'!K$8-'Power parameter'!B$13/'Power parameter'!E$15*((K603-E$4)-waves!B$1))*M603)</f>
        <v>0.70546481006636552</v>
      </c>
      <c r="P603" s="1">
        <f t="shared" si="107"/>
        <v>0.70546481006636552</v>
      </c>
      <c r="S603" s="1">
        <f t="shared" si="108"/>
        <v>2.8430358453743241E-5</v>
      </c>
      <c r="T603" s="1">
        <f t="shared" si="109"/>
        <v>0.80780921579183229</v>
      </c>
    </row>
    <row r="604" spans="1:20">
      <c r="A604">
        <v>596</v>
      </c>
      <c r="B604" s="1">
        <f t="shared" si="113"/>
        <v>2.8478140568791549E-5</v>
      </c>
      <c r="C604">
        <f t="shared" si="105"/>
        <v>0</v>
      </c>
      <c r="D604">
        <f t="shared" si="114"/>
        <v>1</v>
      </c>
      <c r="E604" s="1">
        <f>('Power parameter'!B$7-'Power parameter'!H$10/2+('Power parameter'!B$6-'Power parameter'!B$12)/'Power parameter'!E$15*(B604-B$4))*C604</f>
        <v>0</v>
      </c>
      <c r="F604">
        <f>('Power parameter'!B$7+'Power parameter'!H$10/2-'Power parameter'!B$12/'Power parameter'!E$15*(B604-B$3-B$4))*D604</f>
        <v>0.80697057341615797</v>
      </c>
      <c r="G604" s="1">
        <f t="shared" si="106"/>
        <v>0.80697057341615797</v>
      </c>
      <c r="J604">
        <v>596</v>
      </c>
      <c r="K604" s="1">
        <f t="shared" si="110"/>
        <v>3.0481083238323618E-5</v>
      </c>
      <c r="L604">
        <f t="shared" si="111"/>
        <v>0</v>
      </c>
      <c r="M604">
        <f t="shared" si="112"/>
        <v>1</v>
      </c>
      <c r="N604" s="1">
        <f>('Power parameter'!B$6-'Power parameter'!B$13)/'Power parameter'!E$15*(K604-E$4)*L604</f>
        <v>0</v>
      </c>
      <c r="O604" s="1">
        <f>IF(((K604-E$4)-B$1-E$1)&gt;0,0,('Power parameter'!K$8-'Power parameter'!B$13/'Power parameter'!E$15*((K604-E$4)-waves!B$1))*M604)</f>
        <v>0.70456718376248639</v>
      </c>
      <c r="P604" s="1">
        <f t="shared" si="107"/>
        <v>0.70456718376248639</v>
      </c>
      <c r="S604" s="1">
        <f t="shared" si="108"/>
        <v>2.8478140568791549E-5</v>
      </c>
      <c r="T604" s="1">
        <f t="shared" si="109"/>
        <v>0.80697057341615797</v>
      </c>
    </row>
    <row r="605" spans="1:20">
      <c r="A605">
        <v>597</v>
      </c>
      <c r="B605" s="1">
        <f t="shared" si="113"/>
        <v>2.8525922683839857E-5</v>
      </c>
      <c r="C605">
        <f t="shared" si="105"/>
        <v>0</v>
      </c>
      <c r="D605">
        <f t="shared" si="114"/>
        <v>1</v>
      </c>
      <c r="E605" s="1">
        <f>('Power parameter'!B$7-'Power parameter'!H$10/2+('Power parameter'!B$6-'Power parameter'!B$12)/'Power parameter'!E$15*(B605-B$4))*C605</f>
        <v>0</v>
      </c>
      <c r="F605">
        <f>('Power parameter'!B$7+'Power parameter'!H$10/2-'Power parameter'!B$12/'Power parameter'!E$15*(B605-B$3-B$4))*D605</f>
        <v>0.80613193104048364</v>
      </c>
      <c r="G605" s="1">
        <f t="shared" si="106"/>
        <v>0.80613193104048364</v>
      </c>
      <c r="J605">
        <v>597</v>
      </c>
      <c r="K605" s="1">
        <f t="shared" si="110"/>
        <v>3.0532225995434902E-5</v>
      </c>
      <c r="L605">
        <f t="shared" si="111"/>
        <v>0</v>
      </c>
      <c r="M605">
        <f t="shared" si="112"/>
        <v>1</v>
      </c>
      <c r="N605" s="1">
        <f>('Power parameter'!B$6-'Power parameter'!B$13)/'Power parameter'!E$15*(K605-E$4)*L605</f>
        <v>0</v>
      </c>
      <c r="O605" s="1">
        <f>IF(((K605-E$4)-B$1-E$1)&gt;0,0,('Power parameter'!K$8-'Power parameter'!B$13/'Power parameter'!E$15*((K605-E$4)-waves!B$1))*M605)</f>
        <v>0.70366955745860715</v>
      </c>
      <c r="P605" s="1">
        <f t="shared" si="107"/>
        <v>0.70366955745860715</v>
      </c>
      <c r="S605" s="1">
        <f t="shared" si="108"/>
        <v>2.8525922683839857E-5</v>
      </c>
      <c r="T605" s="1">
        <f t="shared" si="109"/>
        <v>0.80613193104048364</v>
      </c>
    </row>
    <row r="606" spans="1:20">
      <c r="A606">
        <v>598</v>
      </c>
      <c r="B606" s="1">
        <f t="shared" si="113"/>
        <v>2.8573704798888165E-5</v>
      </c>
      <c r="C606">
        <f t="shared" si="105"/>
        <v>0</v>
      </c>
      <c r="D606">
        <f t="shared" si="114"/>
        <v>1</v>
      </c>
      <c r="E606" s="1">
        <f>('Power parameter'!B$7-'Power parameter'!H$10/2+('Power parameter'!B$6-'Power parameter'!B$12)/'Power parameter'!E$15*(B606-B$4))*C606</f>
        <v>0</v>
      </c>
      <c r="F606">
        <f>('Power parameter'!B$7+'Power parameter'!H$10/2-'Power parameter'!B$12/'Power parameter'!E$15*(B606-B$3-B$4))*D606</f>
        <v>0.8052932886648092</v>
      </c>
      <c r="G606" s="1">
        <f t="shared" si="106"/>
        <v>0.8052932886648092</v>
      </c>
      <c r="J606">
        <v>598</v>
      </c>
      <c r="K606" s="1">
        <f t="shared" si="110"/>
        <v>3.058336875254618E-5</v>
      </c>
      <c r="L606">
        <f t="shared" si="111"/>
        <v>0</v>
      </c>
      <c r="M606">
        <f t="shared" si="112"/>
        <v>1</v>
      </c>
      <c r="N606" s="1">
        <f>('Power parameter'!B$6-'Power parameter'!B$13)/'Power parameter'!E$15*(K606-E$4)*L606</f>
        <v>0</v>
      </c>
      <c r="O606" s="1">
        <f>IF(((K606-E$4)-B$1-E$1)&gt;0,0,('Power parameter'!K$8-'Power parameter'!B$13/'Power parameter'!E$15*((K606-E$4)-waves!B$1))*M606)</f>
        <v>0.70277193115472814</v>
      </c>
      <c r="P606" s="1">
        <f t="shared" si="107"/>
        <v>0.70277193115472814</v>
      </c>
      <c r="S606" s="1">
        <f t="shared" si="108"/>
        <v>2.8573704798888165E-5</v>
      </c>
      <c r="T606" s="1">
        <f t="shared" si="109"/>
        <v>0.8052932886648092</v>
      </c>
    </row>
    <row r="607" spans="1:20">
      <c r="A607">
        <v>599</v>
      </c>
      <c r="B607" s="1">
        <f t="shared" si="113"/>
        <v>2.8621486913936473E-5</v>
      </c>
      <c r="C607">
        <f t="shared" si="105"/>
        <v>0</v>
      </c>
      <c r="D607">
        <f t="shared" si="114"/>
        <v>1</v>
      </c>
      <c r="E607" s="1">
        <f>('Power parameter'!B$7-'Power parameter'!H$10/2+('Power parameter'!B$6-'Power parameter'!B$12)/'Power parameter'!E$15*(B607-B$4))*C607</f>
        <v>0</v>
      </c>
      <c r="F607">
        <f>('Power parameter'!B$7+'Power parameter'!H$10/2-'Power parameter'!B$12/'Power parameter'!E$15*(B607-B$3-B$4))*D607</f>
        <v>0.80445464628913499</v>
      </c>
      <c r="G607" s="1">
        <f t="shared" si="106"/>
        <v>0.80445464628913499</v>
      </c>
      <c r="J607">
        <v>599</v>
      </c>
      <c r="K607" s="1">
        <f t="shared" si="110"/>
        <v>3.0634511509657464E-5</v>
      </c>
      <c r="L607">
        <f t="shared" si="111"/>
        <v>0</v>
      </c>
      <c r="M607">
        <f t="shared" si="112"/>
        <v>1</v>
      </c>
      <c r="N607" s="1">
        <f>('Power parameter'!B$6-'Power parameter'!B$13)/'Power parameter'!E$15*(K607-E$4)*L607</f>
        <v>0</v>
      </c>
      <c r="O607" s="1">
        <f>IF(((K607-E$4)-B$1-E$1)&gt;0,0,('Power parameter'!K$8-'Power parameter'!B$13/'Power parameter'!E$15*((K607-E$4)-waves!B$1))*M607)</f>
        <v>0.7018743048508489</v>
      </c>
      <c r="P607" s="1">
        <f t="shared" si="107"/>
        <v>0.7018743048508489</v>
      </c>
      <c r="S607" s="1">
        <f t="shared" si="108"/>
        <v>2.8621486913936473E-5</v>
      </c>
      <c r="T607" s="1">
        <f t="shared" si="109"/>
        <v>0.80445464628913499</v>
      </c>
    </row>
    <row r="608" spans="1:20">
      <c r="A608">
        <v>600</v>
      </c>
      <c r="B608" s="1">
        <f t="shared" si="113"/>
        <v>2.8669269028984782E-5</v>
      </c>
      <c r="C608">
        <f t="shared" si="105"/>
        <v>0</v>
      </c>
      <c r="D608">
        <f t="shared" si="114"/>
        <v>1</v>
      </c>
      <c r="E608" s="1">
        <f>('Power parameter'!B$7-'Power parameter'!H$10/2+('Power parameter'!B$6-'Power parameter'!B$12)/'Power parameter'!E$15*(B608-B$4))*C608</f>
        <v>0</v>
      </c>
      <c r="F608">
        <f>('Power parameter'!B$7+'Power parameter'!H$10/2-'Power parameter'!B$12/'Power parameter'!E$15*(B608-B$3-B$4))*D608</f>
        <v>0.80361600391346055</v>
      </c>
      <c r="G608" s="1">
        <f t="shared" si="106"/>
        <v>0.80361600391346055</v>
      </c>
      <c r="J608">
        <v>600</v>
      </c>
      <c r="K608" s="1">
        <f t="shared" si="110"/>
        <v>3.0685654266768742E-5</v>
      </c>
      <c r="L608">
        <f t="shared" si="111"/>
        <v>0</v>
      </c>
      <c r="M608">
        <f t="shared" si="112"/>
        <v>1</v>
      </c>
      <c r="N608" s="1">
        <f>('Power parameter'!B$6-'Power parameter'!B$13)/'Power parameter'!E$15*(K608-E$4)*L608</f>
        <v>0</v>
      </c>
      <c r="O608" s="1">
        <f>IF(((K608-E$4)-B$1-E$1)&gt;0,0,('Power parameter'!K$8-'Power parameter'!B$13/'Power parameter'!E$15*((K608-E$4)-waves!B$1))*M608)</f>
        <v>0.70097667854696977</v>
      </c>
      <c r="P608" s="1">
        <f t="shared" si="107"/>
        <v>0.70097667854696977</v>
      </c>
      <c r="S608" s="1">
        <f t="shared" si="108"/>
        <v>2.8669269028984782E-5</v>
      </c>
      <c r="T608" s="1">
        <f t="shared" si="109"/>
        <v>0.80361600391346055</v>
      </c>
    </row>
    <row r="609" spans="1:20">
      <c r="A609">
        <v>601</v>
      </c>
      <c r="B609" s="1">
        <f t="shared" si="113"/>
        <v>2.871705114403309E-5</v>
      </c>
      <c r="C609">
        <f t="shared" si="105"/>
        <v>0</v>
      </c>
      <c r="D609">
        <f t="shared" si="114"/>
        <v>1</v>
      </c>
      <c r="E609" s="1">
        <f>('Power parameter'!B$7-'Power parameter'!H$10/2+('Power parameter'!B$6-'Power parameter'!B$12)/'Power parameter'!E$15*(B609-B$4))*C609</f>
        <v>0</v>
      </c>
      <c r="F609">
        <f>('Power parameter'!B$7+'Power parameter'!H$10/2-'Power parameter'!B$12/'Power parameter'!E$15*(B609-B$3-B$4))*D609</f>
        <v>0.80277736153778623</v>
      </c>
      <c r="G609" s="1">
        <f t="shared" si="106"/>
        <v>0.80277736153778623</v>
      </c>
      <c r="J609">
        <v>601</v>
      </c>
      <c r="K609" s="1">
        <f t="shared" si="110"/>
        <v>3.0736797023880026E-5</v>
      </c>
      <c r="L609">
        <f t="shared" si="111"/>
        <v>0</v>
      </c>
      <c r="M609">
        <f t="shared" si="112"/>
        <v>1</v>
      </c>
      <c r="N609" s="1">
        <f>('Power parameter'!B$6-'Power parameter'!B$13)/'Power parameter'!E$15*(K609-E$4)*L609</f>
        <v>0</v>
      </c>
      <c r="O609" s="1">
        <f>IF(((K609-E$4)-B$1-E$1)&gt;0,0,('Power parameter'!K$8-'Power parameter'!B$13/'Power parameter'!E$15*((K609-E$4)-waves!B$1))*M609)</f>
        <v>0.70007905224309064</v>
      </c>
      <c r="P609" s="1">
        <f t="shared" si="107"/>
        <v>0.70007905224309064</v>
      </c>
      <c r="S609" s="1">
        <f t="shared" si="108"/>
        <v>2.871705114403309E-5</v>
      </c>
      <c r="T609" s="1">
        <f t="shared" si="109"/>
        <v>0.80277736153778623</v>
      </c>
    </row>
    <row r="610" spans="1:20">
      <c r="A610">
        <v>602</v>
      </c>
      <c r="B610" s="1">
        <f t="shared" si="113"/>
        <v>2.8764833259081395E-5</v>
      </c>
      <c r="C610">
        <f t="shared" si="105"/>
        <v>0</v>
      </c>
      <c r="D610">
        <f t="shared" si="114"/>
        <v>1</v>
      </c>
      <c r="E610" s="1">
        <f>('Power parameter'!B$7-'Power parameter'!H$10/2+('Power parameter'!B$6-'Power parameter'!B$12)/'Power parameter'!E$15*(B610-B$4))*C610</f>
        <v>0</v>
      </c>
      <c r="F610">
        <f>('Power parameter'!B$7+'Power parameter'!H$10/2-'Power parameter'!B$12/'Power parameter'!E$15*(B610-B$3-B$4))*D610</f>
        <v>0.80193871916211201</v>
      </c>
      <c r="G610" s="1">
        <f t="shared" si="106"/>
        <v>0.80193871916211201</v>
      </c>
      <c r="J610">
        <v>602</v>
      </c>
      <c r="K610" s="1">
        <f t="shared" si="110"/>
        <v>3.0787939780991303E-5</v>
      </c>
      <c r="L610">
        <f t="shared" si="111"/>
        <v>0</v>
      </c>
      <c r="M610">
        <f t="shared" si="112"/>
        <v>1</v>
      </c>
      <c r="N610" s="1">
        <f>('Power parameter'!B$6-'Power parameter'!B$13)/'Power parameter'!E$15*(K610-E$4)*L610</f>
        <v>0</v>
      </c>
      <c r="O610" s="1">
        <f>IF(((K610-E$4)-B$1-E$1)&gt;0,0,('Power parameter'!K$8-'Power parameter'!B$13/'Power parameter'!E$15*((K610-E$4)-waves!B$1))*M610)</f>
        <v>0.69918142593921151</v>
      </c>
      <c r="P610" s="1">
        <f t="shared" si="107"/>
        <v>0.69918142593921151</v>
      </c>
      <c r="S610" s="1">
        <f t="shared" si="108"/>
        <v>2.8764833259081395E-5</v>
      </c>
      <c r="T610" s="1">
        <f t="shared" si="109"/>
        <v>0.80193871916211201</v>
      </c>
    </row>
    <row r="611" spans="1:20">
      <c r="A611">
        <v>603</v>
      </c>
      <c r="B611" s="1">
        <f t="shared" si="113"/>
        <v>2.8812615374129703E-5</v>
      </c>
      <c r="C611">
        <f t="shared" si="105"/>
        <v>0</v>
      </c>
      <c r="D611">
        <f t="shared" si="114"/>
        <v>1</v>
      </c>
      <c r="E611" s="1">
        <f>('Power parameter'!B$7-'Power parameter'!H$10/2+('Power parameter'!B$6-'Power parameter'!B$12)/'Power parameter'!E$15*(B611-B$4))*C611</f>
        <v>0</v>
      </c>
      <c r="F611">
        <f>('Power parameter'!B$7+'Power parameter'!H$10/2-'Power parameter'!B$12/'Power parameter'!E$15*(B611-B$3-B$4))*D611</f>
        <v>0.80110007678643758</v>
      </c>
      <c r="G611" s="1">
        <f t="shared" si="106"/>
        <v>0.80110007678643758</v>
      </c>
      <c r="J611">
        <v>603</v>
      </c>
      <c r="K611" s="1">
        <f t="shared" si="110"/>
        <v>3.0839082538102588E-5</v>
      </c>
      <c r="L611">
        <f t="shared" si="111"/>
        <v>0</v>
      </c>
      <c r="M611">
        <f t="shared" si="112"/>
        <v>1</v>
      </c>
      <c r="N611" s="1">
        <f>('Power parameter'!B$6-'Power parameter'!B$13)/'Power parameter'!E$15*(K611-E$4)*L611</f>
        <v>0</v>
      </c>
      <c r="O611" s="1">
        <f>IF(((K611-E$4)-B$1-E$1)&gt;0,0,('Power parameter'!K$8-'Power parameter'!B$13/'Power parameter'!E$15*((K611-E$4)-waves!B$1))*M611)</f>
        <v>0.69828379963533238</v>
      </c>
      <c r="P611" s="1">
        <f t="shared" si="107"/>
        <v>0.69828379963533238</v>
      </c>
      <c r="S611" s="1">
        <f t="shared" si="108"/>
        <v>2.8812615374129703E-5</v>
      </c>
      <c r="T611" s="1">
        <f t="shared" si="109"/>
        <v>0.80110007678643758</v>
      </c>
    </row>
    <row r="612" spans="1:20">
      <c r="A612">
        <v>604</v>
      </c>
      <c r="B612" s="1">
        <f t="shared" si="113"/>
        <v>2.8860397489178011E-5</v>
      </c>
      <c r="C612">
        <f t="shared" si="105"/>
        <v>0</v>
      </c>
      <c r="D612">
        <f t="shared" si="114"/>
        <v>1</v>
      </c>
      <c r="E612" s="1">
        <f>('Power parameter'!B$7-'Power parameter'!H$10/2+('Power parameter'!B$6-'Power parameter'!B$12)/'Power parameter'!E$15*(B612-B$4))*C612</f>
        <v>0</v>
      </c>
      <c r="F612">
        <f>('Power parameter'!B$7+'Power parameter'!H$10/2-'Power parameter'!B$12/'Power parameter'!E$15*(B612-B$3-B$4))*D612</f>
        <v>0.80026143441076325</v>
      </c>
      <c r="G612" s="1">
        <f t="shared" si="106"/>
        <v>0.80026143441076325</v>
      </c>
      <c r="J612">
        <v>604</v>
      </c>
      <c r="K612" s="1">
        <f t="shared" si="110"/>
        <v>3.0890225295213865E-5</v>
      </c>
      <c r="L612">
        <f t="shared" si="111"/>
        <v>0</v>
      </c>
      <c r="M612">
        <f t="shared" si="112"/>
        <v>1</v>
      </c>
      <c r="N612" s="1">
        <f>('Power parameter'!B$6-'Power parameter'!B$13)/'Power parameter'!E$15*(K612-E$4)*L612</f>
        <v>0</v>
      </c>
      <c r="O612" s="1">
        <f>IF(((K612-E$4)-B$1-E$1)&gt;0,0,('Power parameter'!K$8-'Power parameter'!B$13/'Power parameter'!E$15*((K612-E$4)-waves!B$1))*M612)</f>
        <v>0.69738617333145325</v>
      </c>
      <c r="P612" s="1">
        <f t="shared" si="107"/>
        <v>0.69738617333145325</v>
      </c>
      <c r="S612" s="1">
        <f t="shared" si="108"/>
        <v>2.8860397489178011E-5</v>
      </c>
      <c r="T612" s="1">
        <f t="shared" si="109"/>
        <v>0.80026143441076325</v>
      </c>
    </row>
    <row r="613" spans="1:20">
      <c r="A613">
        <v>605</v>
      </c>
      <c r="B613" s="1">
        <f t="shared" si="113"/>
        <v>2.8908179604226319E-5</v>
      </c>
      <c r="C613">
        <f t="shared" si="105"/>
        <v>0</v>
      </c>
      <c r="D613">
        <f t="shared" si="114"/>
        <v>1</v>
      </c>
      <c r="E613" s="1">
        <f>('Power parameter'!B$7-'Power parameter'!H$10/2+('Power parameter'!B$6-'Power parameter'!B$12)/'Power parameter'!E$15*(B613-B$4))*C613</f>
        <v>0</v>
      </c>
      <c r="F613">
        <f>('Power parameter'!B$7+'Power parameter'!H$10/2-'Power parameter'!B$12/'Power parameter'!E$15*(B613-B$3-B$4))*D613</f>
        <v>0.79942279203508892</v>
      </c>
      <c r="G613" s="1">
        <f t="shared" si="106"/>
        <v>0.79942279203508892</v>
      </c>
      <c r="J613">
        <v>605</v>
      </c>
      <c r="K613" s="1">
        <f t="shared" si="110"/>
        <v>3.0941368052325149E-5</v>
      </c>
      <c r="L613">
        <f t="shared" si="111"/>
        <v>0</v>
      </c>
      <c r="M613">
        <f t="shared" si="112"/>
        <v>1</v>
      </c>
      <c r="N613" s="1">
        <f>('Power parameter'!B$6-'Power parameter'!B$13)/'Power parameter'!E$15*(K613-E$4)*L613</f>
        <v>0</v>
      </c>
      <c r="O613" s="1">
        <f>IF(((K613-E$4)-B$1-E$1)&gt;0,0,('Power parameter'!K$8-'Power parameter'!B$13/'Power parameter'!E$15*((K613-E$4)-waves!B$1))*M613)</f>
        <v>0.69648854702757412</v>
      </c>
      <c r="P613" s="1">
        <f t="shared" si="107"/>
        <v>0.69648854702757412</v>
      </c>
      <c r="S613" s="1">
        <f t="shared" si="108"/>
        <v>2.8908179604226319E-5</v>
      </c>
      <c r="T613" s="1">
        <f t="shared" si="109"/>
        <v>0.79942279203508892</v>
      </c>
    </row>
    <row r="614" spans="1:20">
      <c r="A614">
        <v>606</v>
      </c>
      <c r="B614" s="1">
        <f t="shared" si="113"/>
        <v>2.8955961719274628E-5</v>
      </c>
      <c r="C614">
        <f t="shared" si="105"/>
        <v>0</v>
      </c>
      <c r="D614">
        <f t="shared" si="114"/>
        <v>1</v>
      </c>
      <c r="E614" s="1">
        <f>('Power parameter'!B$7-'Power parameter'!H$10/2+('Power parameter'!B$6-'Power parameter'!B$12)/'Power parameter'!E$15*(B614-B$4))*C614</f>
        <v>0</v>
      </c>
      <c r="F614">
        <f>('Power parameter'!B$7+'Power parameter'!H$10/2-'Power parameter'!B$12/'Power parameter'!E$15*(B614-B$3-B$4))*D614</f>
        <v>0.7985841496594146</v>
      </c>
      <c r="G614" s="1">
        <f t="shared" si="106"/>
        <v>0.7985841496594146</v>
      </c>
      <c r="J614">
        <v>606</v>
      </c>
      <c r="K614" s="1">
        <f t="shared" si="110"/>
        <v>3.0992510809436434E-5</v>
      </c>
      <c r="L614">
        <f t="shared" si="111"/>
        <v>0</v>
      </c>
      <c r="M614">
        <f t="shared" si="112"/>
        <v>1</v>
      </c>
      <c r="N614" s="1">
        <f>('Power parameter'!B$6-'Power parameter'!B$13)/'Power parameter'!E$15*(K614-E$4)*L614</f>
        <v>0</v>
      </c>
      <c r="O614" s="1">
        <f>IF(((K614-E$4)-B$1-E$1)&gt;0,0,('Power parameter'!K$8-'Power parameter'!B$13/'Power parameter'!E$15*((K614-E$4)-waves!B$1))*M614)</f>
        <v>0.69559092072369488</v>
      </c>
      <c r="P614" s="1">
        <f t="shared" si="107"/>
        <v>0.69559092072369488</v>
      </c>
      <c r="S614" s="1">
        <f t="shared" si="108"/>
        <v>2.8955961719274628E-5</v>
      </c>
      <c r="T614" s="1">
        <f t="shared" si="109"/>
        <v>0.7985841496594146</v>
      </c>
    </row>
    <row r="615" spans="1:20">
      <c r="A615">
        <v>607</v>
      </c>
      <c r="B615" s="1">
        <f t="shared" si="113"/>
        <v>2.9003743834322936E-5</v>
      </c>
      <c r="C615">
        <f t="shared" si="105"/>
        <v>0</v>
      </c>
      <c r="D615">
        <f t="shared" si="114"/>
        <v>1</v>
      </c>
      <c r="E615" s="1">
        <f>('Power parameter'!B$7-'Power parameter'!H$10/2+('Power parameter'!B$6-'Power parameter'!B$12)/'Power parameter'!E$15*(B615-B$4))*C615</f>
        <v>0</v>
      </c>
      <c r="F615">
        <f>('Power parameter'!B$7+'Power parameter'!H$10/2-'Power parameter'!B$12/'Power parameter'!E$15*(B615-B$3-B$4))*D615</f>
        <v>0.79774550728374016</v>
      </c>
      <c r="G615" s="1">
        <f t="shared" si="106"/>
        <v>0.79774550728374016</v>
      </c>
      <c r="J615">
        <v>607</v>
      </c>
      <c r="K615" s="1">
        <f t="shared" si="110"/>
        <v>3.1043653566547711E-5</v>
      </c>
      <c r="L615">
        <f t="shared" si="111"/>
        <v>0</v>
      </c>
      <c r="M615">
        <f t="shared" si="112"/>
        <v>1</v>
      </c>
      <c r="N615" s="1">
        <f>('Power parameter'!B$6-'Power parameter'!B$13)/'Power parameter'!E$15*(K615-E$4)*L615</f>
        <v>0</v>
      </c>
      <c r="O615" s="1">
        <f>IF(((K615-E$4)-B$1-E$1)&gt;0,0,('Power parameter'!K$8-'Power parameter'!B$13/'Power parameter'!E$15*((K615-E$4)-waves!B$1))*M615)</f>
        <v>0.69469329441981587</v>
      </c>
      <c r="P615" s="1">
        <f t="shared" si="107"/>
        <v>0.69469329441981587</v>
      </c>
      <c r="S615" s="1">
        <f t="shared" si="108"/>
        <v>2.9003743834322936E-5</v>
      </c>
      <c r="T615" s="1">
        <f t="shared" si="109"/>
        <v>0.79774550728374016</v>
      </c>
    </row>
    <row r="616" spans="1:20">
      <c r="A616">
        <v>608</v>
      </c>
      <c r="B616" s="1">
        <f t="shared" si="113"/>
        <v>2.9051525949371244E-5</v>
      </c>
      <c r="C616">
        <f t="shared" si="105"/>
        <v>0</v>
      </c>
      <c r="D616">
        <f t="shared" si="114"/>
        <v>1</v>
      </c>
      <c r="E616" s="1">
        <f>('Power parameter'!B$7-'Power parameter'!H$10/2+('Power parameter'!B$6-'Power parameter'!B$12)/'Power parameter'!E$15*(B616-B$4))*C616</f>
        <v>0</v>
      </c>
      <c r="F616">
        <f>('Power parameter'!B$7+'Power parameter'!H$10/2-'Power parameter'!B$12/'Power parameter'!E$15*(B616-B$3-B$4))*D616</f>
        <v>0.79690686490806595</v>
      </c>
      <c r="G616" s="1">
        <f t="shared" si="106"/>
        <v>0.79690686490806595</v>
      </c>
      <c r="J616">
        <v>608</v>
      </c>
      <c r="K616" s="1">
        <f t="shared" si="110"/>
        <v>3.1094796323658995E-5</v>
      </c>
      <c r="L616">
        <f t="shared" si="111"/>
        <v>0</v>
      </c>
      <c r="M616">
        <f t="shared" si="112"/>
        <v>1</v>
      </c>
      <c r="N616" s="1">
        <f>('Power parameter'!B$6-'Power parameter'!B$13)/'Power parameter'!E$15*(K616-E$4)*L616</f>
        <v>0</v>
      </c>
      <c r="O616" s="1">
        <f>IF(((K616-E$4)-B$1-E$1)&gt;0,0,('Power parameter'!K$8-'Power parameter'!B$13/'Power parameter'!E$15*((K616-E$4)-waves!B$1))*M616)</f>
        <v>0.69379566811593663</v>
      </c>
      <c r="P616" s="1">
        <f t="shared" si="107"/>
        <v>0.69379566811593663</v>
      </c>
      <c r="S616" s="1">
        <f t="shared" si="108"/>
        <v>2.9051525949371244E-5</v>
      </c>
      <c r="T616" s="1">
        <f t="shared" si="109"/>
        <v>0.79690686490806595</v>
      </c>
    </row>
    <row r="617" spans="1:20">
      <c r="A617">
        <v>609</v>
      </c>
      <c r="B617" s="1">
        <f t="shared" si="113"/>
        <v>2.9099308064419552E-5</v>
      </c>
      <c r="C617">
        <f t="shared" si="105"/>
        <v>0</v>
      </c>
      <c r="D617">
        <f t="shared" si="114"/>
        <v>1</v>
      </c>
      <c r="E617" s="1">
        <f>('Power parameter'!B$7-'Power parameter'!H$10/2+('Power parameter'!B$6-'Power parameter'!B$12)/'Power parameter'!E$15*(B617-B$4))*C617</f>
        <v>0</v>
      </c>
      <c r="F617">
        <f>('Power parameter'!B$7+'Power parameter'!H$10/2-'Power parameter'!B$12/'Power parameter'!E$15*(B617-B$3-B$4))*D617</f>
        <v>0.79606822253239151</v>
      </c>
      <c r="G617" s="1">
        <f t="shared" si="106"/>
        <v>0.79606822253239151</v>
      </c>
      <c r="J617">
        <v>609</v>
      </c>
      <c r="K617" s="1">
        <f t="shared" si="110"/>
        <v>3.1145939080770273E-5</v>
      </c>
      <c r="L617">
        <f t="shared" si="111"/>
        <v>0</v>
      </c>
      <c r="M617">
        <f t="shared" si="112"/>
        <v>1</v>
      </c>
      <c r="N617" s="1">
        <f>('Power parameter'!B$6-'Power parameter'!B$13)/'Power parameter'!E$15*(K617-E$4)*L617</f>
        <v>0</v>
      </c>
      <c r="O617" s="1">
        <f>IF(((K617-E$4)-B$1-E$1)&gt;0,0,('Power parameter'!K$8-'Power parameter'!B$13/'Power parameter'!E$15*((K617-E$4)-waves!B$1))*M617)</f>
        <v>0.6928980418120575</v>
      </c>
      <c r="P617" s="1">
        <f t="shared" si="107"/>
        <v>0.6928980418120575</v>
      </c>
      <c r="S617" s="1">
        <f t="shared" si="108"/>
        <v>2.9099308064419552E-5</v>
      </c>
      <c r="T617" s="1">
        <f t="shared" si="109"/>
        <v>0.79606822253239151</v>
      </c>
    </row>
    <row r="618" spans="1:20">
      <c r="A618">
        <v>610</v>
      </c>
      <c r="B618" s="1">
        <f t="shared" si="113"/>
        <v>2.914709017946786E-5</v>
      </c>
      <c r="C618">
        <f t="shared" si="105"/>
        <v>0</v>
      </c>
      <c r="D618">
        <f t="shared" si="114"/>
        <v>1</v>
      </c>
      <c r="E618" s="1">
        <f>('Power parameter'!B$7-'Power parameter'!H$10/2+('Power parameter'!B$6-'Power parameter'!B$12)/'Power parameter'!E$15*(B618-B$4))*C618</f>
        <v>0</v>
      </c>
      <c r="F618">
        <f>('Power parameter'!B$7+'Power parameter'!H$10/2-'Power parameter'!B$12/'Power parameter'!E$15*(B618-B$3-B$4))*D618</f>
        <v>0.7952295801567173</v>
      </c>
      <c r="G618" s="1">
        <f t="shared" si="106"/>
        <v>0.7952295801567173</v>
      </c>
      <c r="J618">
        <v>610</v>
      </c>
      <c r="K618" s="1">
        <f t="shared" si="110"/>
        <v>3.1197081837881557E-5</v>
      </c>
      <c r="L618">
        <f t="shared" si="111"/>
        <v>0</v>
      </c>
      <c r="M618">
        <f t="shared" si="112"/>
        <v>1</v>
      </c>
      <c r="N618" s="1">
        <f>('Power parameter'!B$6-'Power parameter'!B$13)/'Power parameter'!E$15*(K618-E$4)*L618</f>
        <v>0</v>
      </c>
      <c r="O618" s="1">
        <f>IF(((K618-E$4)-B$1-E$1)&gt;0,0,('Power parameter'!K$8-'Power parameter'!B$13/'Power parameter'!E$15*((K618-E$4)-waves!B$1))*M618)</f>
        <v>0.69200041550817837</v>
      </c>
      <c r="P618" s="1">
        <f t="shared" si="107"/>
        <v>0.69200041550817837</v>
      </c>
      <c r="S618" s="1">
        <f t="shared" si="108"/>
        <v>2.914709017946786E-5</v>
      </c>
      <c r="T618" s="1">
        <f t="shared" si="109"/>
        <v>0.7952295801567173</v>
      </c>
    </row>
    <row r="619" spans="1:20">
      <c r="A619">
        <v>611</v>
      </c>
      <c r="B619" s="1">
        <f t="shared" si="113"/>
        <v>2.9194872294516169E-5</v>
      </c>
      <c r="C619">
        <f t="shared" si="105"/>
        <v>0</v>
      </c>
      <c r="D619">
        <f t="shared" si="114"/>
        <v>1</v>
      </c>
      <c r="E619" s="1">
        <f>('Power parameter'!B$7-'Power parameter'!H$10/2+('Power parameter'!B$6-'Power parameter'!B$12)/'Power parameter'!E$15*(B619-B$4))*C619</f>
        <v>0</v>
      </c>
      <c r="F619">
        <f>('Power parameter'!B$7+'Power parameter'!H$10/2-'Power parameter'!B$12/'Power parameter'!E$15*(B619-B$3-B$4))*D619</f>
        <v>0.79439093778104286</v>
      </c>
      <c r="G619" s="1">
        <f t="shared" si="106"/>
        <v>0.79439093778104286</v>
      </c>
      <c r="J619">
        <v>611</v>
      </c>
      <c r="K619" s="1">
        <f t="shared" si="110"/>
        <v>3.1248224594992835E-5</v>
      </c>
      <c r="L619">
        <f t="shared" si="111"/>
        <v>0</v>
      </c>
      <c r="M619">
        <f t="shared" si="112"/>
        <v>1</v>
      </c>
      <c r="N619" s="1">
        <f>('Power parameter'!B$6-'Power parameter'!B$13)/'Power parameter'!E$15*(K619-E$4)*L619</f>
        <v>0</v>
      </c>
      <c r="O619" s="1">
        <f>IF(((K619-E$4)-B$1-E$1)&gt;0,0,('Power parameter'!K$8-'Power parameter'!B$13/'Power parameter'!E$15*((K619-E$4)-waves!B$1))*M619)</f>
        <v>0.69110278920429924</v>
      </c>
      <c r="P619" s="1">
        <f t="shared" si="107"/>
        <v>0.69110278920429924</v>
      </c>
      <c r="S619" s="1">
        <f t="shared" si="108"/>
        <v>2.9194872294516169E-5</v>
      </c>
      <c r="T619" s="1">
        <f t="shared" si="109"/>
        <v>0.79439093778104286</v>
      </c>
    </row>
    <row r="620" spans="1:20">
      <c r="A620">
        <v>612</v>
      </c>
      <c r="B620" s="1">
        <f t="shared" si="113"/>
        <v>2.9242654409564477E-5</v>
      </c>
      <c r="C620">
        <f t="shared" si="105"/>
        <v>0</v>
      </c>
      <c r="D620">
        <f t="shared" si="114"/>
        <v>1</v>
      </c>
      <c r="E620" s="1">
        <f>('Power parameter'!B$7-'Power parameter'!H$10/2+('Power parameter'!B$6-'Power parameter'!B$12)/'Power parameter'!E$15*(B620-B$4))*C620</f>
        <v>0</v>
      </c>
      <c r="F620">
        <f>('Power parameter'!B$7+'Power parameter'!H$10/2-'Power parameter'!B$12/'Power parameter'!E$15*(B620-B$3-B$4))*D620</f>
        <v>0.79355229540536854</v>
      </c>
      <c r="G620" s="1">
        <f t="shared" si="106"/>
        <v>0.79355229540536854</v>
      </c>
      <c r="J620">
        <v>612</v>
      </c>
      <c r="K620" s="1">
        <f t="shared" si="110"/>
        <v>3.1299367352104119E-5</v>
      </c>
      <c r="L620">
        <f t="shared" si="111"/>
        <v>0</v>
      </c>
      <c r="M620">
        <f t="shared" si="112"/>
        <v>1</v>
      </c>
      <c r="N620" s="1">
        <f>('Power parameter'!B$6-'Power parameter'!B$13)/'Power parameter'!E$15*(K620-E$4)*L620</f>
        <v>0</v>
      </c>
      <c r="O620" s="1">
        <f>IF(((K620-E$4)-B$1-E$1)&gt;0,0,('Power parameter'!K$8-'Power parameter'!B$13/'Power parameter'!E$15*((K620-E$4)-waves!B$1))*M620)</f>
        <v>0.69020516290042011</v>
      </c>
      <c r="P620" s="1">
        <f t="shared" si="107"/>
        <v>0.69020516290042011</v>
      </c>
      <c r="S620" s="1">
        <f t="shared" si="108"/>
        <v>2.9242654409564477E-5</v>
      </c>
      <c r="T620" s="1">
        <f t="shared" si="109"/>
        <v>0.79355229540536854</v>
      </c>
    </row>
    <row r="621" spans="1:20">
      <c r="A621">
        <v>613</v>
      </c>
      <c r="B621" s="1">
        <f t="shared" si="113"/>
        <v>2.9290436524612785E-5</v>
      </c>
      <c r="C621">
        <f t="shared" si="105"/>
        <v>0</v>
      </c>
      <c r="D621">
        <f t="shared" si="114"/>
        <v>1</v>
      </c>
      <c r="E621" s="1">
        <f>('Power parameter'!B$7-'Power parameter'!H$10/2+('Power parameter'!B$6-'Power parameter'!B$12)/'Power parameter'!E$15*(B621-B$4))*C621</f>
        <v>0</v>
      </c>
      <c r="F621">
        <f>('Power parameter'!B$7+'Power parameter'!H$10/2-'Power parameter'!B$12/'Power parameter'!E$15*(B621-B$3-B$4))*D621</f>
        <v>0.7927136530296941</v>
      </c>
      <c r="G621" s="1">
        <f t="shared" si="106"/>
        <v>0.7927136530296941</v>
      </c>
      <c r="J621">
        <v>613</v>
      </c>
      <c r="K621" s="1">
        <f t="shared" si="110"/>
        <v>3.1350510109215396E-5</v>
      </c>
      <c r="L621">
        <f t="shared" si="111"/>
        <v>0</v>
      </c>
      <c r="M621">
        <f t="shared" si="112"/>
        <v>1</v>
      </c>
      <c r="N621" s="1">
        <f>('Power parameter'!B$6-'Power parameter'!B$13)/'Power parameter'!E$15*(K621-E$4)*L621</f>
        <v>0</v>
      </c>
      <c r="O621" s="1">
        <f>IF(((K621-E$4)-B$1-E$1)&gt;0,0,('Power parameter'!K$8-'Power parameter'!B$13/'Power parameter'!E$15*((K621-E$4)-waves!B$1))*M621)</f>
        <v>0.68930753659654098</v>
      </c>
      <c r="P621" s="1">
        <f t="shared" si="107"/>
        <v>0.68930753659654098</v>
      </c>
      <c r="S621" s="1">
        <f t="shared" si="108"/>
        <v>2.9290436524612785E-5</v>
      </c>
      <c r="T621" s="1">
        <f t="shared" si="109"/>
        <v>0.7927136530296941</v>
      </c>
    </row>
    <row r="622" spans="1:20">
      <c r="A622">
        <v>614</v>
      </c>
      <c r="B622" s="1">
        <f t="shared" si="113"/>
        <v>2.9338218639661093E-5</v>
      </c>
      <c r="C622">
        <f t="shared" si="105"/>
        <v>0</v>
      </c>
      <c r="D622">
        <f t="shared" si="114"/>
        <v>1</v>
      </c>
      <c r="E622" s="1">
        <f>('Power parameter'!B$7-'Power parameter'!H$10/2+('Power parameter'!B$6-'Power parameter'!B$12)/'Power parameter'!E$15*(B622-B$4))*C622</f>
        <v>0</v>
      </c>
      <c r="F622">
        <f>('Power parameter'!B$7+'Power parameter'!H$10/2-'Power parameter'!B$12/'Power parameter'!E$15*(B622-B$3-B$4))*D622</f>
        <v>0.79187501065401988</v>
      </c>
      <c r="G622" s="1">
        <f t="shared" si="106"/>
        <v>0.79187501065401988</v>
      </c>
      <c r="J622">
        <v>614</v>
      </c>
      <c r="K622" s="1">
        <f t="shared" si="110"/>
        <v>3.1401652866326681E-5</v>
      </c>
      <c r="L622">
        <f t="shared" si="111"/>
        <v>0</v>
      </c>
      <c r="M622">
        <f t="shared" si="112"/>
        <v>1</v>
      </c>
      <c r="N622" s="1">
        <f>('Power parameter'!B$6-'Power parameter'!B$13)/'Power parameter'!E$15*(K622-E$4)*L622</f>
        <v>0</v>
      </c>
      <c r="O622" s="1">
        <f>IF(((K622-E$4)-B$1-E$1)&gt;0,0,('Power parameter'!K$8-'Power parameter'!B$13/'Power parameter'!E$15*((K622-E$4)-waves!B$1))*M622)</f>
        <v>0.68840991029266185</v>
      </c>
      <c r="P622" s="1">
        <f t="shared" si="107"/>
        <v>0.68840991029266185</v>
      </c>
      <c r="S622" s="1">
        <f t="shared" si="108"/>
        <v>2.9338218639661093E-5</v>
      </c>
      <c r="T622" s="1">
        <f t="shared" si="109"/>
        <v>0.79187501065401988</v>
      </c>
    </row>
    <row r="623" spans="1:20">
      <c r="A623">
        <v>615</v>
      </c>
      <c r="B623" s="1">
        <f t="shared" si="113"/>
        <v>2.9386000754709401E-5</v>
      </c>
      <c r="C623">
        <f t="shared" si="105"/>
        <v>0</v>
      </c>
      <c r="D623">
        <f t="shared" si="114"/>
        <v>1</v>
      </c>
      <c r="E623" s="1">
        <f>('Power parameter'!B$7-'Power parameter'!H$10/2+('Power parameter'!B$6-'Power parameter'!B$12)/'Power parameter'!E$15*(B623-B$4))*C623</f>
        <v>0</v>
      </c>
      <c r="F623">
        <f>('Power parameter'!B$7+'Power parameter'!H$10/2-'Power parameter'!B$12/'Power parameter'!E$15*(B623-B$3-B$4))*D623</f>
        <v>0.79103636827834545</v>
      </c>
      <c r="G623" s="1">
        <f t="shared" si="106"/>
        <v>0.79103636827834545</v>
      </c>
      <c r="J623">
        <v>615</v>
      </c>
      <c r="K623" s="1">
        <f t="shared" si="110"/>
        <v>3.1452795623437965E-5</v>
      </c>
      <c r="L623">
        <f t="shared" si="111"/>
        <v>0</v>
      </c>
      <c r="M623">
        <f t="shared" si="112"/>
        <v>1</v>
      </c>
      <c r="N623" s="1">
        <f>('Power parameter'!B$6-'Power parameter'!B$13)/'Power parameter'!E$15*(K623-E$4)*L623</f>
        <v>0</v>
      </c>
      <c r="O623" s="1">
        <f>IF(((K623-E$4)-B$1-E$1)&gt;0,0,('Power parameter'!K$8-'Power parameter'!B$13/'Power parameter'!E$15*((K623-E$4)-waves!B$1))*M623)</f>
        <v>0.68751228398878261</v>
      </c>
      <c r="P623" s="1">
        <f t="shared" si="107"/>
        <v>0.68751228398878261</v>
      </c>
      <c r="S623" s="1">
        <f t="shared" si="108"/>
        <v>2.9386000754709401E-5</v>
      </c>
      <c r="T623" s="1">
        <f t="shared" si="109"/>
        <v>0.79103636827834545</v>
      </c>
    </row>
    <row r="624" spans="1:20">
      <c r="A624">
        <v>616</v>
      </c>
      <c r="B624" s="1">
        <f t="shared" si="113"/>
        <v>2.9433782869757706E-5</v>
      </c>
      <c r="C624">
        <f t="shared" si="105"/>
        <v>0</v>
      </c>
      <c r="D624">
        <f t="shared" si="114"/>
        <v>1</v>
      </c>
      <c r="E624" s="1">
        <f>('Power parameter'!B$7-'Power parameter'!H$10/2+('Power parameter'!B$6-'Power parameter'!B$12)/'Power parameter'!E$15*(B624-B$4))*C624</f>
        <v>0</v>
      </c>
      <c r="F624">
        <f>('Power parameter'!B$7+'Power parameter'!H$10/2-'Power parameter'!B$12/'Power parameter'!E$15*(B624-B$3-B$4))*D624</f>
        <v>0.79019772590267112</v>
      </c>
      <c r="G624" s="1">
        <f t="shared" si="106"/>
        <v>0.79019772590267112</v>
      </c>
      <c r="J624">
        <v>616</v>
      </c>
      <c r="K624" s="1">
        <f t="shared" si="110"/>
        <v>3.1503938380549242E-5</v>
      </c>
      <c r="L624">
        <f t="shared" si="111"/>
        <v>0</v>
      </c>
      <c r="M624">
        <f t="shared" si="112"/>
        <v>1</v>
      </c>
      <c r="N624" s="1">
        <f>('Power parameter'!B$6-'Power parameter'!B$13)/'Power parameter'!E$15*(K624-E$4)*L624</f>
        <v>0</v>
      </c>
      <c r="O624" s="1">
        <f>IF(((K624-E$4)-B$1-E$1)&gt;0,0,('Power parameter'!K$8-'Power parameter'!B$13/'Power parameter'!E$15*((K624-E$4)-waves!B$1))*M624)</f>
        <v>0.68661465768490348</v>
      </c>
      <c r="P624" s="1">
        <f t="shared" si="107"/>
        <v>0.68661465768490348</v>
      </c>
      <c r="S624" s="1">
        <f t="shared" si="108"/>
        <v>2.9433782869757706E-5</v>
      </c>
      <c r="T624" s="1">
        <f t="shared" si="109"/>
        <v>0.79019772590267112</v>
      </c>
    </row>
    <row r="625" spans="1:20">
      <c r="A625">
        <v>617</v>
      </c>
      <c r="B625" s="1">
        <f t="shared" si="113"/>
        <v>2.9481564984806014E-5</v>
      </c>
      <c r="C625">
        <f t="shared" si="105"/>
        <v>0</v>
      </c>
      <c r="D625">
        <f t="shared" si="114"/>
        <v>1</v>
      </c>
      <c r="E625" s="1">
        <f>('Power parameter'!B$7-'Power parameter'!H$10/2+('Power parameter'!B$6-'Power parameter'!B$12)/'Power parameter'!E$15*(B625-B$4))*C625</f>
        <v>0</v>
      </c>
      <c r="F625">
        <f>('Power parameter'!B$7+'Power parameter'!H$10/2-'Power parameter'!B$12/'Power parameter'!E$15*(B625-B$3-B$4))*D625</f>
        <v>0.78935908352699691</v>
      </c>
      <c r="G625" s="1">
        <f t="shared" si="106"/>
        <v>0.78935908352699691</v>
      </c>
      <c r="J625">
        <v>617</v>
      </c>
      <c r="K625" s="1">
        <f t="shared" si="110"/>
        <v>3.1555081137660527E-5</v>
      </c>
      <c r="L625">
        <f t="shared" si="111"/>
        <v>0</v>
      </c>
      <c r="M625">
        <f t="shared" si="112"/>
        <v>1</v>
      </c>
      <c r="N625" s="1">
        <f>('Power parameter'!B$6-'Power parameter'!B$13)/'Power parameter'!E$15*(K625-E$4)*L625</f>
        <v>0</v>
      </c>
      <c r="O625" s="1">
        <f>IF(((K625-E$4)-B$1-E$1)&gt;0,0,('Power parameter'!K$8-'Power parameter'!B$13/'Power parameter'!E$15*((K625-E$4)-waves!B$1))*M625)</f>
        <v>0.68571703138102436</v>
      </c>
      <c r="P625" s="1">
        <f t="shared" si="107"/>
        <v>0.68571703138102436</v>
      </c>
      <c r="S625" s="1">
        <f t="shared" si="108"/>
        <v>2.9481564984806014E-5</v>
      </c>
      <c r="T625" s="1">
        <f t="shared" si="109"/>
        <v>0.78935908352699691</v>
      </c>
    </row>
    <row r="626" spans="1:20">
      <c r="A626">
        <v>618</v>
      </c>
      <c r="B626" s="1">
        <f t="shared" si="113"/>
        <v>2.9529347099854323E-5</v>
      </c>
      <c r="C626">
        <f t="shared" si="105"/>
        <v>0</v>
      </c>
      <c r="D626">
        <f t="shared" si="114"/>
        <v>1</v>
      </c>
      <c r="E626" s="1">
        <f>('Power parameter'!B$7-'Power parameter'!H$10/2+('Power parameter'!B$6-'Power parameter'!B$12)/'Power parameter'!E$15*(B626-B$4))*C626</f>
        <v>0</v>
      </c>
      <c r="F626">
        <f>('Power parameter'!B$7+'Power parameter'!H$10/2-'Power parameter'!B$12/'Power parameter'!E$15*(B626-B$3-B$4))*D626</f>
        <v>0.78852044115132247</v>
      </c>
      <c r="G626" s="1">
        <f t="shared" si="106"/>
        <v>0.78852044115132247</v>
      </c>
      <c r="J626">
        <v>618</v>
      </c>
      <c r="K626" s="1">
        <f t="shared" si="110"/>
        <v>3.1606223894771804E-5</v>
      </c>
      <c r="L626">
        <f t="shared" si="111"/>
        <v>0</v>
      </c>
      <c r="M626">
        <f t="shared" si="112"/>
        <v>1</v>
      </c>
      <c r="N626" s="1">
        <f>('Power parameter'!B$6-'Power parameter'!B$13)/'Power parameter'!E$15*(K626-E$4)*L626</f>
        <v>0</v>
      </c>
      <c r="O626" s="1">
        <f>IF(((K626-E$4)-B$1-E$1)&gt;0,0,('Power parameter'!K$8-'Power parameter'!B$13/'Power parameter'!E$15*((K626-E$4)-waves!B$1))*M626)</f>
        <v>0.68481940507714523</v>
      </c>
      <c r="P626" s="1">
        <f t="shared" si="107"/>
        <v>0.68481940507714523</v>
      </c>
      <c r="S626" s="1">
        <f t="shared" si="108"/>
        <v>2.9529347099854323E-5</v>
      </c>
      <c r="T626" s="1">
        <f t="shared" si="109"/>
        <v>0.78852044115132247</v>
      </c>
    </row>
    <row r="627" spans="1:20">
      <c r="A627">
        <v>619</v>
      </c>
      <c r="B627" s="1">
        <f t="shared" si="113"/>
        <v>2.9577129214902631E-5</v>
      </c>
      <c r="C627">
        <f t="shared" si="105"/>
        <v>0</v>
      </c>
      <c r="D627">
        <f t="shared" si="114"/>
        <v>1</v>
      </c>
      <c r="E627" s="1">
        <f>('Power parameter'!B$7-'Power parameter'!H$10/2+('Power parameter'!B$6-'Power parameter'!B$12)/'Power parameter'!E$15*(B627-B$4))*C627</f>
        <v>0</v>
      </c>
      <c r="F627">
        <f>('Power parameter'!B$7+'Power parameter'!H$10/2-'Power parameter'!B$12/'Power parameter'!E$15*(B627-B$3-B$4))*D627</f>
        <v>0.78768179877564815</v>
      </c>
      <c r="G627" s="1">
        <f t="shared" si="106"/>
        <v>0.78768179877564815</v>
      </c>
      <c r="J627">
        <v>619</v>
      </c>
      <c r="K627" s="1">
        <f t="shared" si="110"/>
        <v>3.1657366651883088E-5</v>
      </c>
      <c r="L627">
        <f t="shared" si="111"/>
        <v>0</v>
      </c>
      <c r="M627">
        <f t="shared" si="112"/>
        <v>1</v>
      </c>
      <c r="N627" s="1">
        <f>('Power parameter'!B$6-'Power parameter'!B$13)/'Power parameter'!E$15*(K627-E$4)*L627</f>
        <v>0</v>
      </c>
      <c r="O627" s="1">
        <f>IF(((K627-E$4)-B$1-E$1)&gt;0,0,('Power parameter'!K$8-'Power parameter'!B$13/'Power parameter'!E$15*((K627-E$4)-waves!B$1))*M627)</f>
        <v>0.6839217787732661</v>
      </c>
      <c r="P627" s="1">
        <f t="shared" si="107"/>
        <v>0.6839217787732661</v>
      </c>
      <c r="S627" s="1">
        <f t="shared" si="108"/>
        <v>2.9577129214902631E-5</v>
      </c>
      <c r="T627" s="1">
        <f t="shared" si="109"/>
        <v>0.78768179877564815</v>
      </c>
    </row>
    <row r="628" spans="1:20">
      <c r="A628">
        <v>620</v>
      </c>
      <c r="B628" s="1">
        <f t="shared" si="113"/>
        <v>2.9624911329950939E-5</v>
      </c>
      <c r="C628">
        <f t="shared" si="105"/>
        <v>0</v>
      </c>
      <c r="D628">
        <f t="shared" si="114"/>
        <v>1</v>
      </c>
      <c r="E628" s="1">
        <f>('Power parameter'!B$7-'Power parameter'!H$10/2+('Power parameter'!B$6-'Power parameter'!B$12)/'Power parameter'!E$15*(B628-B$4))*C628</f>
        <v>0</v>
      </c>
      <c r="F628">
        <f>('Power parameter'!B$7+'Power parameter'!H$10/2-'Power parameter'!B$12/'Power parameter'!E$15*(B628-B$3-B$4))*D628</f>
        <v>0.78684315639997382</v>
      </c>
      <c r="G628" s="1">
        <f t="shared" si="106"/>
        <v>0.78684315639997382</v>
      </c>
      <c r="J628">
        <v>620</v>
      </c>
      <c r="K628" s="1">
        <f t="shared" si="110"/>
        <v>3.1708509408994366E-5</v>
      </c>
      <c r="L628">
        <f t="shared" si="111"/>
        <v>0</v>
      </c>
      <c r="M628">
        <f t="shared" si="112"/>
        <v>1</v>
      </c>
      <c r="N628" s="1">
        <f>('Power parameter'!B$6-'Power parameter'!B$13)/'Power parameter'!E$15*(K628-E$4)*L628</f>
        <v>0</v>
      </c>
      <c r="O628" s="1">
        <f>IF(((K628-E$4)-B$1-E$1)&gt;0,0,('Power parameter'!K$8-'Power parameter'!B$13/'Power parameter'!E$15*((K628-E$4)-waves!B$1))*M628)</f>
        <v>0.68302415246938697</v>
      </c>
      <c r="P628" s="1">
        <f t="shared" si="107"/>
        <v>0.68302415246938697</v>
      </c>
      <c r="S628" s="1">
        <f t="shared" si="108"/>
        <v>2.9624911329950939E-5</v>
      </c>
      <c r="T628" s="1">
        <f t="shared" si="109"/>
        <v>0.78684315639997382</v>
      </c>
    </row>
    <row r="629" spans="1:20">
      <c r="A629">
        <v>621</v>
      </c>
      <c r="B629" s="1">
        <f t="shared" si="113"/>
        <v>2.9672693444999247E-5</v>
      </c>
      <c r="C629">
        <f t="shared" si="105"/>
        <v>0</v>
      </c>
      <c r="D629">
        <f t="shared" si="114"/>
        <v>1</v>
      </c>
      <c r="E629" s="1">
        <f>('Power parameter'!B$7-'Power parameter'!H$10/2+('Power parameter'!B$6-'Power parameter'!B$12)/'Power parameter'!E$15*(B629-B$4))*C629</f>
        <v>0</v>
      </c>
      <c r="F629">
        <f>('Power parameter'!B$7+'Power parameter'!H$10/2-'Power parameter'!B$12/'Power parameter'!E$15*(B629-B$3-B$4))*D629</f>
        <v>0.78600451402429949</v>
      </c>
      <c r="G629" s="1">
        <f t="shared" si="106"/>
        <v>0.78600451402429949</v>
      </c>
      <c r="J629">
        <v>621</v>
      </c>
      <c r="K629" s="1">
        <f t="shared" si="110"/>
        <v>3.175965216610565E-5</v>
      </c>
      <c r="L629">
        <f t="shared" si="111"/>
        <v>0</v>
      </c>
      <c r="M629">
        <f t="shared" si="112"/>
        <v>1</v>
      </c>
      <c r="N629" s="1">
        <f>('Power parameter'!B$6-'Power parameter'!B$13)/'Power parameter'!E$15*(K629-E$4)*L629</f>
        <v>0</v>
      </c>
      <c r="O629" s="1">
        <f>IF(((K629-E$4)-B$1-E$1)&gt;0,0,('Power parameter'!K$8-'Power parameter'!B$13/'Power parameter'!E$15*((K629-E$4)-waves!B$1))*M629)</f>
        <v>0.68212652616550784</v>
      </c>
      <c r="P629" s="1">
        <f t="shared" si="107"/>
        <v>0.68212652616550784</v>
      </c>
      <c r="S629" s="1">
        <f t="shared" si="108"/>
        <v>2.9672693444999247E-5</v>
      </c>
      <c r="T629" s="1">
        <f t="shared" si="109"/>
        <v>0.78600451402429949</v>
      </c>
    </row>
    <row r="630" spans="1:20">
      <c r="A630">
        <v>622</v>
      </c>
      <c r="B630" s="1">
        <f t="shared" si="113"/>
        <v>2.9720475560047556E-5</v>
      </c>
      <c r="C630">
        <f t="shared" si="105"/>
        <v>0</v>
      </c>
      <c r="D630">
        <f t="shared" si="114"/>
        <v>1</v>
      </c>
      <c r="E630" s="1">
        <f>('Power parameter'!B$7-'Power parameter'!H$10/2+('Power parameter'!B$6-'Power parameter'!B$12)/'Power parameter'!E$15*(B630-B$4))*C630</f>
        <v>0</v>
      </c>
      <c r="F630">
        <f>('Power parameter'!B$7+'Power parameter'!H$10/2-'Power parameter'!B$12/'Power parameter'!E$15*(B630-B$3-B$4))*D630</f>
        <v>0.78516587164862517</v>
      </c>
      <c r="G630" s="1">
        <f t="shared" si="106"/>
        <v>0.78516587164862517</v>
      </c>
      <c r="J630">
        <v>622</v>
      </c>
      <c r="K630" s="1">
        <f t="shared" si="110"/>
        <v>3.1810794923216928E-5</v>
      </c>
      <c r="L630">
        <f t="shared" si="111"/>
        <v>0</v>
      </c>
      <c r="M630">
        <f t="shared" si="112"/>
        <v>1</v>
      </c>
      <c r="N630" s="1">
        <f>('Power parameter'!B$6-'Power parameter'!B$13)/'Power parameter'!E$15*(K630-E$4)*L630</f>
        <v>0</v>
      </c>
      <c r="O630" s="1">
        <f>IF(((K630-E$4)-B$1-E$1)&gt;0,0,('Power parameter'!K$8-'Power parameter'!B$13/'Power parameter'!E$15*((K630-E$4)-waves!B$1))*M630)</f>
        <v>0.68122889986162871</v>
      </c>
      <c r="P630" s="1">
        <f t="shared" si="107"/>
        <v>0.68122889986162871</v>
      </c>
      <c r="S630" s="1">
        <f t="shared" si="108"/>
        <v>2.9720475560047556E-5</v>
      </c>
      <c r="T630" s="1">
        <f t="shared" si="109"/>
        <v>0.78516587164862517</v>
      </c>
    </row>
    <row r="631" spans="1:20">
      <c r="A631">
        <v>623</v>
      </c>
      <c r="B631" s="1">
        <f t="shared" si="113"/>
        <v>2.9768257675095864E-5</v>
      </c>
      <c r="C631">
        <f t="shared" si="105"/>
        <v>0</v>
      </c>
      <c r="D631">
        <f t="shared" si="114"/>
        <v>1</v>
      </c>
      <c r="E631" s="1">
        <f>('Power parameter'!B$7-'Power parameter'!H$10/2+('Power parameter'!B$6-'Power parameter'!B$12)/'Power parameter'!E$15*(B631-B$4))*C631</f>
        <v>0</v>
      </c>
      <c r="F631">
        <f>('Power parameter'!B$7+'Power parameter'!H$10/2-'Power parameter'!B$12/'Power parameter'!E$15*(B631-B$3-B$4))*D631</f>
        <v>0.78432722927295084</v>
      </c>
      <c r="G631" s="1">
        <f t="shared" si="106"/>
        <v>0.78432722927295084</v>
      </c>
      <c r="J631">
        <v>623</v>
      </c>
      <c r="K631" s="1">
        <f t="shared" si="110"/>
        <v>3.1861937680328212E-5</v>
      </c>
      <c r="L631">
        <f t="shared" si="111"/>
        <v>0</v>
      </c>
      <c r="M631">
        <f t="shared" si="112"/>
        <v>1</v>
      </c>
      <c r="N631" s="1">
        <f>('Power parameter'!B$6-'Power parameter'!B$13)/'Power parameter'!E$15*(K631-E$4)*L631</f>
        <v>0</v>
      </c>
      <c r="O631" s="1">
        <f>IF(((K631-E$4)-B$1-E$1)&gt;0,0,('Power parameter'!K$8-'Power parameter'!B$13/'Power parameter'!E$15*((K631-E$4)-waves!B$1))*M631)</f>
        <v>0.68033127355774958</v>
      </c>
      <c r="P631" s="1">
        <f t="shared" si="107"/>
        <v>0.68033127355774958</v>
      </c>
      <c r="S631" s="1">
        <f t="shared" si="108"/>
        <v>2.9768257675095864E-5</v>
      </c>
      <c r="T631" s="1">
        <f t="shared" si="109"/>
        <v>0.78432722927295084</v>
      </c>
    </row>
    <row r="632" spans="1:20">
      <c r="A632">
        <v>624</v>
      </c>
      <c r="B632" s="1">
        <f t="shared" si="113"/>
        <v>2.9816039790144172E-5</v>
      </c>
      <c r="C632">
        <f t="shared" si="105"/>
        <v>0</v>
      </c>
      <c r="D632">
        <f t="shared" si="114"/>
        <v>1</v>
      </c>
      <c r="E632" s="1">
        <f>('Power parameter'!B$7-'Power parameter'!H$10/2+('Power parameter'!B$6-'Power parameter'!B$12)/'Power parameter'!E$15*(B632-B$4))*C632</f>
        <v>0</v>
      </c>
      <c r="F632">
        <f>('Power parameter'!B$7+'Power parameter'!H$10/2-'Power parameter'!B$12/'Power parameter'!E$15*(B632-B$3-B$4))*D632</f>
        <v>0.78348858689727641</v>
      </c>
      <c r="G632" s="1">
        <f t="shared" si="106"/>
        <v>0.78348858689727641</v>
      </c>
      <c r="J632">
        <v>624</v>
      </c>
      <c r="K632" s="1">
        <f t="shared" si="110"/>
        <v>3.1913080437439496E-5</v>
      </c>
      <c r="L632">
        <f t="shared" si="111"/>
        <v>0</v>
      </c>
      <c r="M632">
        <f t="shared" si="112"/>
        <v>1</v>
      </c>
      <c r="N632" s="1">
        <f>('Power parameter'!B$6-'Power parameter'!B$13)/'Power parameter'!E$15*(K632-E$4)*L632</f>
        <v>0</v>
      </c>
      <c r="O632" s="1">
        <f>IF(((K632-E$4)-B$1-E$1)&gt;0,0,('Power parameter'!K$8-'Power parameter'!B$13/'Power parameter'!E$15*((K632-E$4)-waves!B$1))*M632)</f>
        <v>0.67943364725387034</v>
      </c>
      <c r="P632" s="1">
        <f t="shared" si="107"/>
        <v>0.67943364725387034</v>
      </c>
      <c r="S632" s="1">
        <f t="shared" si="108"/>
        <v>2.9816039790144172E-5</v>
      </c>
      <c r="T632" s="1">
        <f t="shared" si="109"/>
        <v>0.78348858689727641</v>
      </c>
    </row>
    <row r="633" spans="1:20">
      <c r="A633">
        <v>625</v>
      </c>
      <c r="B633" s="1">
        <f t="shared" si="113"/>
        <v>2.986382190519248E-5</v>
      </c>
      <c r="C633">
        <f t="shared" si="105"/>
        <v>0</v>
      </c>
      <c r="D633">
        <f t="shared" si="114"/>
        <v>1</v>
      </c>
      <c r="E633" s="1">
        <f>('Power parameter'!B$7-'Power parameter'!H$10/2+('Power parameter'!B$6-'Power parameter'!B$12)/'Power parameter'!E$15*(B633-B$4))*C633</f>
        <v>0</v>
      </c>
      <c r="F633">
        <f>('Power parameter'!B$7+'Power parameter'!H$10/2-'Power parameter'!B$12/'Power parameter'!E$15*(B633-B$3-B$4))*D633</f>
        <v>0.78264994452160219</v>
      </c>
      <c r="G633" s="1">
        <f t="shared" si="106"/>
        <v>0.78264994452160219</v>
      </c>
      <c r="J633">
        <v>625</v>
      </c>
      <c r="K633" s="1">
        <f t="shared" si="110"/>
        <v>3.1964223194550774E-5</v>
      </c>
      <c r="L633">
        <f t="shared" si="111"/>
        <v>0</v>
      </c>
      <c r="M633">
        <f t="shared" si="112"/>
        <v>1</v>
      </c>
      <c r="N633" s="1">
        <f>('Power parameter'!B$6-'Power parameter'!B$13)/'Power parameter'!E$15*(K633-E$4)*L633</f>
        <v>0</v>
      </c>
      <c r="O633" s="1">
        <f>IF(((K633-E$4)-B$1-E$1)&gt;0,0,('Power parameter'!K$8-'Power parameter'!B$13/'Power parameter'!E$15*((K633-E$4)-waves!B$1))*M633)</f>
        <v>0.67853602094999121</v>
      </c>
      <c r="P633" s="1">
        <f t="shared" si="107"/>
        <v>0.67853602094999121</v>
      </c>
      <c r="S633" s="1">
        <f t="shared" si="108"/>
        <v>2.986382190519248E-5</v>
      </c>
      <c r="T633" s="1">
        <f t="shared" si="109"/>
        <v>0.78264994452160219</v>
      </c>
    </row>
    <row r="634" spans="1:20">
      <c r="A634">
        <v>626</v>
      </c>
      <c r="B634" s="1">
        <f t="shared" si="113"/>
        <v>2.9911604020240788E-5</v>
      </c>
      <c r="C634">
        <f t="shared" si="105"/>
        <v>0</v>
      </c>
      <c r="D634">
        <f t="shared" si="114"/>
        <v>1</v>
      </c>
      <c r="E634" s="1">
        <f>('Power parameter'!B$7-'Power parameter'!H$10/2+('Power parameter'!B$6-'Power parameter'!B$12)/'Power parameter'!E$15*(B634-B$4))*C634</f>
        <v>0</v>
      </c>
      <c r="F634">
        <f>('Power parameter'!B$7+'Power parameter'!H$10/2-'Power parameter'!B$12/'Power parameter'!E$15*(B634-B$3-B$4))*D634</f>
        <v>0.78181130214592776</v>
      </c>
      <c r="G634" s="1">
        <f t="shared" si="106"/>
        <v>0.78181130214592776</v>
      </c>
      <c r="J634">
        <v>626</v>
      </c>
      <c r="K634" s="1">
        <f t="shared" si="110"/>
        <v>3.2015365951662058E-5</v>
      </c>
      <c r="L634">
        <f t="shared" si="111"/>
        <v>0</v>
      </c>
      <c r="M634">
        <f t="shared" si="112"/>
        <v>1</v>
      </c>
      <c r="N634" s="1">
        <f>('Power parameter'!B$6-'Power parameter'!B$13)/'Power parameter'!E$15*(K634-E$4)*L634</f>
        <v>0</v>
      </c>
      <c r="O634" s="1">
        <f>IF(((K634-E$4)-B$1-E$1)&gt;0,0,('Power parameter'!K$8-'Power parameter'!B$13/'Power parameter'!E$15*((K634-E$4)-waves!B$1))*M634)</f>
        <v>0.67763839464611209</v>
      </c>
      <c r="P634" s="1">
        <f t="shared" si="107"/>
        <v>0.67763839464611209</v>
      </c>
      <c r="S634" s="1">
        <f t="shared" si="108"/>
        <v>2.9911604020240788E-5</v>
      </c>
      <c r="T634" s="1">
        <f t="shared" si="109"/>
        <v>0.78181130214592776</v>
      </c>
    </row>
    <row r="635" spans="1:20">
      <c r="A635">
        <v>627</v>
      </c>
      <c r="B635" s="1">
        <f t="shared" si="113"/>
        <v>2.9959386135289097E-5</v>
      </c>
      <c r="C635">
        <f t="shared" si="105"/>
        <v>0</v>
      </c>
      <c r="D635">
        <f t="shared" si="114"/>
        <v>1</v>
      </c>
      <c r="E635" s="1">
        <f>('Power parameter'!B$7-'Power parameter'!H$10/2+('Power parameter'!B$6-'Power parameter'!B$12)/'Power parameter'!E$15*(B635-B$4))*C635</f>
        <v>0</v>
      </c>
      <c r="F635">
        <f>('Power parameter'!B$7+'Power parameter'!H$10/2-'Power parameter'!B$12/'Power parameter'!E$15*(B635-B$3-B$4))*D635</f>
        <v>0.78097265977025343</v>
      </c>
      <c r="G635" s="1">
        <f t="shared" si="106"/>
        <v>0.78097265977025343</v>
      </c>
      <c r="J635">
        <v>627</v>
      </c>
      <c r="K635" s="1">
        <f t="shared" si="110"/>
        <v>3.2066508708773335E-5</v>
      </c>
      <c r="L635">
        <f t="shared" si="111"/>
        <v>0</v>
      </c>
      <c r="M635">
        <f t="shared" si="112"/>
        <v>1</v>
      </c>
      <c r="N635" s="1">
        <f>('Power parameter'!B$6-'Power parameter'!B$13)/'Power parameter'!E$15*(K635-E$4)*L635</f>
        <v>0</v>
      </c>
      <c r="O635" s="1">
        <f>IF(((K635-E$4)-B$1-E$1)&gt;0,0,('Power parameter'!K$8-'Power parameter'!B$13/'Power parameter'!E$15*((K635-E$4)-waves!B$1))*M635)</f>
        <v>0.67674076834223296</v>
      </c>
      <c r="P635" s="1">
        <f t="shared" si="107"/>
        <v>0.67674076834223296</v>
      </c>
      <c r="S635" s="1">
        <f t="shared" si="108"/>
        <v>2.9959386135289097E-5</v>
      </c>
      <c r="T635" s="1">
        <f t="shared" si="109"/>
        <v>0.78097265977025343</v>
      </c>
    </row>
    <row r="636" spans="1:20">
      <c r="A636">
        <v>628</v>
      </c>
      <c r="B636" s="1">
        <f t="shared" si="113"/>
        <v>3.0007168250337405E-5</v>
      </c>
      <c r="C636">
        <f t="shared" si="105"/>
        <v>0</v>
      </c>
      <c r="D636">
        <f t="shared" si="114"/>
        <v>1</v>
      </c>
      <c r="E636" s="1">
        <f>('Power parameter'!B$7-'Power parameter'!H$10/2+('Power parameter'!B$6-'Power parameter'!B$12)/'Power parameter'!E$15*(B636-B$4))*C636</f>
        <v>0</v>
      </c>
      <c r="F636">
        <f>('Power parameter'!B$7+'Power parameter'!H$10/2-'Power parameter'!B$12/'Power parameter'!E$15*(B636-B$3-B$4))*D636</f>
        <v>0.78013401739457899</v>
      </c>
      <c r="G636" s="1">
        <f t="shared" si="106"/>
        <v>0.78013401739457899</v>
      </c>
      <c r="J636">
        <v>628</v>
      </c>
      <c r="K636" s="1">
        <f t="shared" si="110"/>
        <v>3.211765146588462E-5</v>
      </c>
      <c r="L636">
        <f t="shared" si="111"/>
        <v>0</v>
      </c>
      <c r="M636">
        <f t="shared" si="112"/>
        <v>1</v>
      </c>
      <c r="N636" s="1">
        <f>('Power parameter'!B$6-'Power parameter'!B$13)/'Power parameter'!E$15*(K636-E$4)*L636</f>
        <v>0</v>
      </c>
      <c r="O636" s="1">
        <f>IF(((K636-E$4)-B$1-E$1)&gt;0,0,('Power parameter'!K$8-'Power parameter'!B$13/'Power parameter'!E$15*((K636-E$4)-waves!B$1))*M636)</f>
        <v>0.67584314203835383</v>
      </c>
      <c r="P636" s="1">
        <f t="shared" si="107"/>
        <v>0.67584314203835383</v>
      </c>
      <c r="S636" s="1">
        <f t="shared" si="108"/>
        <v>3.0007168250337405E-5</v>
      </c>
      <c r="T636" s="1">
        <f t="shared" si="109"/>
        <v>0.78013401739457899</v>
      </c>
    </row>
    <row r="637" spans="1:20">
      <c r="A637">
        <v>629</v>
      </c>
      <c r="B637" s="1">
        <f t="shared" si="113"/>
        <v>3.0054950365385713E-5</v>
      </c>
      <c r="C637">
        <f t="shared" ref="C637:C700" si="115">IF((B637-B$4)&lt;B$3,1,0)</f>
        <v>0</v>
      </c>
      <c r="D637">
        <f t="shared" si="114"/>
        <v>1</v>
      </c>
      <c r="E637" s="1">
        <f>('Power parameter'!B$7-'Power parameter'!H$10/2+('Power parameter'!B$6-'Power parameter'!B$12)/'Power parameter'!E$15*(B637-B$4))*C637</f>
        <v>0</v>
      </c>
      <c r="F637">
        <f>('Power parameter'!B$7+'Power parameter'!H$10/2-'Power parameter'!B$12/'Power parameter'!E$15*(B637-B$3-B$4))*D637</f>
        <v>0.77929537501890478</v>
      </c>
      <c r="G637" s="1">
        <f t="shared" si="106"/>
        <v>0.77929537501890478</v>
      </c>
      <c r="J637">
        <v>629</v>
      </c>
      <c r="K637" s="1">
        <f t="shared" si="110"/>
        <v>3.2168794222995897E-5</v>
      </c>
      <c r="L637">
        <f t="shared" si="111"/>
        <v>0</v>
      </c>
      <c r="M637">
        <f t="shared" si="112"/>
        <v>1</v>
      </c>
      <c r="N637" s="1">
        <f>('Power parameter'!B$6-'Power parameter'!B$13)/'Power parameter'!E$15*(K637-E$4)*L637</f>
        <v>0</v>
      </c>
      <c r="O637" s="1">
        <f>IF(((K637-E$4)-B$1-E$1)&gt;0,0,('Power parameter'!K$8-'Power parameter'!B$13/'Power parameter'!E$15*((K637-E$4)-waves!B$1))*M637)</f>
        <v>0.6749455157344747</v>
      </c>
      <c r="P637" s="1">
        <f t="shared" si="107"/>
        <v>0.6749455157344747</v>
      </c>
      <c r="S637" s="1">
        <f t="shared" si="108"/>
        <v>3.0054950365385713E-5</v>
      </c>
      <c r="T637" s="1">
        <f t="shared" si="109"/>
        <v>0.77929537501890478</v>
      </c>
    </row>
    <row r="638" spans="1:20">
      <c r="A638">
        <v>630</v>
      </c>
      <c r="B638" s="1">
        <f t="shared" si="113"/>
        <v>3.0102732480434018E-5</v>
      </c>
      <c r="C638">
        <f t="shared" si="115"/>
        <v>0</v>
      </c>
      <c r="D638">
        <f t="shared" si="114"/>
        <v>1</v>
      </c>
      <c r="E638" s="1">
        <f>('Power parameter'!B$7-'Power parameter'!H$10/2+('Power parameter'!B$6-'Power parameter'!B$12)/'Power parameter'!E$15*(B638-B$4))*C638</f>
        <v>0</v>
      </c>
      <c r="F638">
        <f>('Power parameter'!B$7+'Power parameter'!H$10/2-'Power parameter'!B$12/'Power parameter'!E$15*(B638-B$3-B$4))*D638</f>
        <v>0.77845673264323045</v>
      </c>
      <c r="G638" s="1">
        <f t="shared" si="106"/>
        <v>0.77845673264323045</v>
      </c>
      <c r="J638">
        <v>630</v>
      </c>
      <c r="K638" s="1">
        <f t="shared" si="110"/>
        <v>3.2219936980107181E-5</v>
      </c>
      <c r="L638">
        <f t="shared" si="111"/>
        <v>0</v>
      </c>
      <c r="M638">
        <f t="shared" si="112"/>
        <v>1</v>
      </c>
      <c r="N638" s="1">
        <f>('Power parameter'!B$6-'Power parameter'!B$13)/'Power parameter'!E$15*(K638-E$4)*L638</f>
        <v>0</v>
      </c>
      <c r="O638" s="1">
        <f>IF(((K638-E$4)-B$1-E$1)&gt;0,0,('Power parameter'!K$8-'Power parameter'!B$13/'Power parameter'!E$15*((K638-E$4)-waves!B$1))*M638)</f>
        <v>0.67404788943059546</v>
      </c>
      <c r="P638" s="1">
        <f t="shared" si="107"/>
        <v>0.67404788943059546</v>
      </c>
      <c r="S638" s="1">
        <f t="shared" si="108"/>
        <v>3.0102732480434018E-5</v>
      </c>
      <c r="T638" s="1">
        <f t="shared" si="109"/>
        <v>0.77845673264323045</v>
      </c>
    </row>
    <row r="639" spans="1:20">
      <c r="A639">
        <v>631</v>
      </c>
      <c r="B639" s="1">
        <f t="shared" si="113"/>
        <v>3.0150514595482326E-5</v>
      </c>
      <c r="C639">
        <f t="shared" si="115"/>
        <v>0</v>
      </c>
      <c r="D639">
        <f t="shared" si="114"/>
        <v>1</v>
      </c>
      <c r="E639" s="1">
        <f>('Power parameter'!B$7-'Power parameter'!H$10/2+('Power parameter'!B$6-'Power parameter'!B$12)/'Power parameter'!E$15*(B639-B$4))*C639</f>
        <v>0</v>
      </c>
      <c r="F639">
        <f>('Power parameter'!B$7+'Power parameter'!H$10/2-'Power parameter'!B$12/'Power parameter'!E$15*(B639-B$3-B$4))*D639</f>
        <v>0.77761809026755602</v>
      </c>
      <c r="G639" s="1">
        <f t="shared" si="106"/>
        <v>0.77761809026755602</v>
      </c>
      <c r="J639">
        <v>631</v>
      </c>
      <c r="K639" s="1">
        <f t="shared" si="110"/>
        <v>3.2271079737218459E-5</v>
      </c>
      <c r="L639">
        <f t="shared" si="111"/>
        <v>0</v>
      </c>
      <c r="M639">
        <f t="shared" si="112"/>
        <v>1</v>
      </c>
      <c r="N639" s="1">
        <f>('Power parameter'!B$6-'Power parameter'!B$13)/'Power parameter'!E$15*(K639-E$4)*L639</f>
        <v>0</v>
      </c>
      <c r="O639" s="1">
        <f>IF(((K639-E$4)-B$1-E$1)&gt;0,0,('Power parameter'!K$8-'Power parameter'!B$13/'Power parameter'!E$15*((K639-E$4)-waves!B$1))*M639)</f>
        <v>0.67315026312671644</v>
      </c>
      <c r="P639" s="1">
        <f t="shared" si="107"/>
        <v>0.67315026312671644</v>
      </c>
      <c r="S639" s="1">
        <f t="shared" si="108"/>
        <v>3.0150514595482326E-5</v>
      </c>
      <c r="T639" s="1">
        <f t="shared" si="109"/>
        <v>0.77761809026755602</v>
      </c>
    </row>
    <row r="640" spans="1:20">
      <c r="A640">
        <v>632</v>
      </c>
      <c r="B640" s="1">
        <f t="shared" si="113"/>
        <v>3.0198296710530634E-5</v>
      </c>
      <c r="C640">
        <f t="shared" si="115"/>
        <v>0</v>
      </c>
      <c r="D640">
        <f t="shared" si="114"/>
        <v>1</v>
      </c>
      <c r="E640" s="1">
        <f>('Power parameter'!B$7-'Power parameter'!H$10/2+('Power parameter'!B$6-'Power parameter'!B$12)/'Power parameter'!E$15*(B640-B$4))*C640</f>
        <v>0</v>
      </c>
      <c r="F640">
        <f>('Power parameter'!B$7+'Power parameter'!H$10/2-'Power parameter'!B$12/'Power parameter'!E$15*(B640-B$3-B$4))*D640</f>
        <v>0.7767794478918818</v>
      </c>
      <c r="G640" s="1">
        <f t="shared" si="106"/>
        <v>0.7767794478918818</v>
      </c>
      <c r="J640">
        <v>632</v>
      </c>
      <c r="K640" s="1">
        <f t="shared" si="110"/>
        <v>3.2322222494329743E-5</v>
      </c>
      <c r="L640">
        <f t="shared" si="111"/>
        <v>0</v>
      </c>
      <c r="M640">
        <f t="shared" si="112"/>
        <v>1</v>
      </c>
      <c r="N640" s="1">
        <f>('Power parameter'!B$6-'Power parameter'!B$13)/'Power parameter'!E$15*(K640-E$4)*L640</f>
        <v>0</v>
      </c>
      <c r="O640" s="1">
        <f>IF(((K640-E$4)-B$1-E$1)&gt;0,0,('Power parameter'!K$8-'Power parameter'!B$13/'Power parameter'!E$15*((K640-E$4)-waves!B$1))*M640)</f>
        <v>0.6722526368228372</v>
      </c>
      <c r="P640" s="1">
        <f t="shared" si="107"/>
        <v>0.6722526368228372</v>
      </c>
      <c r="S640" s="1">
        <f t="shared" si="108"/>
        <v>3.0198296710530634E-5</v>
      </c>
      <c r="T640" s="1">
        <f t="shared" si="109"/>
        <v>0.7767794478918818</v>
      </c>
    </row>
    <row r="641" spans="1:20">
      <c r="A641">
        <v>633</v>
      </c>
      <c r="B641" s="1">
        <f t="shared" si="113"/>
        <v>3.0246078825578943E-5</v>
      </c>
      <c r="C641">
        <f t="shared" si="115"/>
        <v>0</v>
      </c>
      <c r="D641">
        <f t="shared" si="114"/>
        <v>1</v>
      </c>
      <c r="E641" s="1">
        <f>('Power parameter'!B$7-'Power parameter'!H$10/2+('Power parameter'!B$6-'Power parameter'!B$12)/'Power parameter'!E$15*(B641-B$4))*C641</f>
        <v>0</v>
      </c>
      <c r="F641">
        <f>('Power parameter'!B$7+'Power parameter'!H$10/2-'Power parameter'!B$12/'Power parameter'!E$15*(B641-B$3-B$4))*D641</f>
        <v>0.77594080551620737</v>
      </c>
      <c r="G641" s="1">
        <f t="shared" si="106"/>
        <v>0.77594080551620737</v>
      </c>
      <c r="J641">
        <v>633</v>
      </c>
      <c r="K641" s="1">
        <f t="shared" si="110"/>
        <v>3.2373365251441021E-5</v>
      </c>
      <c r="L641">
        <f t="shared" si="111"/>
        <v>0</v>
      </c>
      <c r="M641">
        <f t="shared" si="112"/>
        <v>1</v>
      </c>
      <c r="N641" s="1">
        <f>('Power parameter'!B$6-'Power parameter'!B$13)/'Power parameter'!E$15*(K641-E$4)*L641</f>
        <v>0</v>
      </c>
      <c r="O641" s="1">
        <f>IF(((K641-E$4)-B$1-E$1)&gt;0,0,('Power parameter'!K$8-'Power parameter'!B$13/'Power parameter'!E$15*((K641-E$4)-waves!B$1))*M641)</f>
        <v>0.67135501051895818</v>
      </c>
      <c r="P641" s="1">
        <f t="shared" si="107"/>
        <v>0.67135501051895818</v>
      </c>
      <c r="S641" s="1">
        <f t="shared" si="108"/>
        <v>3.0246078825578943E-5</v>
      </c>
      <c r="T641" s="1">
        <f t="shared" si="109"/>
        <v>0.77594080551620737</v>
      </c>
    </row>
    <row r="642" spans="1:20">
      <c r="A642">
        <v>634</v>
      </c>
      <c r="B642" s="1">
        <f t="shared" si="113"/>
        <v>3.0293860940627251E-5</v>
      </c>
      <c r="C642">
        <f t="shared" si="115"/>
        <v>0</v>
      </c>
      <c r="D642">
        <f t="shared" si="114"/>
        <v>1</v>
      </c>
      <c r="E642" s="1">
        <f>('Power parameter'!B$7-'Power parameter'!H$10/2+('Power parameter'!B$6-'Power parameter'!B$12)/'Power parameter'!E$15*(B642-B$4))*C642</f>
        <v>0</v>
      </c>
      <c r="F642">
        <f>('Power parameter'!B$7+'Power parameter'!H$10/2-'Power parameter'!B$12/'Power parameter'!E$15*(B642-B$3-B$4))*D642</f>
        <v>0.77510216314053304</v>
      </c>
      <c r="G642" s="1">
        <f t="shared" si="106"/>
        <v>0.77510216314053304</v>
      </c>
      <c r="J642">
        <v>634</v>
      </c>
      <c r="K642" s="1">
        <f t="shared" si="110"/>
        <v>3.2424508008552305E-5</v>
      </c>
      <c r="L642">
        <f t="shared" si="111"/>
        <v>0</v>
      </c>
      <c r="M642">
        <f t="shared" si="112"/>
        <v>1</v>
      </c>
      <c r="N642" s="1">
        <f>('Power parameter'!B$6-'Power parameter'!B$13)/'Power parameter'!E$15*(K642-E$4)*L642</f>
        <v>0</v>
      </c>
      <c r="O642" s="1">
        <f>IF(((K642-E$4)-B$1-E$1)&gt;0,0,('Power parameter'!K$8-'Power parameter'!B$13/'Power parameter'!E$15*((K642-E$4)-waves!B$1))*M642)</f>
        <v>0.67045738421507894</v>
      </c>
      <c r="P642" s="1">
        <f t="shared" si="107"/>
        <v>0.67045738421507894</v>
      </c>
      <c r="S642" s="1">
        <f t="shared" si="108"/>
        <v>3.0293860940627251E-5</v>
      </c>
      <c r="T642" s="1">
        <f t="shared" si="109"/>
        <v>0.77510216314053304</v>
      </c>
    </row>
    <row r="643" spans="1:20">
      <c r="A643">
        <v>635</v>
      </c>
      <c r="B643" s="1">
        <f t="shared" si="113"/>
        <v>3.0341643055675559E-5</v>
      </c>
      <c r="C643">
        <f t="shared" si="115"/>
        <v>0</v>
      </c>
      <c r="D643">
        <f t="shared" si="114"/>
        <v>1</v>
      </c>
      <c r="E643" s="1">
        <f>('Power parameter'!B$7-'Power parameter'!H$10/2+('Power parameter'!B$6-'Power parameter'!B$12)/'Power parameter'!E$15*(B643-B$4))*C643</f>
        <v>0</v>
      </c>
      <c r="F643">
        <f>('Power parameter'!B$7+'Power parameter'!H$10/2-'Power parameter'!B$12/'Power parameter'!E$15*(B643-B$3-B$4))*D643</f>
        <v>0.77426352076485871</v>
      </c>
      <c r="G643" s="1">
        <f t="shared" si="106"/>
        <v>0.77426352076485871</v>
      </c>
      <c r="J643">
        <v>635</v>
      </c>
      <c r="K643" s="1">
        <f t="shared" si="110"/>
        <v>3.2475650765663589E-5</v>
      </c>
      <c r="L643">
        <f t="shared" si="111"/>
        <v>0</v>
      </c>
      <c r="M643">
        <f t="shared" si="112"/>
        <v>1</v>
      </c>
      <c r="N643" s="1">
        <f>('Power parameter'!B$6-'Power parameter'!B$13)/'Power parameter'!E$15*(K643-E$4)*L643</f>
        <v>0</v>
      </c>
      <c r="O643" s="1">
        <f>IF(((K643-E$4)-B$1-E$1)&gt;0,0,('Power parameter'!K$8-'Power parameter'!B$13/'Power parameter'!E$15*((K643-E$4)-waves!B$1))*M643)</f>
        <v>0.66955975791119982</v>
      </c>
      <c r="P643" s="1">
        <f t="shared" si="107"/>
        <v>0.66955975791119982</v>
      </c>
      <c r="S643" s="1">
        <f t="shared" si="108"/>
        <v>3.0341643055675559E-5</v>
      </c>
      <c r="T643" s="1">
        <f t="shared" si="109"/>
        <v>0.77426352076485871</v>
      </c>
    </row>
    <row r="644" spans="1:20">
      <c r="A644">
        <v>636</v>
      </c>
      <c r="B644" s="1">
        <f t="shared" si="113"/>
        <v>3.0389425170723867E-5</v>
      </c>
      <c r="C644">
        <f t="shared" si="115"/>
        <v>0</v>
      </c>
      <c r="D644">
        <f t="shared" si="114"/>
        <v>1</v>
      </c>
      <c r="E644" s="1">
        <f>('Power parameter'!B$7-'Power parameter'!H$10/2+('Power parameter'!B$6-'Power parameter'!B$12)/'Power parameter'!E$15*(B644-B$4))*C644</f>
        <v>0</v>
      </c>
      <c r="F644">
        <f>('Power parameter'!B$7+'Power parameter'!H$10/2-'Power parameter'!B$12/'Power parameter'!E$15*(B644-B$3-B$4))*D644</f>
        <v>0.77342487838918439</v>
      </c>
      <c r="G644" s="1">
        <f t="shared" si="106"/>
        <v>0.77342487838918439</v>
      </c>
      <c r="J644">
        <v>636</v>
      </c>
      <c r="K644" s="1">
        <f t="shared" si="110"/>
        <v>3.2526793522774867E-5</v>
      </c>
      <c r="L644">
        <f t="shared" si="111"/>
        <v>0</v>
      </c>
      <c r="M644">
        <f t="shared" si="112"/>
        <v>1</v>
      </c>
      <c r="N644" s="1">
        <f>('Power parameter'!B$6-'Power parameter'!B$13)/'Power parameter'!E$15*(K644-E$4)*L644</f>
        <v>0</v>
      </c>
      <c r="O644" s="1">
        <f>IF(((K644-E$4)-B$1-E$1)&gt;0,0,('Power parameter'!K$8-'Power parameter'!B$13/'Power parameter'!E$15*((K644-E$4)-waves!B$1))*M644)</f>
        <v>0.66866213160732069</v>
      </c>
      <c r="P644" s="1">
        <f t="shared" si="107"/>
        <v>0.66866213160732069</v>
      </c>
      <c r="S644" s="1">
        <f t="shared" si="108"/>
        <v>3.0389425170723867E-5</v>
      </c>
      <c r="T644" s="1">
        <f t="shared" si="109"/>
        <v>0.77342487838918439</v>
      </c>
    </row>
    <row r="645" spans="1:20">
      <c r="A645">
        <v>637</v>
      </c>
      <c r="B645" s="1">
        <f t="shared" si="113"/>
        <v>3.0437207285772175E-5</v>
      </c>
      <c r="C645">
        <f t="shared" si="115"/>
        <v>0</v>
      </c>
      <c r="D645">
        <f t="shared" si="114"/>
        <v>1</v>
      </c>
      <c r="E645" s="1">
        <f>('Power parameter'!B$7-'Power parameter'!H$10/2+('Power parameter'!B$6-'Power parameter'!B$12)/'Power parameter'!E$15*(B645-B$4))*C645</f>
        <v>0</v>
      </c>
      <c r="F645">
        <f>('Power parameter'!B$7+'Power parameter'!H$10/2-'Power parameter'!B$12/'Power parameter'!E$15*(B645-B$3-B$4))*D645</f>
        <v>0.77258623601351006</v>
      </c>
      <c r="G645" s="1">
        <f t="shared" si="106"/>
        <v>0.77258623601351006</v>
      </c>
      <c r="J645">
        <v>637</v>
      </c>
      <c r="K645" s="1">
        <f t="shared" si="110"/>
        <v>3.2577936279886151E-5</v>
      </c>
      <c r="L645">
        <f t="shared" si="111"/>
        <v>0</v>
      </c>
      <c r="M645">
        <f t="shared" si="112"/>
        <v>1</v>
      </c>
      <c r="N645" s="1">
        <f>('Power parameter'!B$6-'Power parameter'!B$13)/'Power parameter'!E$15*(K645-E$4)*L645</f>
        <v>0</v>
      </c>
      <c r="O645" s="1">
        <f>IF(((K645-E$4)-B$1-E$1)&gt;0,0,('Power parameter'!K$8-'Power parameter'!B$13/'Power parameter'!E$15*((K645-E$4)-waves!B$1))*M645)</f>
        <v>0.66776450530344156</v>
      </c>
      <c r="P645" s="1">
        <f t="shared" si="107"/>
        <v>0.66776450530344156</v>
      </c>
      <c r="S645" s="1">
        <f t="shared" si="108"/>
        <v>3.0437207285772175E-5</v>
      </c>
      <c r="T645" s="1">
        <f t="shared" si="109"/>
        <v>0.77258623601351006</v>
      </c>
    </row>
    <row r="646" spans="1:20">
      <c r="A646">
        <v>638</v>
      </c>
      <c r="B646" s="1">
        <f t="shared" si="113"/>
        <v>3.0484989400820484E-5</v>
      </c>
      <c r="C646">
        <f t="shared" si="115"/>
        <v>0</v>
      </c>
      <c r="D646">
        <f t="shared" si="114"/>
        <v>1</v>
      </c>
      <c r="E646" s="1">
        <f>('Power parameter'!B$7-'Power parameter'!H$10/2+('Power parameter'!B$6-'Power parameter'!B$12)/'Power parameter'!E$15*(B646-B$4))*C646</f>
        <v>0</v>
      </c>
      <c r="F646">
        <f>('Power parameter'!B$7+'Power parameter'!H$10/2-'Power parameter'!B$12/'Power parameter'!E$15*(B646-B$3-B$4))*D646</f>
        <v>0.77174759363783574</v>
      </c>
      <c r="G646" s="1">
        <f t="shared" si="106"/>
        <v>0.77174759363783574</v>
      </c>
      <c r="J646">
        <v>638</v>
      </c>
      <c r="K646" s="1">
        <f t="shared" si="110"/>
        <v>3.2629079036997428E-5</v>
      </c>
      <c r="L646">
        <f t="shared" si="111"/>
        <v>0</v>
      </c>
      <c r="M646">
        <f t="shared" si="112"/>
        <v>1</v>
      </c>
      <c r="N646" s="1">
        <f>('Power parameter'!B$6-'Power parameter'!B$13)/'Power parameter'!E$15*(K646-E$4)*L646</f>
        <v>0</v>
      </c>
      <c r="O646" s="1">
        <f>IF(((K646-E$4)-B$1-E$1)&gt;0,0,('Power parameter'!K$8-'Power parameter'!B$13/'Power parameter'!E$15*((K646-E$4)-waves!B$1))*M646)</f>
        <v>0.66686687899956243</v>
      </c>
      <c r="P646" s="1">
        <f t="shared" si="107"/>
        <v>0.66686687899956243</v>
      </c>
      <c r="S646" s="1">
        <f t="shared" si="108"/>
        <v>3.0484989400820484E-5</v>
      </c>
      <c r="T646" s="1">
        <f t="shared" si="109"/>
        <v>0.77174759363783574</v>
      </c>
    </row>
    <row r="647" spans="1:20">
      <c r="A647">
        <v>639</v>
      </c>
      <c r="B647" s="1">
        <f t="shared" si="113"/>
        <v>3.0532771515868788E-5</v>
      </c>
      <c r="C647">
        <f t="shared" si="115"/>
        <v>0</v>
      </c>
      <c r="D647">
        <f t="shared" si="114"/>
        <v>1</v>
      </c>
      <c r="E647" s="1">
        <f>('Power parameter'!B$7-'Power parameter'!H$10/2+('Power parameter'!B$6-'Power parameter'!B$12)/'Power parameter'!E$15*(B647-B$4))*C647</f>
        <v>0</v>
      </c>
      <c r="F647">
        <f>('Power parameter'!B$7+'Power parameter'!H$10/2-'Power parameter'!B$12/'Power parameter'!E$15*(B647-B$3-B$4))*D647</f>
        <v>0.77090895126216141</v>
      </c>
      <c r="G647" s="1">
        <f t="shared" si="106"/>
        <v>0.77090895126216141</v>
      </c>
      <c r="J647">
        <v>639</v>
      </c>
      <c r="K647" s="1">
        <f t="shared" si="110"/>
        <v>3.2680221794108713E-5</v>
      </c>
      <c r="L647">
        <f t="shared" si="111"/>
        <v>0</v>
      </c>
      <c r="M647">
        <f t="shared" si="112"/>
        <v>1</v>
      </c>
      <c r="N647" s="1">
        <f>('Power parameter'!B$6-'Power parameter'!B$13)/'Power parameter'!E$15*(K647-E$4)*L647</f>
        <v>0</v>
      </c>
      <c r="O647" s="1">
        <f>IF(((K647-E$4)-B$1-E$1)&gt;0,0,('Power parameter'!K$8-'Power parameter'!B$13/'Power parameter'!E$15*((K647-E$4)-waves!B$1))*M647)</f>
        <v>0.66596925269568319</v>
      </c>
      <c r="P647" s="1">
        <f t="shared" si="107"/>
        <v>0.66596925269568319</v>
      </c>
      <c r="S647" s="1">
        <f t="shared" si="108"/>
        <v>3.0532771515868788E-5</v>
      </c>
      <c r="T647" s="1">
        <f t="shared" si="109"/>
        <v>0.77090895126216141</v>
      </c>
    </row>
    <row r="648" spans="1:20">
      <c r="A648">
        <v>640</v>
      </c>
      <c r="B648" s="1">
        <f t="shared" si="113"/>
        <v>3.05805536309171E-5</v>
      </c>
      <c r="C648">
        <f t="shared" si="115"/>
        <v>0</v>
      </c>
      <c r="D648">
        <f t="shared" si="114"/>
        <v>1</v>
      </c>
      <c r="E648" s="1">
        <f>('Power parameter'!B$7-'Power parameter'!H$10/2+('Power parameter'!B$6-'Power parameter'!B$12)/'Power parameter'!E$15*(B648-B$4))*C648</f>
        <v>0</v>
      </c>
      <c r="F648">
        <f>('Power parameter'!B$7+'Power parameter'!H$10/2-'Power parameter'!B$12/'Power parameter'!E$15*(B648-B$3-B$4))*D648</f>
        <v>0.77007030888648709</v>
      </c>
      <c r="G648" s="1">
        <f t="shared" si="106"/>
        <v>0.77007030888648709</v>
      </c>
      <c r="J648">
        <v>640</v>
      </c>
      <c r="K648" s="1">
        <f t="shared" si="110"/>
        <v>3.273136455121999E-5</v>
      </c>
      <c r="L648">
        <f t="shared" si="111"/>
        <v>0</v>
      </c>
      <c r="M648">
        <f t="shared" si="112"/>
        <v>1</v>
      </c>
      <c r="N648" s="1">
        <f>('Power parameter'!B$6-'Power parameter'!B$13)/'Power parameter'!E$15*(K648-E$4)*L648</f>
        <v>0</v>
      </c>
      <c r="O648" s="1">
        <f>IF(((K648-E$4)-B$1-E$1)&gt;0,0,('Power parameter'!K$8-'Power parameter'!B$13/'Power parameter'!E$15*((K648-E$4)-waves!B$1))*M648)</f>
        <v>0.66507162639180417</v>
      </c>
      <c r="P648" s="1">
        <f t="shared" si="107"/>
        <v>0.66507162639180417</v>
      </c>
      <c r="S648" s="1">
        <f t="shared" si="108"/>
        <v>3.05805536309171E-5</v>
      </c>
      <c r="T648" s="1">
        <f t="shared" si="109"/>
        <v>0.77007030888648709</v>
      </c>
    </row>
    <row r="649" spans="1:20">
      <c r="A649">
        <v>641</v>
      </c>
      <c r="B649" s="1">
        <f t="shared" si="113"/>
        <v>3.0628335745965405E-5</v>
      </c>
      <c r="C649">
        <f t="shared" si="115"/>
        <v>0</v>
      </c>
      <c r="D649">
        <f t="shared" si="114"/>
        <v>1</v>
      </c>
      <c r="E649" s="1">
        <f>('Power parameter'!B$7-'Power parameter'!H$10/2+('Power parameter'!B$6-'Power parameter'!B$12)/'Power parameter'!E$15*(B649-B$4))*C649</f>
        <v>0</v>
      </c>
      <c r="F649">
        <f>('Power parameter'!B$7+'Power parameter'!H$10/2-'Power parameter'!B$12/'Power parameter'!E$15*(B649-B$3-B$4))*D649</f>
        <v>0.76923166651081276</v>
      </c>
      <c r="G649" s="1">
        <f t="shared" ref="G649:G712" si="116">E649+F649</f>
        <v>0.76923166651081276</v>
      </c>
      <c r="J649">
        <v>641</v>
      </c>
      <c r="K649" s="1">
        <f t="shared" si="110"/>
        <v>3.2782507308331274E-5</v>
      </c>
      <c r="L649">
        <f t="shared" si="111"/>
        <v>0</v>
      </c>
      <c r="M649">
        <f t="shared" si="112"/>
        <v>1</v>
      </c>
      <c r="N649" s="1">
        <f>('Power parameter'!B$6-'Power parameter'!B$13)/'Power parameter'!E$15*(K649-E$4)*L649</f>
        <v>0</v>
      </c>
      <c r="O649" s="1">
        <f>IF(((K649-E$4)-B$1-E$1)&gt;0,0,('Power parameter'!K$8-'Power parameter'!B$13/'Power parameter'!E$15*((K649-E$4)-waves!B$1))*M649)</f>
        <v>0.66417400008792493</v>
      </c>
      <c r="P649" s="1">
        <f t="shared" ref="P649:P712" si="117">N649+O649</f>
        <v>0.66417400008792493</v>
      </c>
      <c r="S649" s="1">
        <f t="shared" ref="S649:S712" si="118">B649*H$1+K649*H$2</f>
        <v>3.0628335745965405E-5</v>
      </c>
      <c r="T649" s="1">
        <f t="shared" ref="T649:T712" si="119">G649*H$1+P649*H$2</f>
        <v>0.76923166651081276</v>
      </c>
    </row>
    <row r="650" spans="1:20">
      <c r="A650">
        <v>642</v>
      </c>
      <c r="B650" s="1">
        <f t="shared" si="113"/>
        <v>3.0676117861013716E-5</v>
      </c>
      <c r="C650">
        <f t="shared" si="115"/>
        <v>0</v>
      </c>
      <c r="D650">
        <f t="shared" si="114"/>
        <v>1</v>
      </c>
      <c r="E650" s="1">
        <f>('Power parameter'!B$7-'Power parameter'!H$10/2+('Power parameter'!B$6-'Power parameter'!B$12)/'Power parameter'!E$15*(B650-B$4))*C650</f>
        <v>0</v>
      </c>
      <c r="F650">
        <f>('Power parameter'!B$7+'Power parameter'!H$10/2-'Power parameter'!B$12/'Power parameter'!E$15*(B650-B$3-B$4))*D650</f>
        <v>0.76839302413513833</v>
      </c>
      <c r="G650" s="1">
        <f t="shared" si="116"/>
        <v>0.76839302413513833</v>
      </c>
      <c r="J650">
        <v>642</v>
      </c>
      <c r="K650" s="1">
        <f t="shared" ref="K650:K713" si="120">E$4*2/1000*J650</f>
        <v>3.2833650065442552E-5</v>
      </c>
      <c r="L650">
        <f t="shared" ref="L650:L713" si="121">IF((K650-E$4)&lt;B$1,1,0)</f>
        <v>0</v>
      </c>
      <c r="M650">
        <f t="shared" ref="M650:M713" si="122">IF((K650-E$4)&gt;=B$1,1,0)</f>
        <v>1</v>
      </c>
      <c r="N650" s="1">
        <f>('Power parameter'!B$6-'Power parameter'!B$13)/'Power parameter'!E$15*(K650-E$4)*L650</f>
        <v>0</v>
      </c>
      <c r="O650" s="1">
        <f>IF(((K650-E$4)-B$1-E$1)&gt;0,0,('Power parameter'!K$8-'Power parameter'!B$13/'Power parameter'!E$15*((K650-E$4)-waves!B$1))*M650)</f>
        <v>0.66327637378404591</v>
      </c>
      <c r="P650" s="1">
        <f t="shared" si="117"/>
        <v>0.66327637378404591</v>
      </c>
      <c r="S650" s="1">
        <f t="shared" si="118"/>
        <v>3.0676117861013716E-5</v>
      </c>
      <c r="T650" s="1">
        <f t="shared" si="119"/>
        <v>0.76839302413513833</v>
      </c>
    </row>
    <row r="651" spans="1:20">
      <c r="A651">
        <v>643</v>
      </c>
      <c r="B651" s="1">
        <f t="shared" ref="B651:B714" si="123">2*B$4/1000*A651</f>
        <v>3.0723899976062021E-5</v>
      </c>
      <c r="C651">
        <f t="shared" si="115"/>
        <v>0</v>
      </c>
      <c r="D651">
        <f t="shared" si="114"/>
        <v>1</v>
      </c>
      <c r="E651" s="1">
        <f>('Power parameter'!B$7-'Power parameter'!H$10/2+('Power parameter'!B$6-'Power parameter'!B$12)/'Power parameter'!E$15*(B651-B$4))*C651</f>
        <v>0</v>
      </c>
      <c r="F651">
        <f>('Power parameter'!B$7+'Power parameter'!H$10/2-'Power parameter'!B$12/'Power parameter'!E$15*(B651-B$3-B$4))*D651</f>
        <v>0.76755438175946411</v>
      </c>
      <c r="G651" s="1">
        <f t="shared" si="116"/>
        <v>0.76755438175946411</v>
      </c>
      <c r="J651">
        <v>643</v>
      </c>
      <c r="K651" s="1">
        <f t="shared" si="120"/>
        <v>3.2884792822553836E-5</v>
      </c>
      <c r="L651">
        <f t="shared" si="121"/>
        <v>0</v>
      </c>
      <c r="M651">
        <f t="shared" si="122"/>
        <v>1</v>
      </c>
      <c r="N651" s="1">
        <f>('Power parameter'!B$6-'Power parameter'!B$13)/'Power parameter'!E$15*(K651-E$4)*L651</f>
        <v>0</v>
      </c>
      <c r="O651" s="1">
        <f>IF(((K651-E$4)-B$1-E$1)&gt;0,0,('Power parameter'!K$8-'Power parameter'!B$13/'Power parameter'!E$15*((K651-E$4)-waves!B$1))*M651)</f>
        <v>0.66237874748016667</v>
      </c>
      <c r="P651" s="1">
        <f t="shared" si="117"/>
        <v>0.66237874748016667</v>
      </c>
      <c r="S651" s="1">
        <f t="shared" si="118"/>
        <v>3.0723899976062021E-5</v>
      </c>
      <c r="T651" s="1">
        <f t="shared" si="119"/>
        <v>0.76755438175946411</v>
      </c>
    </row>
    <row r="652" spans="1:20">
      <c r="A652">
        <v>644</v>
      </c>
      <c r="B652" s="1">
        <f t="shared" si="123"/>
        <v>3.0771682091110333E-5</v>
      </c>
      <c r="C652">
        <f t="shared" si="115"/>
        <v>0</v>
      </c>
      <c r="D652">
        <f t="shared" si="114"/>
        <v>1</v>
      </c>
      <c r="E652" s="1">
        <f>('Power parameter'!B$7-'Power parameter'!H$10/2+('Power parameter'!B$6-'Power parameter'!B$12)/'Power parameter'!E$15*(B652-B$4))*C652</f>
        <v>0</v>
      </c>
      <c r="F652">
        <f>('Power parameter'!B$7+'Power parameter'!H$10/2-'Power parameter'!B$12/'Power parameter'!E$15*(B652-B$3-B$4))*D652</f>
        <v>0.76671573938378967</v>
      </c>
      <c r="G652" s="1">
        <f t="shared" si="116"/>
        <v>0.76671573938378967</v>
      </c>
      <c r="J652">
        <v>644</v>
      </c>
      <c r="K652" s="1">
        <f t="shared" si="120"/>
        <v>3.293593557966512E-5</v>
      </c>
      <c r="L652">
        <f t="shared" si="121"/>
        <v>0</v>
      </c>
      <c r="M652">
        <f t="shared" si="122"/>
        <v>1</v>
      </c>
      <c r="N652" s="1">
        <f>('Power parameter'!B$6-'Power parameter'!B$13)/'Power parameter'!E$15*(K652-E$4)*L652</f>
        <v>0</v>
      </c>
      <c r="O652" s="1">
        <f>IF(((K652-E$4)-B$1-E$1)&gt;0,0,('Power parameter'!K$8-'Power parameter'!B$13/'Power parameter'!E$15*((K652-E$4)-waves!B$1))*M652)</f>
        <v>0.66148112117628743</v>
      </c>
      <c r="P652" s="1">
        <f t="shared" si="117"/>
        <v>0.66148112117628743</v>
      </c>
      <c r="S652" s="1">
        <f t="shared" si="118"/>
        <v>3.0771682091110333E-5</v>
      </c>
      <c r="T652" s="1">
        <f t="shared" si="119"/>
        <v>0.76671573938378967</v>
      </c>
    </row>
    <row r="653" spans="1:20">
      <c r="A653">
        <v>645</v>
      </c>
      <c r="B653" s="1">
        <f t="shared" si="123"/>
        <v>3.0819464206158638E-5</v>
      </c>
      <c r="C653">
        <f t="shared" si="115"/>
        <v>0</v>
      </c>
      <c r="D653">
        <f t="shared" si="114"/>
        <v>1</v>
      </c>
      <c r="E653" s="1">
        <f>('Power parameter'!B$7-'Power parameter'!H$10/2+('Power parameter'!B$6-'Power parameter'!B$12)/'Power parameter'!E$15*(B653-B$4))*C653</f>
        <v>0</v>
      </c>
      <c r="F653">
        <f>('Power parameter'!B$7+'Power parameter'!H$10/2-'Power parameter'!B$12/'Power parameter'!E$15*(B653-B$3-B$4))*D653</f>
        <v>0.76587709700811535</v>
      </c>
      <c r="G653" s="1">
        <f t="shared" si="116"/>
        <v>0.76587709700811535</v>
      </c>
      <c r="J653">
        <v>645</v>
      </c>
      <c r="K653" s="1">
        <f t="shared" si="120"/>
        <v>3.2987078336776398E-5</v>
      </c>
      <c r="L653">
        <f t="shared" si="121"/>
        <v>0</v>
      </c>
      <c r="M653">
        <f t="shared" si="122"/>
        <v>1</v>
      </c>
      <c r="N653" s="1">
        <f>('Power parameter'!B$6-'Power parameter'!B$13)/'Power parameter'!E$15*(K653-E$4)*L653</f>
        <v>0</v>
      </c>
      <c r="O653" s="1">
        <f>IF(((K653-E$4)-B$1-E$1)&gt;0,0,('Power parameter'!K$8-'Power parameter'!B$13/'Power parameter'!E$15*((K653-E$4)-waves!B$1))*M653)</f>
        <v>0.66058349487240842</v>
      </c>
      <c r="P653" s="1">
        <f t="shared" si="117"/>
        <v>0.66058349487240842</v>
      </c>
      <c r="S653" s="1">
        <f t="shared" si="118"/>
        <v>3.0819464206158638E-5</v>
      </c>
      <c r="T653" s="1">
        <f t="shared" si="119"/>
        <v>0.76587709700811535</v>
      </c>
    </row>
    <row r="654" spans="1:20">
      <c r="A654">
        <v>646</v>
      </c>
      <c r="B654" s="1">
        <f t="shared" si="123"/>
        <v>3.0867246321206949E-5</v>
      </c>
      <c r="C654">
        <f t="shared" si="115"/>
        <v>0</v>
      </c>
      <c r="D654">
        <f t="shared" si="114"/>
        <v>1</v>
      </c>
      <c r="E654" s="1">
        <f>('Power parameter'!B$7-'Power parameter'!H$10/2+('Power parameter'!B$6-'Power parameter'!B$12)/'Power parameter'!E$15*(B654-B$4))*C654</f>
        <v>0</v>
      </c>
      <c r="F654">
        <f>('Power parameter'!B$7+'Power parameter'!H$10/2-'Power parameter'!B$12/'Power parameter'!E$15*(B654-B$3-B$4))*D654</f>
        <v>0.76503845463244102</v>
      </c>
      <c r="G654" s="1">
        <f t="shared" si="116"/>
        <v>0.76503845463244102</v>
      </c>
      <c r="J654">
        <v>646</v>
      </c>
      <c r="K654" s="1">
        <f t="shared" si="120"/>
        <v>3.3038221093887682E-5</v>
      </c>
      <c r="L654">
        <f t="shared" si="121"/>
        <v>0</v>
      </c>
      <c r="M654">
        <f t="shared" si="122"/>
        <v>1</v>
      </c>
      <c r="N654" s="1">
        <f>('Power parameter'!B$6-'Power parameter'!B$13)/'Power parameter'!E$15*(K654-E$4)*L654</f>
        <v>0</v>
      </c>
      <c r="O654" s="1">
        <f>IF(((K654-E$4)-B$1-E$1)&gt;0,0,('Power parameter'!K$8-'Power parameter'!B$13/'Power parameter'!E$15*((K654-E$4)-waves!B$1))*M654)</f>
        <v>0.65968586856852918</v>
      </c>
      <c r="P654" s="1">
        <f t="shared" si="117"/>
        <v>0.65968586856852918</v>
      </c>
      <c r="S654" s="1">
        <f t="shared" si="118"/>
        <v>3.0867246321206949E-5</v>
      </c>
      <c r="T654" s="1">
        <f t="shared" si="119"/>
        <v>0.76503845463244102</v>
      </c>
    </row>
    <row r="655" spans="1:20">
      <c r="A655">
        <v>647</v>
      </c>
      <c r="B655" s="1">
        <f t="shared" si="123"/>
        <v>3.0915028436255254E-5</v>
      </c>
      <c r="C655">
        <f t="shared" si="115"/>
        <v>0</v>
      </c>
      <c r="D655">
        <f t="shared" si="114"/>
        <v>1</v>
      </c>
      <c r="E655" s="1">
        <f>('Power parameter'!B$7-'Power parameter'!H$10/2+('Power parameter'!B$6-'Power parameter'!B$12)/'Power parameter'!E$15*(B655-B$4))*C655</f>
        <v>0</v>
      </c>
      <c r="F655">
        <f>('Power parameter'!B$7+'Power parameter'!H$10/2-'Power parameter'!B$12/'Power parameter'!E$15*(B655-B$3-B$4))*D655</f>
        <v>0.7641998122567667</v>
      </c>
      <c r="G655" s="1">
        <f t="shared" si="116"/>
        <v>0.7641998122567667</v>
      </c>
      <c r="J655">
        <v>647</v>
      </c>
      <c r="K655" s="1">
        <f t="shared" si="120"/>
        <v>3.308936385099896E-5</v>
      </c>
      <c r="L655">
        <f t="shared" si="121"/>
        <v>0</v>
      </c>
      <c r="M655">
        <f t="shared" si="122"/>
        <v>1</v>
      </c>
      <c r="N655" s="1">
        <f>('Power parameter'!B$6-'Power parameter'!B$13)/'Power parameter'!E$15*(K655-E$4)*L655</f>
        <v>0</v>
      </c>
      <c r="O655" s="1">
        <f>IF(((K655-E$4)-B$1-E$1)&gt;0,0,('Power parameter'!K$8-'Power parameter'!B$13/'Power parameter'!E$15*((K655-E$4)-waves!B$1))*M655)</f>
        <v>0.65878824226465016</v>
      </c>
      <c r="P655" s="1">
        <f t="shared" si="117"/>
        <v>0.65878824226465016</v>
      </c>
      <c r="S655" s="1">
        <f t="shared" si="118"/>
        <v>3.0915028436255254E-5</v>
      </c>
      <c r="T655" s="1">
        <f t="shared" si="119"/>
        <v>0.7641998122567667</v>
      </c>
    </row>
    <row r="656" spans="1:20">
      <c r="A656">
        <v>648</v>
      </c>
      <c r="B656" s="1">
        <f t="shared" si="123"/>
        <v>3.0962810551303566E-5</v>
      </c>
      <c r="C656">
        <f t="shared" si="115"/>
        <v>0</v>
      </c>
      <c r="D656">
        <f t="shared" si="114"/>
        <v>1</v>
      </c>
      <c r="E656" s="1">
        <f>('Power parameter'!B$7-'Power parameter'!H$10/2+('Power parameter'!B$6-'Power parameter'!B$12)/'Power parameter'!E$15*(B656-B$4))*C656</f>
        <v>0</v>
      </c>
      <c r="F656">
        <f>('Power parameter'!B$7+'Power parameter'!H$10/2-'Power parameter'!B$12/'Power parameter'!E$15*(B656-B$3-B$4))*D656</f>
        <v>0.76336116988109226</v>
      </c>
      <c r="G656" s="1">
        <f t="shared" si="116"/>
        <v>0.76336116988109226</v>
      </c>
      <c r="J656">
        <v>648</v>
      </c>
      <c r="K656" s="1">
        <f t="shared" si="120"/>
        <v>3.3140506608110244E-5</v>
      </c>
      <c r="L656">
        <f t="shared" si="121"/>
        <v>0</v>
      </c>
      <c r="M656">
        <f t="shared" si="122"/>
        <v>1</v>
      </c>
      <c r="N656" s="1">
        <f>('Power parameter'!B$6-'Power parameter'!B$13)/'Power parameter'!E$15*(K656-E$4)*L656</f>
        <v>0</v>
      </c>
      <c r="O656" s="1">
        <f>IF(((K656-E$4)-B$1-E$1)&gt;0,0,('Power parameter'!K$8-'Power parameter'!B$13/'Power parameter'!E$15*((K656-E$4)-waves!B$1))*M656)</f>
        <v>0.65789061596077092</v>
      </c>
      <c r="P656" s="1">
        <f t="shared" si="117"/>
        <v>0.65789061596077092</v>
      </c>
      <c r="S656" s="1">
        <f t="shared" si="118"/>
        <v>3.0962810551303566E-5</v>
      </c>
      <c r="T656" s="1">
        <f t="shared" si="119"/>
        <v>0.76336116988109226</v>
      </c>
    </row>
    <row r="657" spans="1:20">
      <c r="A657">
        <v>649</v>
      </c>
      <c r="B657" s="1">
        <f t="shared" si="123"/>
        <v>3.1010592666351871E-5</v>
      </c>
      <c r="C657">
        <f t="shared" si="115"/>
        <v>0</v>
      </c>
      <c r="D657">
        <f t="shared" ref="D657:D720" si="124">IF((B657-B$4)&gt;B$3,1,0)</f>
        <v>1</v>
      </c>
      <c r="E657" s="1">
        <f>('Power parameter'!B$7-'Power parameter'!H$10/2+('Power parameter'!B$6-'Power parameter'!B$12)/'Power parameter'!E$15*(B657-B$4))*C657</f>
        <v>0</v>
      </c>
      <c r="F657">
        <f>('Power parameter'!B$7+'Power parameter'!H$10/2-'Power parameter'!B$12/'Power parameter'!E$15*(B657-B$3-B$4))*D657</f>
        <v>0.76252252750541805</v>
      </c>
      <c r="G657" s="1">
        <f t="shared" si="116"/>
        <v>0.76252252750541805</v>
      </c>
      <c r="J657">
        <v>649</v>
      </c>
      <c r="K657" s="1">
        <f t="shared" si="120"/>
        <v>3.3191649365221521E-5</v>
      </c>
      <c r="L657">
        <f t="shared" si="121"/>
        <v>0</v>
      </c>
      <c r="M657">
        <f t="shared" si="122"/>
        <v>1</v>
      </c>
      <c r="N657" s="1">
        <f>('Power parameter'!B$6-'Power parameter'!B$13)/'Power parameter'!E$15*(K657-E$4)*L657</f>
        <v>0</v>
      </c>
      <c r="O657" s="1">
        <f>IF(((K657-E$4)-B$1-E$1)&gt;0,0,('Power parameter'!K$8-'Power parameter'!B$13/'Power parameter'!E$15*((K657-E$4)-waves!B$1))*M657)</f>
        <v>0.6569929896568919</v>
      </c>
      <c r="P657" s="1">
        <f t="shared" si="117"/>
        <v>0.6569929896568919</v>
      </c>
      <c r="S657" s="1">
        <f t="shared" si="118"/>
        <v>3.1010592666351871E-5</v>
      </c>
      <c r="T657" s="1">
        <f t="shared" si="119"/>
        <v>0.76252252750541805</v>
      </c>
    </row>
    <row r="658" spans="1:20">
      <c r="A658">
        <v>650</v>
      </c>
      <c r="B658" s="1">
        <f t="shared" si="123"/>
        <v>3.1058374781400182E-5</v>
      </c>
      <c r="C658">
        <f t="shared" si="115"/>
        <v>0</v>
      </c>
      <c r="D658">
        <f t="shared" si="124"/>
        <v>1</v>
      </c>
      <c r="E658" s="1">
        <f>('Power parameter'!B$7-'Power parameter'!H$10/2+('Power parameter'!B$6-'Power parameter'!B$12)/'Power parameter'!E$15*(B658-B$4))*C658</f>
        <v>0</v>
      </c>
      <c r="F658">
        <f>('Power parameter'!B$7+'Power parameter'!H$10/2-'Power parameter'!B$12/'Power parameter'!E$15*(B658-B$3-B$4))*D658</f>
        <v>0.76168388512974361</v>
      </c>
      <c r="G658" s="1">
        <f t="shared" si="116"/>
        <v>0.76168388512974361</v>
      </c>
      <c r="J658">
        <v>650</v>
      </c>
      <c r="K658" s="1">
        <f t="shared" si="120"/>
        <v>3.3242792122332806E-5</v>
      </c>
      <c r="L658">
        <f t="shared" si="121"/>
        <v>0</v>
      </c>
      <c r="M658">
        <f t="shared" si="122"/>
        <v>1</v>
      </c>
      <c r="N658" s="1">
        <f>('Power parameter'!B$6-'Power parameter'!B$13)/'Power parameter'!E$15*(K658-E$4)*L658</f>
        <v>0</v>
      </c>
      <c r="O658" s="1">
        <f>IF(((K658-E$4)-B$1-E$1)&gt;0,0,('Power parameter'!K$8-'Power parameter'!B$13/'Power parameter'!E$15*((K658-E$4)-waves!B$1))*M658)</f>
        <v>0.65609536335301266</v>
      </c>
      <c r="P658" s="1">
        <f t="shared" si="117"/>
        <v>0.65609536335301266</v>
      </c>
      <c r="S658" s="1">
        <f t="shared" si="118"/>
        <v>3.1058374781400182E-5</v>
      </c>
      <c r="T658" s="1">
        <f t="shared" si="119"/>
        <v>0.76168388512974361</v>
      </c>
    </row>
    <row r="659" spans="1:20">
      <c r="A659">
        <v>651</v>
      </c>
      <c r="B659" s="1">
        <f t="shared" si="123"/>
        <v>3.1106156896448487E-5</v>
      </c>
      <c r="C659">
        <f t="shared" si="115"/>
        <v>0</v>
      </c>
      <c r="D659">
        <f t="shared" si="124"/>
        <v>1</v>
      </c>
      <c r="E659" s="1">
        <f>('Power parameter'!B$7-'Power parameter'!H$10/2+('Power parameter'!B$6-'Power parameter'!B$12)/'Power parameter'!E$15*(B659-B$4))*C659</f>
        <v>0</v>
      </c>
      <c r="F659">
        <f>('Power parameter'!B$7+'Power parameter'!H$10/2-'Power parameter'!B$12/'Power parameter'!E$15*(B659-B$3-B$4))*D659</f>
        <v>0.76084524275406928</v>
      </c>
      <c r="G659" s="1">
        <f t="shared" si="116"/>
        <v>0.76084524275406928</v>
      </c>
      <c r="J659">
        <v>651</v>
      </c>
      <c r="K659" s="1">
        <f t="shared" si="120"/>
        <v>3.3293934879444083E-5</v>
      </c>
      <c r="L659">
        <f t="shared" si="121"/>
        <v>0</v>
      </c>
      <c r="M659">
        <f t="shared" si="122"/>
        <v>1</v>
      </c>
      <c r="N659" s="1">
        <f>('Power parameter'!B$6-'Power parameter'!B$13)/'Power parameter'!E$15*(K659-E$4)*L659</f>
        <v>0</v>
      </c>
      <c r="O659" s="1">
        <f>IF(((K659-E$4)-B$1-E$1)&gt;0,0,('Power parameter'!K$8-'Power parameter'!B$13/'Power parameter'!E$15*((K659-E$4)-waves!B$1))*M659)</f>
        <v>0.65519773704913364</v>
      </c>
      <c r="P659" s="1">
        <f t="shared" si="117"/>
        <v>0.65519773704913364</v>
      </c>
      <c r="S659" s="1">
        <f t="shared" si="118"/>
        <v>3.1106156896448487E-5</v>
      </c>
      <c r="T659" s="1">
        <f t="shared" si="119"/>
        <v>0.76084524275406928</v>
      </c>
    </row>
    <row r="660" spans="1:20">
      <c r="A660">
        <v>652</v>
      </c>
      <c r="B660" s="1">
        <f t="shared" si="123"/>
        <v>3.1153939011496792E-5</v>
      </c>
      <c r="C660">
        <f t="shared" si="115"/>
        <v>0</v>
      </c>
      <c r="D660">
        <f t="shared" si="124"/>
        <v>1</v>
      </c>
      <c r="E660" s="1">
        <f>('Power parameter'!B$7-'Power parameter'!H$10/2+('Power parameter'!B$6-'Power parameter'!B$12)/'Power parameter'!E$15*(B660-B$4))*C660</f>
        <v>0</v>
      </c>
      <c r="F660">
        <f>('Power parameter'!B$7+'Power parameter'!H$10/2-'Power parameter'!B$12/'Power parameter'!E$15*(B660-B$3-B$4))*D660</f>
        <v>0.76000660037839507</v>
      </c>
      <c r="G660" s="1">
        <f t="shared" si="116"/>
        <v>0.76000660037839507</v>
      </c>
      <c r="J660">
        <v>652</v>
      </c>
      <c r="K660" s="1">
        <f t="shared" si="120"/>
        <v>3.3345077636555367E-5</v>
      </c>
      <c r="L660">
        <f t="shared" si="121"/>
        <v>0</v>
      </c>
      <c r="M660">
        <f t="shared" si="122"/>
        <v>1</v>
      </c>
      <c r="N660" s="1">
        <f>('Power parameter'!B$6-'Power parameter'!B$13)/'Power parameter'!E$15*(K660-E$4)*L660</f>
        <v>0</v>
      </c>
      <c r="O660" s="1">
        <f>IF(((K660-E$4)-B$1-E$1)&gt;0,0,('Power parameter'!K$8-'Power parameter'!B$13/'Power parameter'!E$15*((K660-E$4)-waves!B$1))*M660)</f>
        <v>0.6543001107452544</v>
      </c>
      <c r="P660" s="1">
        <f t="shared" si="117"/>
        <v>0.6543001107452544</v>
      </c>
      <c r="S660" s="1">
        <f t="shared" si="118"/>
        <v>3.1153939011496792E-5</v>
      </c>
      <c r="T660" s="1">
        <f t="shared" si="119"/>
        <v>0.76000660037839507</v>
      </c>
    </row>
    <row r="661" spans="1:20">
      <c r="A661">
        <v>653</v>
      </c>
      <c r="B661" s="1">
        <f t="shared" si="123"/>
        <v>3.1201721126545103E-5</v>
      </c>
      <c r="C661">
        <f t="shared" si="115"/>
        <v>0</v>
      </c>
      <c r="D661">
        <f t="shared" si="124"/>
        <v>1</v>
      </c>
      <c r="E661" s="1">
        <f>('Power parameter'!B$7-'Power parameter'!H$10/2+('Power parameter'!B$6-'Power parameter'!B$12)/'Power parameter'!E$15*(B661-B$4))*C661</f>
        <v>0</v>
      </c>
      <c r="F661">
        <f>('Power parameter'!B$7+'Power parameter'!H$10/2-'Power parameter'!B$12/'Power parameter'!E$15*(B661-B$3-B$4))*D661</f>
        <v>0.75916795800272063</v>
      </c>
      <c r="G661" s="1">
        <f t="shared" si="116"/>
        <v>0.75916795800272063</v>
      </c>
      <c r="J661">
        <v>653</v>
      </c>
      <c r="K661" s="1">
        <f t="shared" si="120"/>
        <v>3.3396220393666652E-5</v>
      </c>
      <c r="L661">
        <f t="shared" si="121"/>
        <v>0</v>
      </c>
      <c r="M661">
        <f t="shared" si="122"/>
        <v>1</v>
      </c>
      <c r="N661" s="1">
        <f>('Power parameter'!B$6-'Power parameter'!B$13)/'Power parameter'!E$15*(K661-E$4)*L661</f>
        <v>0</v>
      </c>
      <c r="O661" s="1">
        <f>IF(((K661-E$4)-B$1-E$1)&gt;0,0,('Power parameter'!K$8-'Power parameter'!B$13/'Power parameter'!E$15*((K661-E$4)-waves!B$1))*M661)</f>
        <v>0.65340248444137528</v>
      </c>
      <c r="P661" s="1">
        <f t="shared" si="117"/>
        <v>0.65340248444137528</v>
      </c>
      <c r="S661" s="1">
        <f t="shared" si="118"/>
        <v>3.1201721126545103E-5</v>
      </c>
      <c r="T661" s="1">
        <f t="shared" si="119"/>
        <v>0.75916795800272063</v>
      </c>
    </row>
    <row r="662" spans="1:20">
      <c r="A662">
        <v>654</v>
      </c>
      <c r="B662" s="1">
        <f t="shared" si="123"/>
        <v>3.1249503241593408E-5</v>
      </c>
      <c r="C662">
        <f t="shared" si="115"/>
        <v>0</v>
      </c>
      <c r="D662">
        <f t="shared" si="124"/>
        <v>1</v>
      </c>
      <c r="E662" s="1">
        <f>('Power parameter'!B$7-'Power parameter'!H$10/2+('Power parameter'!B$6-'Power parameter'!B$12)/'Power parameter'!E$15*(B662-B$4))*C662</f>
        <v>0</v>
      </c>
      <c r="F662">
        <f>('Power parameter'!B$7+'Power parameter'!H$10/2-'Power parameter'!B$12/'Power parameter'!E$15*(B662-B$3-B$4))*D662</f>
        <v>0.75832931562704631</v>
      </c>
      <c r="G662" s="1">
        <f t="shared" si="116"/>
        <v>0.75832931562704631</v>
      </c>
      <c r="J662">
        <v>654</v>
      </c>
      <c r="K662" s="1">
        <f t="shared" si="120"/>
        <v>3.3447363150777929E-5</v>
      </c>
      <c r="L662">
        <f t="shared" si="121"/>
        <v>0</v>
      </c>
      <c r="M662">
        <f t="shared" si="122"/>
        <v>1</v>
      </c>
      <c r="N662" s="1">
        <f>('Power parameter'!B$6-'Power parameter'!B$13)/'Power parameter'!E$15*(K662-E$4)*L662</f>
        <v>0</v>
      </c>
      <c r="O662" s="1">
        <f>IF(((K662-E$4)-B$1-E$1)&gt;0,0,('Power parameter'!K$8-'Power parameter'!B$13/'Power parameter'!E$15*((K662-E$4)-waves!B$1))*M662)</f>
        <v>0.65250485813749615</v>
      </c>
      <c r="P662" s="1">
        <f t="shared" si="117"/>
        <v>0.65250485813749615</v>
      </c>
      <c r="S662" s="1">
        <f t="shared" si="118"/>
        <v>3.1249503241593408E-5</v>
      </c>
      <c r="T662" s="1">
        <f t="shared" si="119"/>
        <v>0.75832931562704631</v>
      </c>
    </row>
    <row r="663" spans="1:20">
      <c r="A663">
        <v>655</v>
      </c>
      <c r="B663" s="1">
        <f t="shared" si="123"/>
        <v>3.129728535664172E-5</v>
      </c>
      <c r="C663">
        <f t="shared" si="115"/>
        <v>0</v>
      </c>
      <c r="D663">
        <f t="shared" si="124"/>
        <v>1</v>
      </c>
      <c r="E663" s="1">
        <f>('Power parameter'!B$7-'Power parameter'!H$10/2+('Power parameter'!B$6-'Power parameter'!B$12)/'Power parameter'!E$15*(B663-B$4))*C663</f>
        <v>0</v>
      </c>
      <c r="F663">
        <f>('Power parameter'!B$7+'Power parameter'!H$10/2-'Power parameter'!B$12/'Power parameter'!E$15*(B663-B$3-B$4))*D663</f>
        <v>0.75749067325137198</v>
      </c>
      <c r="G663" s="1">
        <f t="shared" si="116"/>
        <v>0.75749067325137198</v>
      </c>
      <c r="J663">
        <v>655</v>
      </c>
      <c r="K663" s="1">
        <f t="shared" si="120"/>
        <v>3.3498505907889213E-5</v>
      </c>
      <c r="L663">
        <f t="shared" si="121"/>
        <v>0</v>
      </c>
      <c r="M663">
        <f t="shared" si="122"/>
        <v>1</v>
      </c>
      <c r="N663" s="1">
        <f>('Power parameter'!B$6-'Power parameter'!B$13)/'Power parameter'!E$15*(K663-E$4)*L663</f>
        <v>0</v>
      </c>
      <c r="O663" s="1">
        <f>IF(((K663-E$4)-B$1-E$1)&gt;0,0,('Power parameter'!K$8-'Power parameter'!B$13/'Power parameter'!E$15*((K663-E$4)-waves!B$1))*M663)</f>
        <v>0.65160723183361691</v>
      </c>
      <c r="P663" s="1">
        <f t="shared" si="117"/>
        <v>0.65160723183361691</v>
      </c>
      <c r="S663" s="1">
        <f t="shared" si="118"/>
        <v>3.129728535664172E-5</v>
      </c>
      <c r="T663" s="1">
        <f t="shared" si="119"/>
        <v>0.75749067325137198</v>
      </c>
    </row>
    <row r="664" spans="1:20">
      <c r="A664">
        <v>656</v>
      </c>
      <c r="B664" s="1">
        <f t="shared" si="123"/>
        <v>3.1345067471690025E-5</v>
      </c>
      <c r="C664">
        <f t="shared" si="115"/>
        <v>0</v>
      </c>
      <c r="D664">
        <f t="shared" si="124"/>
        <v>1</v>
      </c>
      <c r="E664" s="1">
        <f>('Power parameter'!B$7-'Power parameter'!H$10/2+('Power parameter'!B$6-'Power parameter'!B$12)/'Power parameter'!E$15*(B664-B$4))*C664</f>
        <v>0</v>
      </c>
      <c r="F664">
        <f>('Power parameter'!B$7+'Power parameter'!H$10/2-'Power parameter'!B$12/'Power parameter'!E$15*(B664-B$3-B$4))*D664</f>
        <v>0.75665203087569766</v>
      </c>
      <c r="G664" s="1">
        <f t="shared" si="116"/>
        <v>0.75665203087569766</v>
      </c>
      <c r="J664">
        <v>656</v>
      </c>
      <c r="K664" s="1">
        <f t="shared" si="120"/>
        <v>3.3549648665000491E-5</v>
      </c>
      <c r="L664">
        <f t="shared" si="121"/>
        <v>0</v>
      </c>
      <c r="M664">
        <f t="shared" si="122"/>
        <v>1</v>
      </c>
      <c r="N664" s="1">
        <f>('Power parameter'!B$6-'Power parameter'!B$13)/'Power parameter'!E$15*(K664-E$4)*L664</f>
        <v>0</v>
      </c>
      <c r="O664" s="1">
        <f>IF(((K664-E$4)-B$1-E$1)&gt;0,0,('Power parameter'!K$8-'Power parameter'!B$13/'Power parameter'!E$15*((K664-E$4)-waves!B$1))*M664)</f>
        <v>0.65070960552973789</v>
      </c>
      <c r="P664" s="1">
        <f t="shared" si="117"/>
        <v>0.65070960552973789</v>
      </c>
      <c r="S664" s="1">
        <f t="shared" si="118"/>
        <v>3.1345067471690025E-5</v>
      </c>
      <c r="T664" s="1">
        <f t="shared" si="119"/>
        <v>0.75665203087569766</v>
      </c>
    </row>
    <row r="665" spans="1:20">
      <c r="A665">
        <v>657</v>
      </c>
      <c r="B665" s="1">
        <f t="shared" si="123"/>
        <v>3.1392849586738336E-5</v>
      </c>
      <c r="C665">
        <f t="shared" si="115"/>
        <v>0</v>
      </c>
      <c r="D665">
        <f t="shared" si="124"/>
        <v>1</v>
      </c>
      <c r="E665" s="1">
        <f>('Power parameter'!B$7-'Power parameter'!H$10/2+('Power parameter'!B$6-'Power parameter'!B$12)/'Power parameter'!E$15*(B665-B$4))*C665</f>
        <v>0</v>
      </c>
      <c r="F665">
        <f>('Power parameter'!B$7+'Power parameter'!H$10/2-'Power parameter'!B$12/'Power parameter'!E$15*(B665-B$3-B$4))*D665</f>
        <v>0.75581338850002322</v>
      </c>
      <c r="G665" s="1">
        <f t="shared" si="116"/>
        <v>0.75581338850002322</v>
      </c>
      <c r="J665">
        <v>657</v>
      </c>
      <c r="K665" s="1">
        <f t="shared" si="120"/>
        <v>3.3600791422111775E-5</v>
      </c>
      <c r="L665">
        <f t="shared" si="121"/>
        <v>0</v>
      </c>
      <c r="M665">
        <f t="shared" si="122"/>
        <v>1</v>
      </c>
      <c r="N665" s="1">
        <f>('Power parameter'!B$6-'Power parameter'!B$13)/'Power parameter'!E$15*(K665-E$4)*L665</f>
        <v>0</v>
      </c>
      <c r="O665" s="1">
        <f>IF(((K665-E$4)-B$1-E$1)&gt;0,0,('Power parameter'!K$8-'Power parameter'!B$13/'Power parameter'!E$15*((K665-E$4)-waves!B$1))*M665)</f>
        <v>0.64981197922585865</v>
      </c>
      <c r="P665" s="1">
        <f t="shared" si="117"/>
        <v>0.64981197922585865</v>
      </c>
      <c r="S665" s="1">
        <f t="shared" si="118"/>
        <v>3.1392849586738336E-5</v>
      </c>
      <c r="T665" s="1">
        <f t="shared" si="119"/>
        <v>0.75581338850002322</v>
      </c>
    </row>
    <row r="666" spans="1:20">
      <c r="A666">
        <v>658</v>
      </c>
      <c r="B666" s="1">
        <f t="shared" si="123"/>
        <v>3.1440631701786641E-5</v>
      </c>
      <c r="C666">
        <f t="shared" si="115"/>
        <v>0</v>
      </c>
      <c r="D666">
        <f t="shared" si="124"/>
        <v>1</v>
      </c>
      <c r="E666" s="1">
        <f>('Power parameter'!B$7-'Power parameter'!H$10/2+('Power parameter'!B$6-'Power parameter'!B$12)/'Power parameter'!E$15*(B666-B$4))*C666</f>
        <v>0</v>
      </c>
      <c r="F666">
        <f>('Power parameter'!B$7+'Power parameter'!H$10/2-'Power parameter'!B$12/'Power parameter'!E$15*(B666-B$3-B$4))*D666</f>
        <v>0.75497474612434901</v>
      </c>
      <c r="G666" s="1">
        <f t="shared" si="116"/>
        <v>0.75497474612434901</v>
      </c>
      <c r="J666">
        <v>658</v>
      </c>
      <c r="K666" s="1">
        <f t="shared" si="120"/>
        <v>3.3651934179223053E-5</v>
      </c>
      <c r="L666">
        <f t="shared" si="121"/>
        <v>0</v>
      </c>
      <c r="M666">
        <f t="shared" si="122"/>
        <v>1</v>
      </c>
      <c r="N666" s="1">
        <f>('Power parameter'!B$6-'Power parameter'!B$13)/'Power parameter'!E$15*(K666-E$4)*L666</f>
        <v>0</v>
      </c>
      <c r="O666" s="1">
        <f>IF(((K666-E$4)-B$1-E$1)&gt;0,0,('Power parameter'!K$8-'Power parameter'!B$13/'Power parameter'!E$15*((K666-E$4)-waves!B$1))*M666)</f>
        <v>0.64891435292197963</v>
      </c>
      <c r="P666" s="1">
        <f t="shared" si="117"/>
        <v>0.64891435292197963</v>
      </c>
      <c r="S666" s="1">
        <f t="shared" si="118"/>
        <v>3.1440631701786641E-5</v>
      </c>
      <c r="T666" s="1">
        <f t="shared" si="119"/>
        <v>0.75497474612434901</v>
      </c>
    </row>
    <row r="667" spans="1:20">
      <c r="A667">
        <v>659</v>
      </c>
      <c r="B667" s="1">
        <f t="shared" si="123"/>
        <v>3.1488413816834953E-5</v>
      </c>
      <c r="C667">
        <f t="shared" si="115"/>
        <v>0</v>
      </c>
      <c r="D667">
        <f t="shared" si="124"/>
        <v>1</v>
      </c>
      <c r="E667" s="1">
        <f>('Power parameter'!B$7-'Power parameter'!H$10/2+('Power parameter'!B$6-'Power parameter'!B$12)/'Power parameter'!E$15*(B667-B$4))*C667</f>
        <v>0</v>
      </c>
      <c r="F667">
        <f>('Power parameter'!B$7+'Power parameter'!H$10/2-'Power parameter'!B$12/'Power parameter'!E$15*(B667-B$3-B$4))*D667</f>
        <v>0.75413610374867457</v>
      </c>
      <c r="G667" s="1">
        <f t="shared" si="116"/>
        <v>0.75413610374867457</v>
      </c>
      <c r="J667">
        <v>659</v>
      </c>
      <c r="K667" s="1">
        <f t="shared" si="120"/>
        <v>3.3703076936334337E-5</v>
      </c>
      <c r="L667">
        <f t="shared" si="121"/>
        <v>0</v>
      </c>
      <c r="M667">
        <f t="shared" si="122"/>
        <v>1</v>
      </c>
      <c r="N667" s="1">
        <f>('Power parameter'!B$6-'Power parameter'!B$13)/'Power parameter'!E$15*(K667-E$4)*L667</f>
        <v>0</v>
      </c>
      <c r="O667" s="1">
        <f>IF(((K667-E$4)-B$1-E$1)&gt;0,0,('Power parameter'!K$8-'Power parameter'!B$13/'Power parameter'!E$15*((K667-E$4)-waves!B$1))*M667)</f>
        <v>0.64801672661810039</v>
      </c>
      <c r="P667" s="1">
        <f t="shared" si="117"/>
        <v>0.64801672661810039</v>
      </c>
      <c r="S667" s="1">
        <f t="shared" si="118"/>
        <v>3.1488413816834953E-5</v>
      </c>
      <c r="T667" s="1">
        <f t="shared" si="119"/>
        <v>0.75413610374867457</v>
      </c>
    </row>
    <row r="668" spans="1:20">
      <c r="A668">
        <v>660</v>
      </c>
      <c r="B668" s="1">
        <f t="shared" si="123"/>
        <v>3.1536195931883257E-5</v>
      </c>
      <c r="C668">
        <f t="shared" si="115"/>
        <v>0</v>
      </c>
      <c r="D668">
        <f t="shared" si="124"/>
        <v>1</v>
      </c>
      <c r="E668" s="1">
        <f>('Power parameter'!B$7-'Power parameter'!H$10/2+('Power parameter'!B$6-'Power parameter'!B$12)/'Power parameter'!E$15*(B668-B$4))*C668</f>
        <v>0</v>
      </c>
      <c r="F668">
        <f>('Power parameter'!B$7+'Power parameter'!H$10/2-'Power parameter'!B$12/'Power parameter'!E$15*(B668-B$3-B$4))*D668</f>
        <v>0.75329746137300024</v>
      </c>
      <c r="G668" s="1">
        <f t="shared" si="116"/>
        <v>0.75329746137300024</v>
      </c>
      <c r="J668">
        <v>660</v>
      </c>
      <c r="K668" s="1">
        <f t="shared" si="120"/>
        <v>3.3754219693445614E-5</v>
      </c>
      <c r="L668">
        <f t="shared" si="121"/>
        <v>0</v>
      </c>
      <c r="M668">
        <f t="shared" si="122"/>
        <v>1</v>
      </c>
      <c r="N668" s="1">
        <f>('Power parameter'!B$6-'Power parameter'!B$13)/'Power parameter'!E$15*(K668-E$4)*L668</f>
        <v>0</v>
      </c>
      <c r="O668" s="1">
        <f>IF(((K668-E$4)-B$1-E$1)&gt;0,0,('Power parameter'!K$8-'Power parameter'!B$13/'Power parameter'!E$15*((K668-E$4)-waves!B$1))*M668)</f>
        <v>0.64711910031422137</v>
      </c>
      <c r="P668" s="1">
        <f t="shared" si="117"/>
        <v>0.64711910031422137</v>
      </c>
      <c r="S668" s="1">
        <f t="shared" si="118"/>
        <v>3.1536195931883257E-5</v>
      </c>
      <c r="T668" s="1">
        <f t="shared" si="119"/>
        <v>0.75329746137300024</v>
      </c>
    </row>
    <row r="669" spans="1:20">
      <c r="A669">
        <v>661</v>
      </c>
      <c r="B669" s="1">
        <f t="shared" si="123"/>
        <v>3.1583978046931569E-5</v>
      </c>
      <c r="C669">
        <f t="shared" si="115"/>
        <v>0</v>
      </c>
      <c r="D669">
        <f t="shared" si="124"/>
        <v>1</v>
      </c>
      <c r="E669" s="1">
        <f>('Power parameter'!B$7-'Power parameter'!H$10/2+('Power parameter'!B$6-'Power parameter'!B$12)/'Power parameter'!E$15*(B669-B$4))*C669</f>
        <v>0</v>
      </c>
      <c r="F669">
        <f>('Power parameter'!B$7+'Power parameter'!H$10/2-'Power parameter'!B$12/'Power parameter'!E$15*(B669-B$3-B$4))*D669</f>
        <v>0.75245881899732592</v>
      </c>
      <c r="G669" s="1">
        <f t="shared" si="116"/>
        <v>0.75245881899732592</v>
      </c>
      <c r="J669">
        <v>661</v>
      </c>
      <c r="K669" s="1">
        <f t="shared" si="120"/>
        <v>3.3805362450556899E-5</v>
      </c>
      <c r="L669">
        <f t="shared" si="121"/>
        <v>0</v>
      </c>
      <c r="M669">
        <f t="shared" si="122"/>
        <v>1</v>
      </c>
      <c r="N669" s="1">
        <f>('Power parameter'!B$6-'Power parameter'!B$13)/'Power parameter'!E$15*(K669-E$4)*L669</f>
        <v>0</v>
      </c>
      <c r="O669" s="1">
        <f>IF(((K669-E$4)-B$1-E$1)&gt;0,0,('Power parameter'!K$8-'Power parameter'!B$13/'Power parameter'!E$15*((K669-E$4)-waves!B$1))*M669)</f>
        <v>0.64622147401034213</v>
      </c>
      <c r="P669" s="1">
        <f t="shared" si="117"/>
        <v>0.64622147401034213</v>
      </c>
      <c r="S669" s="1">
        <f t="shared" si="118"/>
        <v>3.1583978046931569E-5</v>
      </c>
      <c r="T669" s="1">
        <f t="shared" si="119"/>
        <v>0.75245881899732592</v>
      </c>
    </row>
    <row r="670" spans="1:20">
      <c r="A670">
        <v>662</v>
      </c>
      <c r="B670" s="1">
        <f t="shared" si="123"/>
        <v>3.1631760161979874E-5</v>
      </c>
      <c r="C670">
        <f t="shared" si="115"/>
        <v>0</v>
      </c>
      <c r="D670">
        <f t="shared" si="124"/>
        <v>1</v>
      </c>
      <c r="E670" s="1">
        <f>('Power parameter'!B$7-'Power parameter'!H$10/2+('Power parameter'!B$6-'Power parameter'!B$12)/'Power parameter'!E$15*(B670-B$4))*C670</f>
        <v>0</v>
      </c>
      <c r="F670">
        <f>('Power parameter'!B$7+'Power parameter'!H$10/2-'Power parameter'!B$12/'Power parameter'!E$15*(B670-B$3-B$4))*D670</f>
        <v>0.75162017662165159</v>
      </c>
      <c r="G670" s="1">
        <f t="shared" si="116"/>
        <v>0.75162017662165159</v>
      </c>
      <c r="J670">
        <v>662</v>
      </c>
      <c r="K670" s="1">
        <f t="shared" si="120"/>
        <v>3.3856505207668183E-5</v>
      </c>
      <c r="L670">
        <f t="shared" si="121"/>
        <v>0</v>
      </c>
      <c r="M670">
        <f t="shared" si="122"/>
        <v>1</v>
      </c>
      <c r="N670" s="1">
        <f>('Power parameter'!B$6-'Power parameter'!B$13)/'Power parameter'!E$15*(K670-E$4)*L670</f>
        <v>0</v>
      </c>
      <c r="O670" s="1">
        <f>IF(((K670-E$4)-B$1-E$1)&gt;0,0,('Power parameter'!K$8-'Power parameter'!B$13/'Power parameter'!E$15*((K670-E$4)-waves!B$1))*M670)</f>
        <v>0.64532384770646289</v>
      </c>
      <c r="P670" s="1">
        <f t="shared" si="117"/>
        <v>0.64532384770646289</v>
      </c>
      <c r="S670" s="1">
        <f t="shared" si="118"/>
        <v>3.1631760161979874E-5</v>
      </c>
      <c r="T670" s="1">
        <f t="shared" si="119"/>
        <v>0.75162017662165159</v>
      </c>
    </row>
    <row r="671" spans="1:20">
      <c r="A671">
        <v>663</v>
      </c>
      <c r="B671" s="1">
        <f t="shared" si="123"/>
        <v>3.1679542277028185E-5</v>
      </c>
      <c r="C671">
        <f t="shared" si="115"/>
        <v>0</v>
      </c>
      <c r="D671">
        <f t="shared" si="124"/>
        <v>1</v>
      </c>
      <c r="E671" s="1">
        <f>('Power parameter'!B$7-'Power parameter'!H$10/2+('Power parameter'!B$6-'Power parameter'!B$12)/'Power parameter'!E$15*(B671-B$4))*C671</f>
        <v>0</v>
      </c>
      <c r="F671">
        <f>('Power parameter'!B$7+'Power parameter'!H$10/2-'Power parameter'!B$12/'Power parameter'!E$15*(B671-B$3-B$4))*D671</f>
        <v>0.75078153424597716</v>
      </c>
      <c r="G671" s="1">
        <f t="shared" si="116"/>
        <v>0.75078153424597716</v>
      </c>
      <c r="J671">
        <v>663</v>
      </c>
      <c r="K671" s="1">
        <f t="shared" si="120"/>
        <v>3.390764796477946E-5</v>
      </c>
      <c r="L671">
        <f t="shared" si="121"/>
        <v>0</v>
      </c>
      <c r="M671">
        <f t="shared" si="122"/>
        <v>1</v>
      </c>
      <c r="N671" s="1">
        <f>('Power parameter'!B$6-'Power parameter'!B$13)/'Power parameter'!E$15*(K671-E$4)*L671</f>
        <v>0</v>
      </c>
      <c r="O671" s="1">
        <f>IF(((K671-E$4)-B$1-E$1)&gt;0,0,('Power parameter'!K$8-'Power parameter'!B$13/'Power parameter'!E$15*((K671-E$4)-waves!B$1))*M671)</f>
        <v>0.64442622140258388</v>
      </c>
      <c r="P671" s="1">
        <f t="shared" si="117"/>
        <v>0.64442622140258388</v>
      </c>
      <c r="S671" s="1">
        <f t="shared" si="118"/>
        <v>3.1679542277028185E-5</v>
      </c>
      <c r="T671" s="1">
        <f t="shared" si="119"/>
        <v>0.75078153424597716</v>
      </c>
    </row>
    <row r="672" spans="1:20">
      <c r="A672">
        <v>664</v>
      </c>
      <c r="B672" s="1">
        <f t="shared" si="123"/>
        <v>3.172732439207649E-5</v>
      </c>
      <c r="C672">
        <f t="shared" si="115"/>
        <v>0</v>
      </c>
      <c r="D672">
        <f t="shared" si="124"/>
        <v>1</v>
      </c>
      <c r="E672" s="1">
        <f>('Power parameter'!B$7-'Power parameter'!H$10/2+('Power parameter'!B$6-'Power parameter'!B$12)/'Power parameter'!E$15*(B672-B$4))*C672</f>
        <v>0</v>
      </c>
      <c r="F672">
        <f>('Power parameter'!B$7+'Power parameter'!H$10/2-'Power parameter'!B$12/'Power parameter'!E$15*(B672-B$3-B$4))*D672</f>
        <v>0.74994289187030294</v>
      </c>
      <c r="G672" s="1">
        <f t="shared" si="116"/>
        <v>0.74994289187030294</v>
      </c>
      <c r="J672">
        <v>664</v>
      </c>
      <c r="K672" s="1">
        <f t="shared" si="120"/>
        <v>3.3958790721890745E-5</v>
      </c>
      <c r="L672">
        <f t="shared" si="121"/>
        <v>0</v>
      </c>
      <c r="M672">
        <f t="shared" si="122"/>
        <v>1</v>
      </c>
      <c r="N672" s="1">
        <f>('Power parameter'!B$6-'Power parameter'!B$13)/'Power parameter'!E$15*(K672-E$4)*L672</f>
        <v>0</v>
      </c>
      <c r="O672" s="1">
        <f>IF(((K672-E$4)-B$1-E$1)&gt;0,0,('Power parameter'!K$8-'Power parameter'!B$13/'Power parameter'!E$15*((K672-E$4)-waves!B$1))*M672)</f>
        <v>0.64352859509870464</v>
      </c>
      <c r="P672" s="1">
        <f t="shared" si="117"/>
        <v>0.64352859509870464</v>
      </c>
      <c r="S672" s="1">
        <f t="shared" si="118"/>
        <v>3.172732439207649E-5</v>
      </c>
      <c r="T672" s="1">
        <f t="shared" si="119"/>
        <v>0.74994289187030294</v>
      </c>
    </row>
    <row r="673" spans="1:20">
      <c r="A673">
        <v>665</v>
      </c>
      <c r="B673" s="1">
        <f t="shared" si="123"/>
        <v>3.1775106507124795E-5</v>
      </c>
      <c r="C673">
        <f t="shared" si="115"/>
        <v>0</v>
      </c>
      <c r="D673">
        <f t="shared" si="124"/>
        <v>1</v>
      </c>
      <c r="E673" s="1">
        <f>('Power parameter'!B$7-'Power parameter'!H$10/2+('Power parameter'!B$6-'Power parameter'!B$12)/'Power parameter'!E$15*(B673-B$4))*C673</f>
        <v>0</v>
      </c>
      <c r="F673">
        <f>('Power parameter'!B$7+'Power parameter'!H$10/2-'Power parameter'!B$12/'Power parameter'!E$15*(B673-B$3-B$4))*D673</f>
        <v>0.74910424949462862</v>
      </c>
      <c r="G673" s="1">
        <f t="shared" si="116"/>
        <v>0.74910424949462862</v>
      </c>
      <c r="J673">
        <v>665</v>
      </c>
      <c r="K673" s="1">
        <f t="shared" si="120"/>
        <v>3.4009933479002022E-5</v>
      </c>
      <c r="L673">
        <f t="shared" si="121"/>
        <v>0</v>
      </c>
      <c r="M673">
        <f t="shared" si="122"/>
        <v>1</v>
      </c>
      <c r="N673" s="1">
        <f>('Power parameter'!B$6-'Power parameter'!B$13)/'Power parameter'!E$15*(K673-E$4)*L673</f>
        <v>0</v>
      </c>
      <c r="O673" s="1">
        <f>IF(((K673-E$4)-B$1-E$1)&gt;0,0,('Power parameter'!K$8-'Power parameter'!B$13/'Power parameter'!E$15*((K673-E$4)-waves!B$1))*M673)</f>
        <v>0.64263096879482562</v>
      </c>
      <c r="P673" s="1">
        <f t="shared" si="117"/>
        <v>0.64263096879482562</v>
      </c>
      <c r="S673" s="1">
        <f t="shared" si="118"/>
        <v>3.1775106507124795E-5</v>
      </c>
      <c r="T673" s="1">
        <f t="shared" si="119"/>
        <v>0.74910424949462862</v>
      </c>
    </row>
    <row r="674" spans="1:20">
      <c r="A674">
        <v>666</v>
      </c>
      <c r="B674" s="1">
        <f t="shared" si="123"/>
        <v>3.1822888622173107E-5</v>
      </c>
      <c r="C674">
        <f t="shared" si="115"/>
        <v>0</v>
      </c>
      <c r="D674">
        <f t="shared" si="124"/>
        <v>1</v>
      </c>
      <c r="E674" s="1">
        <f>('Power parameter'!B$7-'Power parameter'!H$10/2+('Power parameter'!B$6-'Power parameter'!B$12)/'Power parameter'!E$15*(B674-B$4))*C674</f>
        <v>0</v>
      </c>
      <c r="F674">
        <f>('Power parameter'!B$7+'Power parameter'!H$10/2-'Power parameter'!B$12/'Power parameter'!E$15*(B674-B$3-B$4))*D674</f>
        <v>0.74826560711895418</v>
      </c>
      <c r="G674" s="1">
        <f t="shared" si="116"/>
        <v>0.74826560711895418</v>
      </c>
      <c r="J674">
        <v>666</v>
      </c>
      <c r="K674" s="1">
        <f t="shared" si="120"/>
        <v>3.4061076236113306E-5</v>
      </c>
      <c r="L674">
        <f t="shared" si="121"/>
        <v>0</v>
      </c>
      <c r="M674">
        <f t="shared" si="122"/>
        <v>1</v>
      </c>
      <c r="N674" s="1">
        <f>('Power parameter'!B$6-'Power parameter'!B$13)/'Power parameter'!E$15*(K674-E$4)*L674</f>
        <v>0</v>
      </c>
      <c r="O674" s="1">
        <f>IF(((K674-E$4)-B$1-E$1)&gt;0,0,('Power parameter'!K$8-'Power parameter'!B$13/'Power parameter'!E$15*((K674-E$4)-waves!B$1))*M674)</f>
        <v>0.64173334249094638</v>
      </c>
      <c r="P674" s="1">
        <f t="shared" si="117"/>
        <v>0.64173334249094638</v>
      </c>
      <c r="S674" s="1">
        <f t="shared" si="118"/>
        <v>3.1822888622173107E-5</v>
      </c>
      <c r="T674" s="1">
        <f t="shared" si="119"/>
        <v>0.74826560711895418</v>
      </c>
    </row>
    <row r="675" spans="1:20">
      <c r="A675">
        <v>667</v>
      </c>
      <c r="B675" s="1">
        <f t="shared" si="123"/>
        <v>3.1870670737221412E-5</v>
      </c>
      <c r="C675">
        <f t="shared" si="115"/>
        <v>0</v>
      </c>
      <c r="D675">
        <f t="shared" si="124"/>
        <v>1</v>
      </c>
      <c r="E675" s="1">
        <f>('Power parameter'!B$7-'Power parameter'!H$10/2+('Power parameter'!B$6-'Power parameter'!B$12)/'Power parameter'!E$15*(B675-B$4))*C675</f>
        <v>0</v>
      </c>
      <c r="F675">
        <f>('Power parameter'!B$7+'Power parameter'!H$10/2-'Power parameter'!B$12/'Power parameter'!E$15*(B675-B$3-B$4))*D675</f>
        <v>0.74742696474327996</v>
      </c>
      <c r="G675" s="1">
        <f t="shared" si="116"/>
        <v>0.74742696474327996</v>
      </c>
      <c r="J675">
        <v>667</v>
      </c>
      <c r="K675" s="1">
        <f t="shared" si="120"/>
        <v>3.4112218993224584E-5</v>
      </c>
      <c r="L675">
        <f t="shared" si="121"/>
        <v>0</v>
      </c>
      <c r="M675">
        <f t="shared" si="122"/>
        <v>1</v>
      </c>
      <c r="N675" s="1">
        <f>('Power parameter'!B$6-'Power parameter'!B$13)/'Power parameter'!E$15*(K675-E$4)*L675</f>
        <v>0</v>
      </c>
      <c r="O675" s="1">
        <f>IF(((K675-E$4)-B$1-E$1)&gt;0,0,('Power parameter'!K$8-'Power parameter'!B$13/'Power parameter'!E$15*((K675-E$4)-waves!B$1))*M675)</f>
        <v>0.64083571618706736</v>
      </c>
      <c r="P675" s="1">
        <f t="shared" si="117"/>
        <v>0.64083571618706736</v>
      </c>
      <c r="S675" s="1">
        <f t="shared" si="118"/>
        <v>3.1870670737221412E-5</v>
      </c>
      <c r="T675" s="1">
        <f t="shared" si="119"/>
        <v>0.74742696474327996</v>
      </c>
    </row>
    <row r="676" spans="1:20">
      <c r="A676">
        <v>668</v>
      </c>
      <c r="B676" s="1">
        <f t="shared" si="123"/>
        <v>3.1918452852269723E-5</v>
      </c>
      <c r="C676">
        <f t="shared" si="115"/>
        <v>0</v>
      </c>
      <c r="D676">
        <f t="shared" si="124"/>
        <v>1</v>
      </c>
      <c r="E676" s="1">
        <f>('Power parameter'!B$7-'Power parameter'!H$10/2+('Power parameter'!B$6-'Power parameter'!B$12)/'Power parameter'!E$15*(B676-B$4))*C676</f>
        <v>0</v>
      </c>
      <c r="F676">
        <f>('Power parameter'!B$7+'Power parameter'!H$10/2-'Power parameter'!B$12/'Power parameter'!E$15*(B676-B$3-B$4))*D676</f>
        <v>0.74658832236760553</v>
      </c>
      <c r="G676" s="1">
        <f t="shared" si="116"/>
        <v>0.74658832236760553</v>
      </c>
      <c r="J676">
        <v>668</v>
      </c>
      <c r="K676" s="1">
        <f t="shared" si="120"/>
        <v>3.4163361750335868E-5</v>
      </c>
      <c r="L676">
        <f t="shared" si="121"/>
        <v>0</v>
      </c>
      <c r="M676">
        <f t="shared" si="122"/>
        <v>1</v>
      </c>
      <c r="N676" s="1">
        <f>('Power parameter'!B$6-'Power parameter'!B$13)/'Power parameter'!E$15*(K676-E$4)*L676</f>
        <v>0</v>
      </c>
      <c r="O676" s="1">
        <f>IF(((K676-E$4)-B$1-E$1)&gt;0,0,('Power parameter'!K$8-'Power parameter'!B$13/'Power parameter'!E$15*((K676-E$4)-waves!B$1))*M676)</f>
        <v>0.63993808988318812</v>
      </c>
      <c r="P676" s="1">
        <f t="shared" si="117"/>
        <v>0.63993808988318812</v>
      </c>
      <c r="S676" s="1">
        <f t="shared" si="118"/>
        <v>3.1918452852269723E-5</v>
      </c>
      <c r="T676" s="1">
        <f t="shared" si="119"/>
        <v>0.74658832236760553</v>
      </c>
    </row>
    <row r="677" spans="1:20">
      <c r="A677">
        <v>669</v>
      </c>
      <c r="B677" s="1">
        <f t="shared" si="123"/>
        <v>3.1966234967318028E-5</v>
      </c>
      <c r="C677">
        <f t="shared" si="115"/>
        <v>0</v>
      </c>
      <c r="D677">
        <f t="shared" si="124"/>
        <v>1</v>
      </c>
      <c r="E677" s="1">
        <f>('Power parameter'!B$7-'Power parameter'!H$10/2+('Power parameter'!B$6-'Power parameter'!B$12)/'Power parameter'!E$15*(B677-B$4))*C677</f>
        <v>0</v>
      </c>
      <c r="F677">
        <f>('Power parameter'!B$7+'Power parameter'!H$10/2-'Power parameter'!B$12/'Power parameter'!E$15*(B677-B$3-B$4))*D677</f>
        <v>0.7457496799919312</v>
      </c>
      <c r="G677" s="1">
        <f t="shared" si="116"/>
        <v>0.7457496799919312</v>
      </c>
      <c r="J677">
        <v>669</v>
      </c>
      <c r="K677" s="1">
        <f t="shared" si="120"/>
        <v>3.4214504507447146E-5</v>
      </c>
      <c r="L677">
        <f t="shared" si="121"/>
        <v>0</v>
      </c>
      <c r="M677">
        <f t="shared" si="122"/>
        <v>1</v>
      </c>
      <c r="N677" s="1">
        <f>('Power parameter'!B$6-'Power parameter'!B$13)/'Power parameter'!E$15*(K677-E$4)*L677</f>
        <v>0</v>
      </c>
      <c r="O677" s="1">
        <f>IF(((K677-E$4)-B$1-E$1)&gt;0,0,('Power parameter'!K$8-'Power parameter'!B$13/'Power parameter'!E$15*((K677-E$4)-waves!B$1))*M677)</f>
        <v>0.63904046357930899</v>
      </c>
      <c r="P677" s="1">
        <f t="shared" si="117"/>
        <v>0.63904046357930899</v>
      </c>
      <c r="S677" s="1">
        <f t="shared" si="118"/>
        <v>3.1966234967318028E-5</v>
      </c>
      <c r="T677" s="1">
        <f t="shared" si="119"/>
        <v>0.7457496799919312</v>
      </c>
    </row>
    <row r="678" spans="1:20">
      <c r="A678">
        <v>670</v>
      </c>
      <c r="B678" s="1">
        <f t="shared" si="123"/>
        <v>3.201401708236634E-5</v>
      </c>
      <c r="C678">
        <f t="shared" si="115"/>
        <v>0</v>
      </c>
      <c r="D678">
        <f t="shared" si="124"/>
        <v>1</v>
      </c>
      <c r="E678" s="1">
        <f>('Power parameter'!B$7-'Power parameter'!H$10/2+('Power parameter'!B$6-'Power parameter'!B$12)/'Power parameter'!E$15*(B678-B$4))*C678</f>
        <v>0</v>
      </c>
      <c r="F678">
        <f>('Power parameter'!B$7+'Power parameter'!H$10/2-'Power parameter'!B$12/'Power parameter'!E$15*(B678-B$3-B$4))*D678</f>
        <v>0.74491103761625688</v>
      </c>
      <c r="G678" s="1">
        <f t="shared" si="116"/>
        <v>0.74491103761625688</v>
      </c>
      <c r="J678">
        <v>670</v>
      </c>
      <c r="K678" s="1">
        <f t="shared" si="120"/>
        <v>3.426564726455843E-5</v>
      </c>
      <c r="L678">
        <f t="shared" si="121"/>
        <v>0</v>
      </c>
      <c r="M678">
        <f t="shared" si="122"/>
        <v>1</v>
      </c>
      <c r="N678" s="1">
        <f>('Power parameter'!B$6-'Power parameter'!B$13)/'Power parameter'!E$15*(K678-E$4)*L678</f>
        <v>0</v>
      </c>
      <c r="O678" s="1">
        <f>IF(((K678-E$4)-B$1-E$1)&gt;0,0,('Power parameter'!K$8-'Power parameter'!B$13/'Power parameter'!E$15*((K678-E$4)-waves!B$1))*M678)</f>
        <v>0.63814283727542986</v>
      </c>
      <c r="P678" s="1">
        <f t="shared" si="117"/>
        <v>0.63814283727542986</v>
      </c>
      <c r="S678" s="1">
        <f t="shared" si="118"/>
        <v>3.201401708236634E-5</v>
      </c>
      <c r="T678" s="1">
        <f t="shared" si="119"/>
        <v>0.74491103761625688</v>
      </c>
    </row>
    <row r="679" spans="1:20">
      <c r="A679">
        <v>671</v>
      </c>
      <c r="B679" s="1">
        <f t="shared" si="123"/>
        <v>3.2061799197414644E-5</v>
      </c>
      <c r="C679">
        <f t="shared" si="115"/>
        <v>0</v>
      </c>
      <c r="D679">
        <f t="shared" si="124"/>
        <v>1</v>
      </c>
      <c r="E679" s="1">
        <f>('Power parameter'!B$7-'Power parameter'!H$10/2+('Power parameter'!B$6-'Power parameter'!B$12)/'Power parameter'!E$15*(B679-B$4))*C679</f>
        <v>0</v>
      </c>
      <c r="F679">
        <f>('Power parameter'!B$7+'Power parameter'!H$10/2-'Power parameter'!B$12/'Power parameter'!E$15*(B679-B$3-B$4))*D679</f>
        <v>0.74407239524058255</v>
      </c>
      <c r="G679" s="1">
        <f t="shared" si="116"/>
        <v>0.74407239524058255</v>
      </c>
      <c r="J679">
        <v>671</v>
      </c>
      <c r="K679" s="1">
        <f t="shared" si="120"/>
        <v>3.4316790021669714E-5</v>
      </c>
      <c r="L679">
        <f t="shared" si="121"/>
        <v>0</v>
      </c>
      <c r="M679">
        <f t="shared" si="122"/>
        <v>1</v>
      </c>
      <c r="N679" s="1">
        <f>('Power parameter'!B$6-'Power parameter'!B$13)/'Power parameter'!E$15*(K679-E$4)*L679</f>
        <v>0</v>
      </c>
      <c r="O679" s="1">
        <f>IF(((K679-E$4)-B$1-E$1)&gt;0,0,('Power parameter'!K$8-'Power parameter'!B$13/'Power parameter'!E$15*((K679-E$4)-waves!B$1))*M679)</f>
        <v>0.63724521097155062</v>
      </c>
      <c r="P679" s="1">
        <f t="shared" si="117"/>
        <v>0.63724521097155062</v>
      </c>
      <c r="S679" s="1">
        <f t="shared" si="118"/>
        <v>3.2061799197414644E-5</v>
      </c>
      <c r="T679" s="1">
        <f t="shared" si="119"/>
        <v>0.74407239524058255</v>
      </c>
    </row>
    <row r="680" spans="1:20">
      <c r="A680">
        <v>672</v>
      </c>
      <c r="B680" s="1">
        <f t="shared" si="123"/>
        <v>3.2109581312462956E-5</v>
      </c>
      <c r="C680">
        <f t="shared" si="115"/>
        <v>0</v>
      </c>
      <c r="D680">
        <f t="shared" si="124"/>
        <v>1</v>
      </c>
      <c r="E680" s="1">
        <f>('Power parameter'!B$7-'Power parameter'!H$10/2+('Power parameter'!B$6-'Power parameter'!B$12)/'Power parameter'!E$15*(B680-B$4))*C680</f>
        <v>0</v>
      </c>
      <c r="F680">
        <f>('Power parameter'!B$7+'Power parameter'!H$10/2-'Power parameter'!B$12/'Power parameter'!E$15*(B680-B$3-B$4))*D680</f>
        <v>0.74323375286490823</v>
      </c>
      <c r="G680" s="1">
        <f t="shared" si="116"/>
        <v>0.74323375286490823</v>
      </c>
      <c r="J680">
        <v>672</v>
      </c>
      <c r="K680" s="1">
        <f t="shared" si="120"/>
        <v>3.4367932778780992E-5</v>
      </c>
      <c r="L680">
        <f t="shared" si="121"/>
        <v>0</v>
      </c>
      <c r="M680">
        <f t="shared" si="122"/>
        <v>1</v>
      </c>
      <c r="N680" s="1">
        <f>('Power parameter'!B$6-'Power parameter'!B$13)/'Power parameter'!E$15*(K680-E$4)*L680</f>
        <v>0</v>
      </c>
      <c r="O680" s="1">
        <f>IF(((K680-E$4)-B$1-E$1)&gt;0,0,('Power parameter'!K$8-'Power parameter'!B$13/'Power parameter'!E$15*((K680-E$4)-waves!B$1))*M680)</f>
        <v>0.63634758466767161</v>
      </c>
      <c r="P680" s="1">
        <f t="shared" si="117"/>
        <v>0.63634758466767161</v>
      </c>
      <c r="S680" s="1">
        <f t="shared" si="118"/>
        <v>3.2109581312462956E-5</v>
      </c>
      <c r="T680" s="1">
        <f t="shared" si="119"/>
        <v>0.74323375286490823</v>
      </c>
    </row>
    <row r="681" spans="1:20">
      <c r="A681">
        <v>673</v>
      </c>
      <c r="B681" s="1">
        <f t="shared" si="123"/>
        <v>3.2157363427511261E-5</v>
      </c>
      <c r="C681">
        <f t="shared" si="115"/>
        <v>0</v>
      </c>
      <c r="D681">
        <f t="shared" si="124"/>
        <v>1</v>
      </c>
      <c r="E681" s="1">
        <f>('Power parameter'!B$7-'Power parameter'!H$10/2+('Power parameter'!B$6-'Power parameter'!B$12)/'Power parameter'!E$15*(B681-B$4))*C681</f>
        <v>0</v>
      </c>
      <c r="F681">
        <f>('Power parameter'!B$7+'Power parameter'!H$10/2-'Power parameter'!B$12/'Power parameter'!E$15*(B681-B$3-B$4))*D681</f>
        <v>0.7423951104892339</v>
      </c>
      <c r="G681" s="1">
        <f t="shared" si="116"/>
        <v>0.7423951104892339</v>
      </c>
      <c r="J681">
        <v>673</v>
      </c>
      <c r="K681" s="1">
        <f t="shared" si="120"/>
        <v>3.4419075535892276E-5</v>
      </c>
      <c r="L681">
        <f t="shared" si="121"/>
        <v>0</v>
      </c>
      <c r="M681">
        <f t="shared" si="122"/>
        <v>1</v>
      </c>
      <c r="N681" s="1">
        <f>('Power parameter'!B$6-'Power parameter'!B$13)/'Power parameter'!E$15*(K681-E$4)*L681</f>
        <v>0</v>
      </c>
      <c r="O681" s="1">
        <f>IF(((K681-E$4)-B$1-E$1)&gt;0,0,('Power parameter'!K$8-'Power parameter'!B$13/'Power parameter'!E$15*((K681-E$4)-waves!B$1))*M681)</f>
        <v>0.63544995836379237</v>
      </c>
      <c r="P681" s="1">
        <f t="shared" si="117"/>
        <v>0.63544995836379237</v>
      </c>
      <c r="S681" s="1">
        <f t="shared" si="118"/>
        <v>3.2157363427511261E-5</v>
      </c>
      <c r="T681" s="1">
        <f t="shared" si="119"/>
        <v>0.7423951104892339</v>
      </c>
    </row>
    <row r="682" spans="1:20">
      <c r="A682">
        <v>674</v>
      </c>
      <c r="B682" s="1">
        <f t="shared" si="123"/>
        <v>3.2205145542559572E-5</v>
      </c>
      <c r="C682">
        <f t="shared" si="115"/>
        <v>0</v>
      </c>
      <c r="D682">
        <f t="shared" si="124"/>
        <v>1</v>
      </c>
      <c r="E682" s="1">
        <f>('Power parameter'!B$7-'Power parameter'!H$10/2+('Power parameter'!B$6-'Power parameter'!B$12)/'Power parameter'!E$15*(B682-B$4))*C682</f>
        <v>0</v>
      </c>
      <c r="F682">
        <f>('Power parameter'!B$7+'Power parameter'!H$10/2-'Power parameter'!B$12/'Power parameter'!E$15*(B682-B$3-B$4))*D682</f>
        <v>0.74155646811355946</v>
      </c>
      <c r="G682" s="1">
        <f t="shared" si="116"/>
        <v>0.74155646811355946</v>
      </c>
      <c r="J682">
        <v>674</v>
      </c>
      <c r="K682" s="1">
        <f t="shared" si="120"/>
        <v>3.4470218293003553E-5</v>
      </c>
      <c r="L682">
        <f t="shared" si="121"/>
        <v>0</v>
      </c>
      <c r="M682">
        <f t="shared" si="122"/>
        <v>1</v>
      </c>
      <c r="N682" s="1">
        <f>('Power parameter'!B$6-'Power parameter'!B$13)/'Power parameter'!E$15*(K682-E$4)*L682</f>
        <v>0</v>
      </c>
      <c r="O682" s="1">
        <f>IF(((K682-E$4)-B$1-E$1)&gt;0,0,('Power parameter'!K$8-'Power parameter'!B$13/'Power parameter'!E$15*((K682-E$4)-waves!B$1))*M682)</f>
        <v>0.63455233205991335</v>
      </c>
      <c r="P682" s="1">
        <f t="shared" si="117"/>
        <v>0.63455233205991335</v>
      </c>
      <c r="S682" s="1">
        <f t="shared" si="118"/>
        <v>3.2205145542559572E-5</v>
      </c>
      <c r="T682" s="1">
        <f t="shared" si="119"/>
        <v>0.74155646811355946</v>
      </c>
    </row>
    <row r="683" spans="1:20">
      <c r="A683">
        <v>675</v>
      </c>
      <c r="B683" s="1">
        <f t="shared" si="123"/>
        <v>3.2252927657607877E-5</v>
      </c>
      <c r="C683">
        <f t="shared" si="115"/>
        <v>0</v>
      </c>
      <c r="D683">
        <f t="shared" si="124"/>
        <v>1</v>
      </c>
      <c r="E683" s="1">
        <f>('Power parameter'!B$7-'Power parameter'!H$10/2+('Power parameter'!B$6-'Power parameter'!B$12)/'Power parameter'!E$15*(B683-B$4))*C683</f>
        <v>0</v>
      </c>
      <c r="F683">
        <f>('Power parameter'!B$7+'Power parameter'!H$10/2-'Power parameter'!B$12/'Power parameter'!E$15*(B683-B$3-B$4))*D683</f>
        <v>0.74071782573788525</v>
      </c>
      <c r="G683" s="1">
        <f t="shared" si="116"/>
        <v>0.74071782573788525</v>
      </c>
      <c r="J683">
        <v>675</v>
      </c>
      <c r="K683" s="1">
        <f t="shared" si="120"/>
        <v>3.4521361050114838E-5</v>
      </c>
      <c r="L683">
        <f t="shared" si="121"/>
        <v>0</v>
      </c>
      <c r="M683">
        <f t="shared" si="122"/>
        <v>1</v>
      </c>
      <c r="N683" s="1">
        <f>('Power parameter'!B$6-'Power parameter'!B$13)/'Power parameter'!E$15*(K683-E$4)*L683</f>
        <v>0</v>
      </c>
      <c r="O683" s="1">
        <f>IF(((K683-E$4)-B$1-E$1)&gt;0,0,('Power parameter'!K$8-'Power parameter'!B$13/'Power parameter'!E$15*((K683-E$4)-waves!B$1))*M683)</f>
        <v>0.63365470575603411</v>
      </c>
      <c r="P683" s="1">
        <f t="shared" si="117"/>
        <v>0.63365470575603411</v>
      </c>
      <c r="S683" s="1">
        <f t="shared" si="118"/>
        <v>3.2252927657607877E-5</v>
      </c>
      <c r="T683" s="1">
        <f t="shared" si="119"/>
        <v>0.74071782573788525</v>
      </c>
    </row>
    <row r="684" spans="1:20">
      <c r="A684">
        <v>676</v>
      </c>
      <c r="B684" s="1">
        <f t="shared" si="123"/>
        <v>3.2300709772656189E-5</v>
      </c>
      <c r="C684">
        <f t="shared" si="115"/>
        <v>0</v>
      </c>
      <c r="D684">
        <f t="shared" si="124"/>
        <v>1</v>
      </c>
      <c r="E684" s="1">
        <f>('Power parameter'!B$7-'Power parameter'!H$10/2+('Power parameter'!B$6-'Power parameter'!B$12)/'Power parameter'!E$15*(B684-B$4))*C684</f>
        <v>0</v>
      </c>
      <c r="F684">
        <f>('Power parameter'!B$7+'Power parameter'!H$10/2-'Power parameter'!B$12/'Power parameter'!E$15*(B684-B$3-B$4))*D684</f>
        <v>0.73987918336221081</v>
      </c>
      <c r="G684" s="1">
        <f t="shared" si="116"/>
        <v>0.73987918336221081</v>
      </c>
      <c r="J684">
        <v>676</v>
      </c>
      <c r="K684" s="1">
        <f t="shared" si="120"/>
        <v>3.4572503807226115E-5</v>
      </c>
      <c r="L684">
        <f t="shared" si="121"/>
        <v>0</v>
      </c>
      <c r="M684">
        <f t="shared" si="122"/>
        <v>1</v>
      </c>
      <c r="N684" s="1">
        <f>('Power parameter'!B$6-'Power parameter'!B$13)/'Power parameter'!E$15*(K684-E$4)*L684</f>
        <v>0</v>
      </c>
      <c r="O684" s="1">
        <f>IF(((K684-E$4)-B$1-E$1)&gt;0,0,('Power parameter'!K$8-'Power parameter'!B$13/'Power parameter'!E$15*((K684-E$4)-waves!B$1))*M684)</f>
        <v>0.63275707945215509</v>
      </c>
      <c r="P684" s="1">
        <f t="shared" si="117"/>
        <v>0.63275707945215509</v>
      </c>
      <c r="S684" s="1">
        <f t="shared" si="118"/>
        <v>3.2300709772656189E-5</v>
      </c>
      <c r="T684" s="1">
        <f t="shared" si="119"/>
        <v>0.73987918336221081</v>
      </c>
    </row>
    <row r="685" spans="1:20">
      <c r="A685">
        <v>677</v>
      </c>
      <c r="B685" s="1">
        <f t="shared" si="123"/>
        <v>3.2348491887704494E-5</v>
      </c>
      <c r="C685">
        <f t="shared" si="115"/>
        <v>0</v>
      </c>
      <c r="D685">
        <f t="shared" si="124"/>
        <v>1</v>
      </c>
      <c r="E685" s="1">
        <f>('Power parameter'!B$7-'Power parameter'!H$10/2+('Power parameter'!B$6-'Power parameter'!B$12)/'Power parameter'!E$15*(B685-B$4))*C685</f>
        <v>0</v>
      </c>
      <c r="F685">
        <f>('Power parameter'!B$7+'Power parameter'!H$10/2-'Power parameter'!B$12/'Power parameter'!E$15*(B685-B$3-B$4))*D685</f>
        <v>0.73904054098653649</v>
      </c>
      <c r="G685" s="1">
        <f t="shared" si="116"/>
        <v>0.73904054098653649</v>
      </c>
      <c r="J685">
        <v>677</v>
      </c>
      <c r="K685" s="1">
        <f t="shared" si="120"/>
        <v>3.4623646564337399E-5</v>
      </c>
      <c r="L685">
        <f t="shared" si="121"/>
        <v>0</v>
      </c>
      <c r="M685">
        <f t="shared" si="122"/>
        <v>1</v>
      </c>
      <c r="N685" s="1">
        <f>('Power parameter'!B$6-'Power parameter'!B$13)/'Power parameter'!E$15*(K685-E$4)*L685</f>
        <v>0</v>
      </c>
      <c r="O685" s="1">
        <f>IF(((K685-E$4)-B$1-E$1)&gt;0,0,('Power parameter'!K$8-'Power parameter'!B$13/'Power parameter'!E$15*((K685-E$4)-waves!B$1))*M685)</f>
        <v>0.63185945314827585</v>
      </c>
      <c r="P685" s="1">
        <f t="shared" si="117"/>
        <v>0.63185945314827585</v>
      </c>
      <c r="S685" s="1">
        <f t="shared" si="118"/>
        <v>3.2348491887704494E-5</v>
      </c>
      <c r="T685" s="1">
        <f t="shared" si="119"/>
        <v>0.73904054098653649</v>
      </c>
    </row>
    <row r="686" spans="1:20">
      <c r="A686">
        <v>678</v>
      </c>
      <c r="B686" s="1">
        <f t="shared" si="123"/>
        <v>3.2396274002752805E-5</v>
      </c>
      <c r="C686">
        <f t="shared" si="115"/>
        <v>0</v>
      </c>
      <c r="D686">
        <f t="shared" si="124"/>
        <v>1</v>
      </c>
      <c r="E686" s="1">
        <f>('Power parameter'!B$7-'Power parameter'!H$10/2+('Power parameter'!B$6-'Power parameter'!B$12)/'Power parameter'!E$15*(B686-B$4))*C686</f>
        <v>0</v>
      </c>
      <c r="F686">
        <f>('Power parameter'!B$7+'Power parameter'!H$10/2-'Power parameter'!B$12/'Power parameter'!E$15*(B686-B$3-B$4))*D686</f>
        <v>0.73820189861086205</v>
      </c>
      <c r="G686" s="1">
        <f t="shared" si="116"/>
        <v>0.73820189861086205</v>
      </c>
      <c r="J686">
        <v>678</v>
      </c>
      <c r="K686" s="1">
        <f t="shared" si="120"/>
        <v>3.4674789321448677E-5</v>
      </c>
      <c r="L686">
        <f t="shared" si="121"/>
        <v>0</v>
      </c>
      <c r="M686">
        <f t="shared" si="122"/>
        <v>1</v>
      </c>
      <c r="N686" s="1">
        <f>('Power parameter'!B$6-'Power parameter'!B$13)/'Power parameter'!E$15*(K686-E$4)*L686</f>
        <v>0</v>
      </c>
      <c r="O686" s="1">
        <f>IF(((K686-E$4)-B$1-E$1)&gt;0,0,('Power parameter'!K$8-'Power parameter'!B$13/'Power parameter'!E$15*((K686-E$4)-waves!B$1))*M686)</f>
        <v>0.63096182684439672</v>
      </c>
      <c r="P686" s="1">
        <f t="shared" si="117"/>
        <v>0.63096182684439672</v>
      </c>
      <c r="S686" s="1">
        <f t="shared" si="118"/>
        <v>3.2396274002752805E-5</v>
      </c>
      <c r="T686" s="1">
        <f t="shared" si="119"/>
        <v>0.73820189861086205</v>
      </c>
    </row>
    <row r="687" spans="1:20">
      <c r="A687">
        <v>679</v>
      </c>
      <c r="B687" s="1">
        <f t="shared" si="123"/>
        <v>3.244405611780111E-5</v>
      </c>
      <c r="C687">
        <f t="shared" si="115"/>
        <v>0</v>
      </c>
      <c r="D687">
        <f t="shared" si="124"/>
        <v>1</v>
      </c>
      <c r="E687" s="1">
        <f>('Power parameter'!B$7-'Power parameter'!H$10/2+('Power parameter'!B$6-'Power parameter'!B$12)/'Power parameter'!E$15*(B687-B$4))*C687</f>
        <v>0</v>
      </c>
      <c r="F687">
        <f>('Power parameter'!B$7+'Power parameter'!H$10/2-'Power parameter'!B$12/'Power parameter'!E$15*(B687-B$3-B$4))*D687</f>
        <v>0.73736325623518784</v>
      </c>
      <c r="G687" s="1">
        <f t="shared" si="116"/>
        <v>0.73736325623518784</v>
      </c>
      <c r="J687">
        <v>679</v>
      </c>
      <c r="K687" s="1">
        <f t="shared" si="120"/>
        <v>3.4725932078559961E-5</v>
      </c>
      <c r="L687">
        <f t="shared" si="121"/>
        <v>0</v>
      </c>
      <c r="M687">
        <f t="shared" si="122"/>
        <v>1</v>
      </c>
      <c r="N687" s="1">
        <f>('Power parameter'!B$6-'Power parameter'!B$13)/'Power parameter'!E$15*(K687-E$4)*L687</f>
        <v>0</v>
      </c>
      <c r="O687" s="1">
        <f>IF(((K687-E$4)-B$1-E$1)&gt;0,0,('Power parameter'!K$8-'Power parameter'!B$13/'Power parameter'!E$15*((K687-E$4)-waves!B$1))*M687)</f>
        <v>0.63006420054051759</v>
      </c>
      <c r="P687" s="1">
        <f t="shared" si="117"/>
        <v>0.63006420054051759</v>
      </c>
      <c r="S687" s="1">
        <f t="shared" si="118"/>
        <v>3.244405611780111E-5</v>
      </c>
      <c r="T687" s="1">
        <f t="shared" si="119"/>
        <v>0.73736325623518784</v>
      </c>
    </row>
    <row r="688" spans="1:20">
      <c r="A688">
        <v>680</v>
      </c>
      <c r="B688" s="1">
        <f t="shared" si="123"/>
        <v>3.2491838232849415E-5</v>
      </c>
      <c r="C688">
        <f t="shared" si="115"/>
        <v>0</v>
      </c>
      <c r="D688">
        <f t="shared" si="124"/>
        <v>1</v>
      </c>
      <c r="E688" s="1">
        <f>('Power parameter'!B$7-'Power parameter'!H$10/2+('Power parameter'!B$6-'Power parameter'!B$12)/'Power parameter'!E$15*(B688-B$4))*C688</f>
        <v>0</v>
      </c>
      <c r="F688">
        <f>('Power parameter'!B$7+'Power parameter'!H$10/2-'Power parameter'!B$12/'Power parameter'!E$15*(B688-B$3-B$4))*D688</f>
        <v>0.73652461385951351</v>
      </c>
      <c r="G688" s="1">
        <f t="shared" si="116"/>
        <v>0.73652461385951351</v>
      </c>
      <c r="J688">
        <v>680</v>
      </c>
      <c r="K688" s="1">
        <f t="shared" si="120"/>
        <v>3.4777074835671245E-5</v>
      </c>
      <c r="L688">
        <f t="shared" si="121"/>
        <v>0</v>
      </c>
      <c r="M688">
        <f t="shared" si="122"/>
        <v>1</v>
      </c>
      <c r="N688" s="1">
        <f>('Power parameter'!B$6-'Power parameter'!B$13)/'Power parameter'!E$15*(K688-E$4)*L688</f>
        <v>0</v>
      </c>
      <c r="O688" s="1">
        <f>IF(((K688-E$4)-B$1-E$1)&gt;0,0,('Power parameter'!K$8-'Power parameter'!B$13/'Power parameter'!E$15*((K688-E$4)-waves!B$1))*M688)</f>
        <v>0.62916657423663835</v>
      </c>
      <c r="P688" s="1">
        <f t="shared" si="117"/>
        <v>0.62916657423663835</v>
      </c>
      <c r="S688" s="1">
        <f t="shared" si="118"/>
        <v>3.2491838232849415E-5</v>
      </c>
      <c r="T688" s="1">
        <f t="shared" si="119"/>
        <v>0.73652461385951351</v>
      </c>
    </row>
    <row r="689" spans="1:20">
      <c r="A689">
        <v>681</v>
      </c>
      <c r="B689" s="1">
        <f t="shared" si="123"/>
        <v>3.2539620347897727E-5</v>
      </c>
      <c r="C689">
        <f t="shared" si="115"/>
        <v>0</v>
      </c>
      <c r="D689">
        <f t="shared" si="124"/>
        <v>1</v>
      </c>
      <c r="E689" s="1">
        <f>('Power parameter'!B$7-'Power parameter'!H$10/2+('Power parameter'!B$6-'Power parameter'!B$12)/'Power parameter'!E$15*(B689-B$4))*C689</f>
        <v>0</v>
      </c>
      <c r="F689">
        <f>('Power parameter'!B$7+'Power parameter'!H$10/2-'Power parameter'!B$12/'Power parameter'!E$15*(B689-B$3-B$4))*D689</f>
        <v>0.73568597148383907</v>
      </c>
      <c r="G689" s="1">
        <f t="shared" si="116"/>
        <v>0.73568597148383907</v>
      </c>
      <c r="J689">
        <v>681</v>
      </c>
      <c r="K689" s="1">
        <f t="shared" si="120"/>
        <v>3.4828217592782523E-5</v>
      </c>
      <c r="L689">
        <f t="shared" si="121"/>
        <v>0</v>
      </c>
      <c r="M689">
        <f t="shared" si="122"/>
        <v>1</v>
      </c>
      <c r="N689" s="1">
        <f>('Power parameter'!B$6-'Power parameter'!B$13)/'Power parameter'!E$15*(K689-E$4)*L689</f>
        <v>0</v>
      </c>
      <c r="O689" s="1">
        <f>IF(((K689-E$4)-B$1-E$1)&gt;0,0,('Power parameter'!K$8-'Power parameter'!B$13/'Power parameter'!E$15*((K689-E$4)-waves!B$1))*M689)</f>
        <v>0.62826894793275923</v>
      </c>
      <c r="P689" s="1">
        <f t="shared" si="117"/>
        <v>0.62826894793275923</v>
      </c>
      <c r="S689" s="1">
        <f t="shared" si="118"/>
        <v>3.2539620347897727E-5</v>
      </c>
      <c r="T689" s="1">
        <f t="shared" si="119"/>
        <v>0.73568597148383907</v>
      </c>
    </row>
    <row r="690" spans="1:20">
      <c r="A690">
        <v>682</v>
      </c>
      <c r="B690" s="1">
        <f t="shared" si="123"/>
        <v>3.2587402462946031E-5</v>
      </c>
      <c r="C690">
        <f t="shared" si="115"/>
        <v>0</v>
      </c>
      <c r="D690">
        <f t="shared" si="124"/>
        <v>1</v>
      </c>
      <c r="E690" s="1">
        <f>('Power parameter'!B$7-'Power parameter'!H$10/2+('Power parameter'!B$6-'Power parameter'!B$12)/'Power parameter'!E$15*(B690-B$4))*C690</f>
        <v>0</v>
      </c>
      <c r="F690">
        <f>('Power parameter'!B$7+'Power parameter'!H$10/2-'Power parameter'!B$12/'Power parameter'!E$15*(B690-B$3-B$4))*D690</f>
        <v>0.73484732910816486</v>
      </c>
      <c r="G690" s="1">
        <f t="shared" si="116"/>
        <v>0.73484732910816486</v>
      </c>
      <c r="J690">
        <v>682</v>
      </c>
      <c r="K690" s="1">
        <f t="shared" si="120"/>
        <v>3.4879360349893807E-5</v>
      </c>
      <c r="L690">
        <f t="shared" si="121"/>
        <v>0</v>
      </c>
      <c r="M690">
        <f t="shared" si="122"/>
        <v>1</v>
      </c>
      <c r="N690" s="1">
        <f>('Power parameter'!B$6-'Power parameter'!B$13)/'Power parameter'!E$15*(K690-E$4)*L690</f>
        <v>0</v>
      </c>
      <c r="O690" s="1">
        <f>IF(((K690-E$4)-B$1-E$1)&gt;0,0,('Power parameter'!K$8-'Power parameter'!B$13/'Power parameter'!E$15*((K690-E$4)-waves!B$1))*M690)</f>
        <v>0.6273713216288801</v>
      </c>
      <c r="P690" s="1">
        <f t="shared" si="117"/>
        <v>0.6273713216288801</v>
      </c>
      <c r="S690" s="1">
        <f t="shared" si="118"/>
        <v>3.2587402462946031E-5</v>
      </c>
      <c r="T690" s="1">
        <f t="shared" si="119"/>
        <v>0.73484732910816486</v>
      </c>
    </row>
    <row r="691" spans="1:20">
      <c r="A691">
        <v>683</v>
      </c>
      <c r="B691" s="1">
        <f t="shared" si="123"/>
        <v>3.2635184577994343E-5</v>
      </c>
      <c r="C691">
        <f t="shared" si="115"/>
        <v>0</v>
      </c>
      <c r="D691">
        <f t="shared" si="124"/>
        <v>1</v>
      </c>
      <c r="E691" s="1">
        <f>('Power parameter'!B$7-'Power parameter'!H$10/2+('Power parameter'!B$6-'Power parameter'!B$12)/'Power parameter'!E$15*(B691-B$4))*C691</f>
        <v>0</v>
      </c>
      <c r="F691">
        <f>('Power parameter'!B$7+'Power parameter'!H$10/2-'Power parameter'!B$12/'Power parameter'!E$15*(B691-B$3-B$4))*D691</f>
        <v>0.73400868673249042</v>
      </c>
      <c r="G691" s="1">
        <f t="shared" si="116"/>
        <v>0.73400868673249042</v>
      </c>
      <c r="J691">
        <v>683</v>
      </c>
      <c r="K691" s="1">
        <f t="shared" si="120"/>
        <v>3.4930503107005085E-5</v>
      </c>
      <c r="L691">
        <f t="shared" si="121"/>
        <v>0</v>
      </c>
      <c r="M691">
        <f t="shared" si="122"/>
        <v>1</v>
      </c>
      <c r="N691" s="1">
        <f>('Power parameter'!B$6-'Power parameter'!B$13)/'Power parameter'!E$15*(K691-E$4)*L691</f>
        <v>0</v>
      </c>
      <c r="O691" s="1">
        <f>IF(((K691-E$4)-B$1-E$1)&gt;0,0,('Power parameter'!K$8-'Power parameter'!B$13/'Power parameter'!E$15*((K691-E$4)-waves!B$1))*M691)</f>
        <v>0.62647369532500097</v>
      </c>
      <c r="P691" s="1">
        <f t="shared" si="117"/>
        <v>0.62647369532500097</v>
      </c>
      <c r="S691" s="1">
        <f t="shared" si="118"/>
        <v>3.2635184577994343E-5</v>
      </c>
      <c r="T691" s="1">
        <f t="shared" si="119"/>
        <v>0.73400868673249042</v>
      </c>
    </row>
    <row r="692" spans="1:20">
      <c r="A692">
        <v>684</v>
      </c>
      <c r="B692" s="1">
        <f t="shared" si="123"/>
        <v>3.2682966693042648E-5</v>
      </c>
      <c r="C692">
        <f t="shared" si="115"/>
        <v>0</v>
      </c>
      <c r="D692">
        <f t="shared" si="124"/>
        <v>1</v>
      </c>
      <c r="E692" s="1">
        <f>('Power parameter'!B$7-'Power parameter'!H$10/2+('Power parameter'!B$6-'Power parameter'!B$12)/'Power parameter'!E$15*(B692-B$4))*C692</f>
        <v>0</v>
      </c>
      <c r="F692">
        <f>('Power parameter'!B$7+'Power parameter'!H$10/2-'Power parameter'!B$12/'Power parameter'!E$15*(B692-B$3-B$4))*D692</f>
        <v>0.7331700443568161</v>
      </c>
      <c r="G692" s="1">
        <f t="shared" si="116"/>
        <v>0.7331700443568161</v>
      </c>
      <c r="J692">
        <v>684</v>
      </c>
      <c r="K692" s="1">
        <f t="shared" si="120"/>
        <v>3.4981645864116369E-5</v>
      </c>
      <c r="L692">
        <f t="shared" si="121"/>
        <v>0</v>
      </c>
      <c r="M692">
        <f t="shared" si="122"/>
        <v>1</v>
      </c>
      <c r="N692" s="1">
        <f>('Power parameter'!B$6-'Power parameter'!B$13)/'Power parameter'!E$15*(K692-E$4)*L692</f>
        <v>0</v>
      </c>
      <c r="O692" s="1">
        <f>IF(((K692-E$4)-B$1-E$1)&gt;0,0,('Power parameter'!K$8-'Power parameter'!B$13/'Power parameter'!E$15*((K692-E$4)-waves!B$1))*M692)</f>
        <v>0.62557606902112184</v>
      </c>
      <c r="P692" s="1">
        <f t="shared" si="117"/>
        <v>0.62557606902112184</v>
      </c>
      <c r="S692" s="1">
        <f t="shared" si="118"/>
        <v>3.2682966693042648E-5</v>
      </c>
      <c r="T692" s="1">
        <f t="shared" si="119"/>
        <v>0.7331700443568161</v>
      </c>
    </row>
    <row r="693" spans="1:20">
      <c r="A693">
        <v>685</v>
      </c>
      <c r="B693" s="1">
        <f t="shared" si="123"/>
        <v>3.2730748808090959E-5</v>
      </c>
      <c r="C693">
        <f t="shared" si="115"/>
        <v>0</v>
      </c>
      <c r="D693">
        <f t="shared" si="124"/>
        <v>1</v>
      </c>
      <c r="E693" s="1">
        <f>('Power parameter'!B$7-'Power parameter'!H$10/2+('Power parameter'!B$6-'Power parameter'!B$12)/'Power parameter'!E$15*(B693-B$4))*C693</f>
        <v>0</v>
      </c>
      <c r="F693">
        <f>('Power parameter'!B$7+'Power parameter'!H$10/2-'Power parameter'!B$12/'Power parameter'!E$15*(B693-B$3-B$4))*D693</f>
        <v>0.73233140198114177</v>
      </c>
      <c r="G693" s="1">
        <f t="shared" si="116"/>
        <v>0.73233140198114177</v>
      </c>
      <c r="J693">
        <v>685</v>
      </c>
      <c r="K693" s="1">
        <f t="shared" si="120"/>
        <v>3.5032788621227646E-5</v>
      </c>
      <c r="L693">
        <f t="shared" si="121"/>
        <v>0</v>
      </c>
      <c r="M693">
        <f t="shared" si="122"/>
        <v>1</v>
      </c>
      <c r="N693" s="1">
        <f>('Power parameter'!B$6-'Power parameter'!B$13)/'Power parameter'!E$15*(K693-E$4)*L693</f>
        <v>0</v>
      </c>
      <c r="O693" s="1">
        <f>IF(((K693-E$4)-B$1-E$1)&gt;0,0,('Power parameter'!K$8-'Power parameter'!B$13/'Power parameter'!E$15*((K693-E$4)-waves!B$1))*M693)</f>
        <v>0.62467844271724271</v>
      </c>
      <c r="P693" s="1">
        <f t="shared" si="117"/>
        <v>0.62467844271724271</v>
      </c>
      <c r="S693" s="1">
        <f t="shared" si="118"/>
        <v>3.2730748808090959E-5</v>
      </c>
      <c r="T693" s="1">
        <f t="shared" si="119"/>
        <v>0.73233140198114177</v>
      </c>
    </row>
    <row r="694" spans="1:20">
      <c r="A694">
        <v>686</v>
      </c>
      <c r="B694" s="1">
        <f t="shared" si="123"/>
        <v>3.2778530923139264E-5</v>
      </c>
      <c r="C694">
        <f t="shared" si="115"/>
        <v>0</v>
      </c>
      <c r="D694">
        <f t="shared" si="124"/>
        <v>1</v>
      </c>
      <c r="E694" s="1">
        <f>('Power parameter'!B$7-'Power parameter'!H$10/2+('Power parameter'!B$6-'Power parameter'!B$12)/'Power parameter'!E$15*(B694-B$4))*C694</f>
        <v>0</v>
      </c>
      <c r="F694">
        <f>('Power parameter'!B$7+'Power parameter'!H$10/2-'Power parameter'!B$12/'Power parameter'!E$15*(B694-B$3-B$4))*D694</f>
        <v>0.73149275960546745</v>
      </c>
      <c r="G694" s="1">
        <f t="shared" si="116"/>
        <v>0.73149275960546745</v>
      </c>
      <c r="J694">
        <v>686</v>
      </c>
      <c r="K694" s="1">
        <f t="shared" si="120"/>
        <v>3.5083931378338931E-5</v>
      </c>
      <c r="L694">
        <f t="shared" si="121"/>
        <v>0</v>
      </c>
      <c r="M694">
        <f t="shared" si="122"/>
        <v>1</v>
      </c>
      <c r="N694" s="1">
        <f>('Power parameter'!B$6-'Power parameter'!B$13)/'Power parameter'!E$15*(K694-E$4)*L694</f>
        <v>0</v>
      </c>
      <c r="O694" s="1">
        <f>IF(((K694-E$4)-B$1-E$1)&gt;0,0,('Power parameter'!K$8-'Power parameter'!B$13/'Power parameter'!E$15*((K694-E$4)-waves!B$1))*M694)</f>
        <v>0.62378081641336358</v>
      </c>
      <c r="P694" s="1">
        <f t="shared" si="117"/>
        <v>0.62378081641336358</v>
      </c>
      <c r="S694" s="1">
        <f t="shared" si="118"/>
        <v>3.2778530923139264E-5</v>
      </c>
      <c r="T694" s="1">
        <f t="shared" si="119"/>
        <v>0.73149275960546745</v>
      </c>
    </row>
    <row r="695" spans="1:20">
      <c r="A695">
        <v>687</v>
      </c>
      <c r="B695" s="1">
        <f t="shared" si="123"/>
        <v>3.2826313038187576E-5</v>
      </c>
      <c r="C695">
        <f t="shared" si="115"/>
        <v>0</v>
      </c>
      <c r="D695">
        <f t="shared" si="124"/>
        <v>1</v>
      </c>
      <c r="E695" s="1">
        <f>('Power parameter'!B$7-'Power parameter'!H$10/2+('Power parameter'!B$6-'Power parameter'!B$12)/'Power parameter'!E$15*(B695-B$4))*C695</f>
        <v>0</v>
      </c>
      <c r="F695">
        <f>('Power parameter'!B$7+'Power parameter'!H$10/2-'Power parameter'!B$12/'Power parameter'!E$15*(B695-B$3-B$4))*D695</f>
        <v>0.73065411722979312</v>
      </c>
      <c r="G695" s="1">
        <f t="shared" si="116"/>
        <v>0.73065411722979312</v>
      </c>
      <c r="J695">
        <v>687</v>
      </c>
      <c r="K695" s="1">
        <f t="shared" si="120"/>
        <v>3.5135074135450208E-5</v>
      </c>
      <c r="L695">
        <f t="shared" si="121"/>
        <v>0</v>
      </c>
      <c r="M695">
        <f t="shared" si="122"/>
        <v>1</v>
      </c>
      <c r="N695" s="1">
        <f>('Power parameter'!B$6-'Power parameter'!B$13)/'Power parameter'!E$15*(K695-E$4)*L695</f>
        <v>0</v>
      </c>
      <c r="O695" s="1">
        <f>IF(((K695-E$4)-B$1-E$1)&gt;0,0,('Power parameter'!K$8-'Power parameter'!B$13/'Power parameter'!E$15*((K695-E$4)-waves!B$1))*M695)</f>
        <v>0.62288319010948445</v>
      </c>
      <c r="P695" s="1">
        <f t="shared" si="117"/>
        <v>0.62288319010948445</v>
      </c>
      <c r="S695" s="1">
        <f t="shared" si="118"/>
        <v>3.2826313038187576E-5</v>
      </c>
      <c r="T695" s="1">
        <f t="shared" si="119"/>
        <v>0.73065411722979312</v>
      </c>
    </row>
    <row r="696" spans="1:20">
      <c r="A696">
        <v>688</v>
      </c>
      <c r="B696" s="1">
        <f t="shared" si="123"/>
        <v>3.2874095153235881E-5</v>
      </c>
      <c r="C696">
        <f t="shared" si="115"/>
        <v>0</v>
      </c>
      <c r="D696">
        <f t="shared" si="124"/>
        <v>1</v>
      </c>
      <c r="E696" s="1">
        <f>('Power parameter'!B$7-'Power parameter'!H$10/2+('Power parameter'!B$6-'Power parameter'!B$12)/'Power parameter'!E$15*(B696-B$4))*C696</f>
        <v>0</v>
      </c>
      <c r="F696">
        <f>('Power parameter'!B$7+'Power parameter'!H$10/2-'Power parameter'!B$12/'Power parameter'!E$15*(B696-B$3-B$4))*D696</f>
        <v>0.7298154748541188</v>
      </c>
      <c r="G696" s="1">
        <f t="shared" si="116"/>
        <v>0.7298154748541188</v>
      </c>
      <c r="J696">
        <v>688</v>
      </c>
      <c r="K696" s="1">
        <f t="shared" si="120"/>
        <v>3.5186216892561492E-5</v>
      </c>
      <c r="L696">
        <f t="shared" si="121"/>
        <v>0</v>
      </c>
      <c r="M696">
        <f t="shared" si="122"/>
        <v>1</v>
      </c>
      <c r="N696" s="1">
        <f>('Power parameter'!B$6-'Power parameter'!B$13)/'Power parameter'!E$15*(K696-E$4)*L696</f>
        <v>0</v>
      </c>
      <c r="O696" s="1">
        <f>IF(((K696-E$4)-B$1-E$1)&gt;0,0,('Power parameter'!K$8-'Power parameter'!B$13/'Power parameter'!E$15*((K696-E$4)-waves!B$1))*M696)</f>
        <v>0.62198556380560532</v>
      </c>
      <c r="P696" s="1">
        <f t="shared" si="117"/>
        <v>0.62198556380560532</v>
      </c>
      <c r="S696" s="1">
        <f t="shared" si="118"/>
        <v>3.2874095153235881E-5</v>
      </c>
      <c r="T696" s="1">
        <f t="shared" si="119"/>
        <v>0.7298154748541188</v>
      </c>
    </row>
    <row r="697" spans="1:20">
      <c r="A697">
        <v>689</v>
      </c>
      <c r="B697" s="1">
        <f t="shared" si="123"/>
        <v>3.2921877268284192E-5</v>
      </c>
      <c r="C697">
        <f t="shared" si="115"/>
        <v>0</v>
      </c>
      <c r="D697">
        <f t="shared" si="124"/>
        <v>1</v>
      </c>
      <c r="E697" s="1">
        <f>('Power parameter'!B$7-'Power parameter'!H$10/2+('Power parameter'!B$6-'Power parameter'!B$12)/'Power parameter'!E$15*(B697-B$4))*C697</f>
        <v>0</v>
      </c>
      <c r="F697">
        <f>('Power parameter'!B$7+'Power parameter'!H$10/2-'Power parameter'!B$12/'Power parameter'!E$15*(B697-B$3-B$4))*D697</f>
        <v>0.72897683247844436</v>
      </c>
      <c r="G697" s="1">
        <f t="shared" si="116"/>
        <v>0.72897683247844436</v>
      </c>
      <c r="J697">
        <v>689</v>
      </c>
      <c r="K697" s="1">
        <f t="shared" si="120"/>
        <v>3.5237359649672777E-5</v>
      </c>
      <c r="L697">
        <f t="shared" si="121"/>
        <v>0</v>
      </c>
      <c r="M697">
        <f t="shared" si="122"/>
        <v>1</v>
      </c>
      <c r="N697" s="1">
        <f>('Power parameter'!B$6-'Power parameter'!B$13)/'Power parameter'!E$15*(K697-E$4)*L697</f>
        <v>0</v>
      </c>
      <c r="O697" s="1">
        <f>IF(((K697-E$4)-B$1-E$1)&gt;0,0,('Power parameter'!K$8-'Power parameter'!B$13/'Power parameter'!E$15*((K697-E$4)-waves!B$1))*M697)</f>
        <v>0.62108793750172608</v>
      </c>
      <c r="P697" s="1">
        <f t="shared" si="117"/>
        <v>0.62108793750172608</v>
      </c>
      <c r="S697" s="1">
        <f t="shared" si="118"/>
        <v>3.2921877268284192E-5</v>
      </c>
      <c r="T697" s="1">
        <f t="shared" si="119"/>
        <v>0.72897683247844436</v>
      </c>
    </row>
    <row r="698" spans="1:20">
      <c r="A698">
        <v>690</v>
      </c>
      <c r="B698" s="1">
        <f t="shared" si="123"/>
        <v>3.2969659383332497E-5</v>
      </c>
      <c r="C698">
        <f t="shared" si="115"/>
        <v>0</v>
      </c>
      <c r="D698">
        <f t="shared" si="124"/>
        <v>1</v>
      </c>
      <c r="E698" s="1">
        <f>('Power parameter'!B$7-'Power parameter'!H$10/2+('Power parameter'!B$6-'Power parameter'!B$12)/'Power parameter'!E$15*(B698-B$4))*C698</f>
        <v>0</v>
      </c>
      <c r="F698">
        <f>('Power parameter'!B$7+'Power parameter'!H$10/2-'Power parameter'!B$12/'Power parameter'!E$15*(B698-B$3-B$4))*D698</f>
        <v>0.72813819010277014</v>
      </c>
      <c r="G698" s="1">
        <f t="shared" si="116"/>
        <v>0.72813819010277014</v>
      </c>
      <c r="J698">
        <v>690</v>
      </c>
      <c r="K698" s="1">
        <f t="shared" si="120"/>
        <v>3.5288502406784054E-5</v>
      </c>
      <c r="L698">
        <f t="shared" si="121"/>
        <v>0</v>
      </c>
      <c r="M698">
        <f t="shared" si="122"/>
        <v>1</v>
      </c>
      <c r="N698" s="1">
        <f>('Power parameter'!B$6-'Power parameter'!B$13)/'Power parameter'!E$15*(K698-E$4)*L698</f>
        <v>0</v>
      </c>
      <c r="O698" s="1">
        <f>IF(((K698-E$4)-B$1-E$1)&gt;0,0,('Power parameter'!K$8-'Power parameter'!B$13/'Power parameter'!E$15*((K698-E$4)-waves!B$1))*M698)</f>
        <v>0.62019031119784707</v>
      </c>
      <c r="P698" s="1">
        <f t="shared" si="117"/>
        <v>0.62019031119784707</v>
      </c>
      <c r="S698" s="1">
        <f t="shared" si="118"/>
        <v>3.2969659383332497E-5</v>
      </c>
      <c r="T698" s="1">
        <f t="shared" si="119"/>
        <v>0.72813819010277014</v>
      </c>
    </row>
    <row r="699" spans="1:20">
      <c r="A699">
        <v>691</v>
      </c>
      <c r="B699" s="1">
        <f t="shared" si="123"/>
        <v>3.3017441498380809E-5</v>
      </c>
      <c r="C699">
        <f t="shared" si="115"/>
        <v>0</v>
      </c>
      <c r="D699">
        <f t="shared" si="124"/>
        <v>1</v>
      </c>
      <c r="E699" s="1">
        <f>('Power parameter'!B$7-'Power parameter'!H$10/2+('Power parameter'!B$6-'Power parameter'!B$12)/'Power parameter'!E$15*(B699-B$4))*C699</f>
        <v>0</v>
      </c>
      <c r="F699">
        <f>('Power parameter'!B$7+'Power parameter'!H$10/2-'Power parameter'!B$12/'Power parameter'!E$15*(B699-B$3-B$4))*D699</f>
        <v>0.72729954772709571</v>
      </c>
      <c r="G699" s="1">
        <f t="shared" si="116"/>
        <v>0.72729954772709571</v>
      </c>
      <c r="J699">
        <v>691</v>
      </c>
      <c r="K699" s="1">
        <f t="shared" si="120"/>
        <v>3.5339645163895338E-5</v>
      </c>
      <c r="L699">
        <f t="shared" si="121"/>
        <v>0</v>
      </c>
      <c r="M699">
        <f t="shared" si="122"/>
        <v>1</v>
      </c>
      <c r="N699" s="1">
        <f>('Power parameter'!B$6-'Power parameter'!B$13)/'Power parameter'!E$15*(K699-E$4)*L699</f>
        <v>0</v>
      </c>
      <c r="O699" s="1">
        <f>IF(((K699-E$4)-B$1-E$1)&gt;0,0,('Power parameter'!K$8-'Power parameter'!B$13/'Power parameter'!E$15*((K699-E$4)-waves!B$1))*M699)</f>
        <v>0.61929268489396783</v>
      </c>
      <c r="P699" s="1">
        <f t="shared" si="117"/>
        <v>0.61929268489396783</v>
      </c>
      <c r="S699" s="1">
        <f t="shared" si="118"/>
        <v>3.3017441498380809E-5</v>
      </c>
      <c r="T699" s="1">
        <f t="shared" si="119"/>
        <v>0.72729954772709571</v>
      </c>
    </row>
    <row r="700" spans="1:20">
      <c r="A700">
        <v>692</v>
      </c>
      <c r="B700" s="1">
        <f t="shared" si="123"/>
        <v>3.3065223613429113E-5</v>
      </c>
      <c r="C700">
        <f t="shared" si="115"/>
        <v>0</v>
      </c>
      <c r="D700">
        <f t="shared" si="124"/>
        <v>1</v>
      </c>
      <c r="E700" s="1">
        <f>('Power parameter'!B$7-'Power parameter'!H$10/2+('Power parameter'!B$6-'Power parameter'!B$12)/'Power parameter'!E$15*(B700-B$4))*C700</f>
        <v>0</v>
      </c>
      <c r="F700">
        <f>('Power parameter'!B$7+'Power parameter'!H$10/2-'Power parameter'!B$12/'Power parameter'!E$15*(B700-B$3-B$4))*D700</f>
        <v>0.72646090535142138</v>
      </c>
      <c r="G700" s="1">
        <f t="shared" si="116"/>
        <v>0.72646090535142138</v>
      </c>
      <c r="J700">
        <v>692</v>
      </c>
      <c r="K700" s="1">
        <f t="shared" si="120"/>
        <v>3.5390787921006616E-5</v>
      </c>
      <c r="L700">
        <f t="shared" si="121"/>
        <v>0</v>
      </c>
      <c r="M700">
        <f t="shared" si="122"/>
        <v>1</v>
      </c>
      <c r="N700" s="1">
        <f>('Power parameter'!B$6-'Power parameter'!B$13)/'Power parameter'!E$15*(K700-E$4)*L700</f>
        <v>0</v>
      </c>
      <c r="O700" s="1">
        <f>IF(((K700-E$4)-B$1-E$1)&gt;0,0,('Power parameter'!K$8-'Power parameter'!B$13/'Power parameter'!E$15*((K700-E$4)-waves!B$1))*M700)</f>
        <v>0.6183950585900887</v>
      </c>
      <c r="P700" s="1">
        <f t="shared" si="117"/>
        <v>0.6183950585900887</v>
      </c>
      <c r="S700" s="1">
        <f t="shared" si="118"/>
        <v>3.3065223613429113E-5</v>
      </c>
      <c r="T700" s="1">
        <f t="shared" si="119"/>
        <v>0.72646090535142138</v>
      </c>
    </row>
    <row r="701" spans="1:20">
      <c r="A701">
        <v>693</v>
      </c>
      <c r="B701" s="1">
        <f t="shared" si="123"/>
        <v>3.3113005728477418E-5</v>
      </c>
      <c r="C701">
        <f t="shared" ref="C701:C764" si="125">IF((B701-B$4)&lt;B$3,1,0)</f>
        <v>0</v>
      </c>
      <c r="D701">
        <f t="shared" si="124"/>
        <v>1</v>
      </c>
      <c r="E701" s="1">
        <f>('Power parameter'!B$7-'Power parameter'!H$10/2+('Power parameter'!B$6-'Power parameter'!B$12)/'Power parameter'!E$15*(B701-B$4))*C701</f>
        <v>0</v>
      </c>
      <c r="F701">
        <f>('Power parameter'!B$7+'Power parameter'!H$10/2-'Power parameter'!B$12/'Power parameter'!E$15*(B701-B$3-B$4))*D701</f>
        <v>0.72562226297574717</v>
      </c>
      <c r="G701" s="1">
        <f t="shared" si="116"/>
        <v>0.72562226297574717</v>
      </c>
      <c r="J701">
        <v>693</v>
      </c>
      <c r="K701" s="1">
        <f t="shared" si="120"/>
        <v>3.54419306781179E-5</v>
      </c>
      <c r="L701">
        <f t="shared" si="121"/>
        <v>0</v>
      </c>
      <c r="M701">
        <f t="shared" si="122"/>
        <v>1</v>
      </c>
      <c r="N701" s="1">
        <f>('Power parameter'!B$6-'Power parameter'!B$13)/'Power parameter'!E$15*(K701-E$4)*L701</f>
        <v>0</v>
      </c>
      <c r="O701" s="1">
        <f>IF(((K701-E$4)-B$1-E$1)&gt;0,0,('Power parameter'!K$8-'Power parameter'!B$13/'Power parameter'!E$15*((K701-E$4)-waves!B$1))*M701)</f>
        <v>0.61749743228620957</v>
      </c>
      <c r="P701" s="1">
        <f t="shared" si="117"/>
        <v>0.61749743228620957</v>
      </c>
      <c r="S701" s="1">
        <f t="shared" si="118"/>
        <v>3.3113005728477418E-5</v>
      </c>
      <c r="T701" s="1">
        <f t="shared" si="119"/>
        <v>0.72562226297574717</v>
      </c>
    </row>
    <row r="702" spans="1:20">
      <c r="A702">
        <v>694</v>
      </c>
      <c r="B702" s="1">
        <f t="shared" si="123"/>
        <v>3.316078784352573E-5</v>
      </c>
      <c r="C702">
        <f t="shared" si="125"/>
        <v>0</v>
      </c>
      <c r="D702">
        <f t="shared" si="124"/>
        <v>1</v>
      </c>
      <c r="E702" s="1">
        <f>('Power parameter'!B$7-'Power parameter'!H$10/2+('Power parameter'!B$6-'Power parameter'!B$12)/'Power parameter'!E$15*(B702-B$4))*C702</f>
        <v>0</v>
      </c>
      <c r="F702">
        <f>('Power parameter'!B$7+'Power parameter'!H$10/2-'Power parameter'!B$12/'Power parameter'!E$15*(B702-B$3-B$4))*D702</f>
        <v>0.72478362060007273</v>
      </c>
      <c r="G702" s="1">
        <f t="shared" si="116"/>
        <v>0.72478362060007273</v>
      </c>
      <c r="J702">
        <v>694</v>
      </c>
      <c r="K702" s="1">
        <f t="shared" si="120"/>
        <v>3.5493073435229178E-5</v>
      </c>
      <c r="L702">
        <f t="shared" si="121"/>
        <v>0</v>
      </c>
      <c r="M702">
        <f t="shared" si="122"/>
        <v>1</v>
      </c>
      <c r="N702" s="1">
        <f>('Power parameter'!B$6-'Power parameter'!B$13)/'Power parameter'!E$15*(K702-E$4)*L702</f>
        <v>0</v>
      </c>
      <c r="O702" s="1">
        <f>IF(((K702-E$4)-B$1-E$1)&gt;0,0,('Power parameter'!K$8-'Power parameter'!B$13/'Power parameter'!E$15*((K702-E$4)-waves!B$1))*M702)</f>
        <v>0.61659980598233044</v>
      </c>
      <c r="P702" s="1">
        <f t="shared" si="117"/>
        <v>0.61659980598233044</v>
      </c>
      <c r="S702" s="1">
        <f t="shared" si="118"/>
        <v>3.316078784352573E-5</v>
      </c>
      <c r="T702" s="1">
        <f t="shared" si="119"/>
        <v>0.72478362060007273</v>
      </c>
    </row>
    <row r="703" spans="1:20">
      <c r="A703">
        <v>695</v>
      </c>
      <c r="B703" s="1">
        <f t="shared" si="123"/>
        <v>3.3208569958574035E-5</v>
      </c>
      <c r="C703">
        <f t="shared" si="125"/>
        <v>0</v>
      </c>
      <c r="D703">
        <f t="shared" si="124"/>
        <v>1</v>
      </c>
      <c r="E703" s="1">
        <f>('Power parameter'!B$7-'Power parameter'!H$10/2+('Power parameter'!B$6-'Power parameter'!B$12)/'Power parameter'!E$15*(B703-B$4))*C703</f>
        <v>0</v>
      </c>
      <c r="F703">
        <f>('Power parameter'!B$7+'Power parameter'!H$10/2-'Power parameter'!B$12/'Power parameter'!E$15*(B703-B$3-B$4))*D703</f>
        <v>0.72394497822439841</v>
      </c>
      <c r="G703" s="1">
        <f t="shared" si="116"/>
        <v>0.72394497822439841</v>
      </c>
      <c r="J703">
        <v>695</v>
      </c>
      <c r="K703" s="1">
        <f t="shared" si="120"/>
        <v>3.5544216192340462E-5</v>
      </c>
      <c r="L703">
        <f t="shared" si="121"/>
        <v>0</v>
      </c>
      <c r="M703">
        <f t="shared" si="122"/>
        <v>1</v>
      </c>
      <c r="N703" s="1">
        <f>('Power parameter'!B$6-'Power parameter'!B$13)/'Power parameter'!E$15*(K703-E$4)*L703</f>
        <v>0</v>
      </c>
      <c r="O703" s="1">
        <f>IF(((K703-E$4)-B$1-E$1)&gt;0,0,('Power parameter'!K$8-'Power parameter'!B$13/'Power parameter'!E$15*((K703-E$4)-waves!B$1))*M703)</f>
        <v>0.6157021796784512</v>
      </c>
      <c r="P703" s="1">
        <f t="shared" si="117"/>
        <v>0.6157021796784512</v>
      </c>
      <c r="S703" s="1">
        <f t="shared" si="118"/>
        <v>3.3208569958574035E-5</v>
      </c>
      <c r="T703" s="1">
        <f t="shared" si="119"/>
        <v>0.72394497822439841</v>
      </c>
    </row>
    <row r="704" spans="1:20">
      <c r="A704">
        <v>696</v>
      </c>
      <c r="B704" s="1">
        <f t="shared" si="123"/>
        <v>3.3256352073622346E-5</v>
      </c>
      <c r="C704">
        <f t="shared" si="125"/>
        <v>0</v>
      </c>
      <c r="D704">
        <f t="shared" si="124"/>
        <v>1</v>
      </c>
      <c r="E704" s="1">
        <f>('Power parameter'!B$7-'Power parameter'!H$10/2+('Power parameter'!B$6-'Power parameter'!B$12)/'Power parameter'!E$15*(B704-B$4))*C704</f>
        <v>0</v>
      </c>
      <c r="F704">
        <f>('Power parameter'!B$7+'Power parameter'!H$10/2-'Power parameter'!B$12/'Power parameter'!E$15*(B704-B$3-B$4))*D704</f>
        <v>0.72310633584872397</v>
      </c>
      <c r="G704" s="1">
        <f t="shared" si="116"/>
        <v>0.72310633584872397</v>
      </c>
      <c r="J704">
        <v>696</v>
      </c>
      <c r="K704" s="1">
        <f t="shared" si="120"/>
        <v>3.5595358949451739E-5</v>
      </c>
      <c r="L704">
        <f t="shared" si="121"/>
        <v>0</v>
      </c>
      <c r="M704">
        <f t="shared" si="122"/>
        <v>1</v>
      </c>
      <c r="N704" s="1">
        <f>('Power parameter'!B$6-'Power parameter'!B$13)/'Power parameter'!E$15*(K704-E$4)*L704</f>
        <v>0</v>
      </c>
      <c r="O704" s="1">
        <f>IF(((K704-E$4)-B$1-E$1)&gt;0,0,('Power parameter'!K$8-'Power parameter'!B$13/'Power parameter'!E$15*((K704-E$4)-waves!B$1))*M704)</f>
        <v>0.61480455337457218</v>
      </c>
      <c r="P704" s="1">
        <f t="shared" si="117"/>
        <v>0.61480455337457218</v>
      </c>
      <c r="S704" s="1">
        <f t="shared" si="118"/>
        <v>3.3256352073622346E-5</v>
      </c>
      <c r="T704" s="1">
        <f t="shared" si="119"/>
        <v>0.72310633584872397</v>
      </c>
    </row>
    <row r="705" spans="1:20">
      <c r="A705">
        <v>697</v>
      </c>
      <c r="B705" s="1">
        <f t="shared" si="123"/>
        <v>3.3304134188670651E-5</v>
      </c>
      <c r="C705">
        <f t="shared" si="125"/>
        <v>0</v>
      </c>
      <c r="D705">
        <f t="shared" si="124"/>
        <v>1</v>
      </c>
      <c r="E705" s="1">
        <f>('Power parameter'!B$7-'Power parameter'!H$10/2+('Power parameter'!B$6-'Power parameter'!B$12)/'Power parameter'!E$15*(B705-B$4))*C705</f>
        <v>0</v>
      </c>
      <c r="F705">
        <f>('Power parameter'!B$7+'Power parameter'!H$10/2-'Power parameter'!B$12/'Power parameter'!E$15*(B705-B$3-B$4))*D705</f>
        <v>0.72226769347304975</v>
      </c>
      <c r="G705" s="1">
        <f t="shared" si="116"/>
        <v>0.72226769347304975</v>
      </c>
      <c r="J705">
        <v>697</v>
      </c>
      <c r="K705" s="1">
        <f t="shared" si="120"/>
        <v>3.5646501706563024E-5</v>
      </c>
      <c r="L705">
        <f t="shared" si="121"/>
        <v>0</v>
      </c>
      <c r="M705">
        <f t="shared" si="122"/>
        <v>1</v>
      </c>
      <c r="N705" s="1">
        <f>('Power parameter'!B$6-'Power parameter'!B$13)/'Power parameter'!E$15*(K705-E$4)*L705</f>
        <v>0</v>
      </c>
      <c r="O705" s="1">
        <f>IF(((K705-E$4)-B$1-E$1)&gt;0,0,('Power parameter'!K$8-'Power parameter'!B$13/'Power parameter'!E$15*((K705-E$4)-waves!B$1))*M705)</f>
        <v>0.61390692707069294</v>
      </c>
      <c r="P705" s="1">
        <f t="shared" si="117"/>
        <v>0.61390692707069294</v>
      </c>
      <c r="S705" s="1">
        <f t="shared" si="118"/>
        <v>3.3304134188670651E-5</v>
      </c>
      <c r="T705" s="1">
        <f t="shared" si="119"/>
        <v>0.72226769347304975</v>
      </c>
    </row>
    <row r="706" spans="1:20">
      <c r="A706">
        <v>698</v>
      </c>
      <c r="B706" s="1">
        <f t="shared" si="123"/>
        <v>3.3351916303718963E-5</v>
      </c>
      <c r="C706">
        <f t="shared" si="125"/>
        <v>0</v>
      </c>
      <c r="D706">
        <f t="shared" si="124"/>
        <v>1</v>
      </c>
      <c r="E706" s="1">
        <f>('Power parameter'!B$7-'Power parameter'!H$10/2+('Power parameter'!B$6-'Power parameter'!B$12)/'Power parameter'!E$15*(B706-B$4))*C706</f>
        <v>0</v>
      </c>
      <c r="F706">
        <f>('Power parameter'!B$7+'Power parameter'!H$10/2-'Power parameter'!B$12/'Power parameter'!E$15*(B706-B$3-B$4))*D706</f>
        <v>0.72142905109737532</v>
      </c>
      <c r="G706" s="1">
        <f t="shared" si="116"/>
        <v>0.72142905109737532</v>
      </c>
      <c r="J706">
        <v>698</v>
      </c>
      <c r="K706" s="1">
        <f t="shared" si="120"/>
        <v>3.5697644463674301E-5</v>
      </c>
      <c r="L706">
        <f t="shared" si="121"/>
        <v>0</v>
      </c>
      <c r="M706">
        <f t="shared" si="122"/>
        <v>1</v>
      </c>
      <c r="N706" s="1">
        <f>('Power parameter'!B$6-'Power parameter'!B$13)/'Power parameter'!E$15*(K706-E$4)*L706</f>
        <v>0</v>
      </c>
      <c r="O706" s="1">
        <f>IF(((K706-E$4)-B$1-E$1)&gt;0,0,('Power parameter'!K$8-'Power parameter'!B$13/'Power parameter'!E$15*((K706-E$4)-waves!B$1))*M706)</f>
        <v>0.61300930076681392</v>
      </c>
      <c r="P706" s="1">
        <f t="shared" si="117"/>
        <v>0.61300930076681392</v>
      </c>
      <c r="S706" s="1">
        <f t="shared" si="118"/>
        <v>3.3351916303718963E-5</v>
      </c>
      <c r="T706" s="1">
        <f t="shared" si="119"/>
        <v>0.72142905109737532</v>
      </c>
    </row>
    <row r="707" spans="1:20">
      <c r="A707">
        <v>699</v>
      </c>
      <c r="B707" s="1">
        <f t="shared" si="123"/>
        <v>3.3399698418767268E-5</v>
      </c>
      <c r="C707">
        <f t="shared" si="125"/>
        <v>0</v>
      </c>
      <c r="D707">
        <f t="shared" si="124"/>
        <v>1</v>
      </c>
      <c r="E707" s="1">
        <f>('Power parameter'!B$7-'Power parameter'!H$10/2+('Power parameter'!B$6-'Power parameter'!B$12)/'Power parameter'!E$15*(B707-B$4))*C707</f>
        <v>0</v>
      </c>
      <c r="F707">
        <f>('Power parameter'!B$7+'Power parameter'!H$10/2-'Power parameter'!B$12/'Power parameter'!E$15*(B707-B$3-B$4))*D707</f>
        <v>0.72059040872170099</v>
      </c>
      <c r="G707" s="1">
        <f t="shared" si="116"/>
        <v>0.72059040872170099</v>
      </c>
      <c r="J707">
        <v>699</v>
      </c>
      <c r="K707" s="1">
        <f t="shared" si="120"/>
        <v>3.5748787220785585E-5</v>
      </c>
      <c r="L707">
        <f t="shared" si="121"/>
        <v>0</v>
      </c>
      <c r="M707">
        <f t="shared" si="122"/>
        <v>1</v>
      </c>
      <c r="N707" s="1">
        <f>('Power parameter'!B$6-'Power parameter'!B$13)/'Power parameter'!E$15*(K707-E$4)*L707</f>
        <v>0</v>
      </c>
      <c r="O707" s="1">
        <f>IF(((K707-E$4)-B$1-E$1)&gt;0,0,('Power parameter'!K$8-'Power parameter'!B$13/'Power parameter'!E$15*((K707-E$4)-waves!B$1))*M707)</f>
        <v>0.61211167446293469</v>
      </c>
      <c r="P707" s="1">
        <f t="shared" si="117"/>
        <v>0.61211167446293469</v>
      </c>
      <c r="S707" s="1">
        <f t="shared" si="118"/>
        <v>3.3399698418767268E-5</v>
      </c>
      <c r="T707" s="1">
        <f t="shared" si="119"/>
        <v>0.72059040872170099</v>
      </c>
    </row>
    <row r="708" spans="1:20">
      <c r="A708">
        <v>700</v>
      </c>
      <c r="B708" s="1">
        <f t="shared" si="123"/>
        <v>3.3447480533815579E-5</v>
      </c>
      <c r="C708">
        <f t="shared" si="125"/>
        <v>0</v>
      </c>
      <c r="D708">
        <f t="shared" si="124"/>
        <v>1</v>
      </c>
      <c r="E708" s="1">
        <f>('Power parameter'!B$7-'Power parameter'!H$10/2+('Power parameter'!B$6-'Power parameter'!B$12)/'Power parameter'!E$15*(B708-B$4))*C708</f>
        <v>0</v>
      </c>
      <c r="F708">
        <f>('Power parameter'!B$7+'Power parameter'!H$10/2-'Power parameter'!B$12/'Power parameter'!E$15*(B708-B$3-B$4))*D708</f>
        <v>0.71975176634602667</v>
      </c>
      <c r="G708" s="1">
        <f t="shared" si="116"/>
        <v>0.71975176634602667</v>
      </c>
      <c r="J708">
        <v>700</v>
      </c>
      <c r="K708" s="1">
        <f t="shared" si="120"/>
        <v>3.579992997789687E-5</v>
      </c>
      <c r="L708">
        <f t="shared" si="121"/>
        <v>0</v>
      </c>
      <c r="M708">
        <f t="shared" si="122"/>
        <v>1</v>
      </c>
      <c r="N708" s="1">
        <f>('Power parameter'!B$6-'Power parameter'!B$13)/'Power parameter'!E$15*(K708-E$4)*L708</f>
        <v>0</v>
      </c>
      <c r="O708" s="1">
        <f>IF(((K708-E$4)-B$1-E$1)&gt;0,0,('Power parameter'!K$8-'Power parameter'!B$13/'Power parameter'!E$15*((K708-E$4)-waves!B$1))*M708)</f>
        <v>0.61121404815905556</v>
      </c>
      <c r="P708" s="1">
        <f t="shared" si="117"/>
        <v>0.61121404815905556</v>
      </c>
      <c r="S708" s="1">
        <f t="shared" si="118"/>
        <v>3.3447480533815579E-5</v>
      </c>
      <c r="T708" s="1">
        <f t="shared" si="119"/>
        <v>0.71975176634602667</v>
      </c>
    </row>
    <row r="709" spans="1:20">
      <c r="A709">
        <v>701</v>
      </c>
      <c r="B709" s="1">
        <f t="shared" si="123"/>
        <v>3.3495262648863884E-5</v>
      </c>
      <c r="C709">
        <f t="shared" si="125"/>
        <v>0</v>
      </c>
      <c r="D709">
        <f t="shared" si="124"/>
        <v>1</v>
      </c>
      <c r="E709" s="1">
        <f>('Power parameter'!B$7-'Power parameter'!H$10/2+('Power parameter'!B$6-'Power parameter'!B$12)/'Power parameter'!E$15*(B709-B$4))*C709</f>
        <v>0</v>
      </c>
      <c r="F709">
        <f>('Power parameter'!B$7+'Power parameter'!H$10/2-'Power parameter'!B$12/'Power parameter'!E$15*(B709-B$3-B$4))*D709</f>
        <v>0.71891312397035234</v>
      </c>
      <c r="G709" s="1">
        <f t="shared" si="116"/>
        <v>0.71891312397035234</v>
      </c>
      <c r="J709">
        <v>701</v>
      </c>
      <c r="K709" s="1">
        <f t="shared" si="120"/>
        <v>3.5851072735008147E-5</v>
      </c>
      <c r="L709">
        <f t="shared" si="121"/>
        <v>0</v>
      </c>
      <c r="M709">
        <f t="shared" si="122"/>
        <v>1</v>
      </c>
      <c r="N709" s="1">
        <f>('Power parameter'!B$6-'Power parameter'!B$13)/'Power parameter'!E$15*(K709-E$4)*L709</f>
        <v>0</v>
      </c>
      <c r="O709" s="1">
        <f>IF(((K709-E$4)-B$1-E$1)&gt;0,0,('Power parameter'!K$8-'Power parameter'!B$13/'Power parameter'!E$15*((K709-E$4)-waves!B$1))*M709)</f>
        <v>0.61031642185517643</v>
      </c>
      <c r="P709" s="1">
        <f t="shared" si="117"/>
        <v>0.61031642185517643</v>
      </c>
      <c r="S709" s="1">
        <f t="shared" si="118"/>
        <v>3.3495262648863884E-5</v>
      </c>
      <c r="T709" s="1">
        <f t="shared" si="119"/>
        <v>0.71891312397035234</v>
      </c>
    </row>
    <row r="710" spans="1:20">
      <c r="A710">
        <v>702</v>
      </c>
      <c r="B710" s="1">
        <f t="shared" si="123"/>
        <v>3.3543044763912196E-5</v>
      </c>
      <c r="C710">
        <f t="shared" si="125"/>
        <v>0</v>
      </c>
      <c r="D710">
        <f t="shared" si="124"/>
        <v>1</v>
      </c>
      <c r="E710" s="1">
        <f>('Power parameter'!B$7-'Power parameter'!H$10/2+('Power parameter'!B$6-'Power parameter'!B$12)/'Power parameter'!E$15*(B710-B$4))*C710</f>
        <v>0</v>
      </c>
      <c r="F710">
        <f>('Power parameter'!B$7+'Power parameter'!H$10/2-'Power parameter'!B$12/'Power parameter'!E$15*(B710-B$3-B$4))*D710</f>
        <v>0.71807448159467802</v>
      </c>
      <c r="G710" s="1">
        <f t="shared" si="116"/>
        <v>0.71807448159467802</v>
      </c>
      <c r="J710">
        <v>702</v>
      </c>
      <c r="K710" s="1">
        <f t="shared" si="120"/>
        <v>3.5902215492119431E-5</v>
      </c>
      <c r="L710">
        <f t="shared" si="121"/>
        <v>0</v>
      </c>
      <c r="M710">
        <f t="shared" si="122"/>
        <v>1</v>
      </c>
      <c r="N710" s="1">
        <f>('Power parameter'!B$6-'Power parameter'!B$13)/'Power parameter'!E$15*(K710-E$4)*L710</f>
        <v>0</v>
      </c>
      <c r="O710" s="1">
        <f>IF(((K710-E$4)-B$1-E$1)&gt;0,0,('Power parameter'!K$8-'Power parameter'!B$13/'Power parameter'!E$15*((K710-E$4)-waves!B$1))*M710)</f>
        <v>0.6094187955512973</v>
      </c>
      <c r="P710" s="1">
        <f t="shared" si="117"/>
        <v>0.6094187955512973</v>
      </c>
      <c r="S710" s="1">
        <f t="shared" si="118"/>
        <v>3.3543044763912196E-5</v>
      </c>
      <c r="T710" s="1">
        <f t="shared" si="119"/>
        <v>0.71807448159467802</v>
      </c>
    </row>
    <row r="711" spans="1:20">
      <c r="A711">
        <v>703</v>
      </c>
      <c r="B711" s="1">
        <f t="shared" si="123"/>
        <v>3.35908268789605E-5</v>
      </c>
      <c r="C711">
        <f t="shared" si="125"/>
        <v>0</v>
      </c>
      <c r="D711">
        <f t="shared" si="124"/>
        <v>1</v>
      </c>
      <c r="E711" s="1">
        <f>('Power parameter'!B$7-'Power parameter'!H$10/2+('Power parameter'!B$6-'Power parameter'!B$12)/'Power parameter'!E$15*(B711-B$4))*C711</f>
        <v>0</v>
      </c>
      <c r="F711">
        <f>('Power parameter'!B$7+'Power parameter'!H$10/2-'Power parameter'!B$12/'Power parameter'!E$15*(B711-B$3-B$4))*D711</f>
        <v>0.71723583921900369</v>
      </c>
      <c r="G711" s="1">
        <f t="shared" si="116"/>
        <v>0.71723583921900369</v>
      </c>
      <c r="J711">
        <v>703</v>
      </c>
      <c r="K711" s="1">
        <f t="shared" si="120"/>
        <v>3.5953358249230709E-5</v>
      </c>
      <c r="L711">
        <f t="shared" si="121"/>
        <v>0</v>
      </c>
      <c r="M711">
        <f t="shared" si="122"/>
        <v>1</v>
      </c>
      <c r="N711" s="1">
        <f>('Power parameter'!B$6-'Power parameter'!B$13)/'Power parameter'!E$15*(K711-E$4)*L711</f>
        <v>0</v>
      </c>
      <c r="O711" s="1">
        <f>IF(((K711-E$4)-B$1-E$1)&gt;0,0,('Power parameter'!K$8-'Power parameter'!B$13/'Power parameter'!E$15*((K711-E$4)-waves!B$1))*M711)</f>
        <v>0.60852116924741817</v>
      </c>
      <c r="P711" s="1">
        <f t="shared" si="117"/>
        <v>0.60852116924741817</v>
      </c>
      <c r="S711" s="1">
        <f t="shared" si="118"/>
        <v>3.35908268789605E-5</v>
      </c>
      <c r="T711" s="1">
        <f t="shared" si="119"/>
        <v>0.71723583921900369</v>
      </c>
    </row>
    <row r="712" spans="1:20">
      <c r="A712">
        <v>704</v>
      </c>
      <c r="B712" s="1">
        <f t="shared" si="123"/>
        <v>3.3638608994008812E-5</v>
      </c>
      <c r="C712">
        <f t="shared" si="125"/>
        <v>0</v>
      </c>
      <c r="D712">
        <f t="shared" si="124"/>
        <v>1</v>
      </c>
      <c r="E712" s="1">
        <f>('Power parameter'!B$7-'Power parameter'!H$10/2+('Power parameter'!B$6-'Power parameter'!B$12)/'Power parameter'!E$15*(B712-B$4))*C712</f>
        <v>0</v>
      </c>
      <c r="F712">
        <f>('Power parameter'!B$7+'Power parameter'!H$10/2-'Power parameter'!B$12/'Power parameter'!E$15*(B712-B$3-B$4))*D712</f>
        <v>0.71639719684332925</v>
      </c>
      <c r="G712" s="1">
        <f t="shared" si="116"/>
        <v>0.71639719684332925</v>
      </c>
      <c r="J712">
        <v>704</v>
      </c>
      <c r="K712" s="1">
        <f t="shared" si="120"/>
        <v>3.6004501006341993E-5</v>
      </c>
      <c r="L712">
        <f t="shared" si="121"/>
        <v>0</v>
      </c>
      <c r="M712">
        <f t="shared" si="122"/>
        <v>1</v>
      </c>
      <c r="N712" s="1">
        <f>('Power parameter'!B$6-'Power parameter'!B$13)/'Power parameter'!E$15*(K712-E$4)*L712</f>
        <v>0</v>
      </c>
      <c r="O712" s="1">
        <f>IF(((K712-E$4)-B$1-E$1)&gt;0,0,('Power parameter'!K$8-'Power parameter'!B$13/'Power parameter'!E$15*((K712-E$4)-waves!B$1))*M712)</f>
        <v>0.60762354294353904</v>
      </c>
      <c r="P712" s="1">
        <f t="shared" si="117"/>
        <v>0.60762354294353904</v>
      </c>
      <c r="S712" s="1">
        <f t="shared" si="118"/>
        <v>3.3638608994008812E-5</v>
      </c>
      <c r="T712" s="1">
        <f t="shared" si="119"/>
        <v>0.71639719684332925</v>
      </c>
    </row>
    <row r="713" spans="1:20">
      <c r="A713">
        <v>705</v>
      </c>
      <c r="B713" s="1">
        <f t="shared" si="123"/>
        <v>3.3686391109057117E-5</v>
      </c>
      <c r="C713">
        <f t="shared" si="125"/>
        <v>0</v>
      </c>
      <c r="D713">
        <f t="shared" si="124"/>
        <v>1</v>
      </c>
      <c r="E713" s="1">
        <f>('Power parameter'!B$7-'Power parameter'!H$10/2+('Power parameter'!B$6-'Power parameter'!B$12)/'Power parameter'!E$15*(B713-B$4))*C713</f>
        <v>0</v>
      </c>
      <c r="F713">
        <f>('Power parameter'!B$7+'Power parameter'!H$10/2-'Power parameter'!B$12/'Power parameter'!E$15*(B713-B$3-B$4))*D713</f>
        <v>0.71555855446765504</v>
      </c>
      <c r="G713" s="1">
        <f t="shared" ref="G713:G776" si="126">E713+F713</f>
        <v>0.71555855446765504</v>
      </c>
      <c r="J713">
        <v>705</v>
      </c>
      <c r="K713" s="1">
        <f t="shared" si="120"/>
        <v>3.6055643763453271E-5</v>
      </c>
      <c r="L713">
        <f t="shared" si="121"/>
        <v>0</v>
      </c>
      <c r="M713">
        <f t="shared" si="122"/>
        <v>1</v>
      </c>
      <c r="N713" s="1">
        <f>('Power parameter'!B$6-'Power parameter'!B$13)/'Power parameter'!E$15*(K713-E$4)*L713</f>
        <v>0</v>
      </c>
      <c r="O713" s="1">
        <f>IF(((K713-E$4)-B$1-E$1)&gt;0,0,('Power parameter'!K$8-'Power parameter'!B$13/'Power parameter'!E$15*((K713-E$4)-waves!B$1))*M713)</f>
        <v>0.60672591663965991</v>
      </c>
      <c r="P713" s="1">
        <f t="shared" ref="P713:P776" si="127">N713+O713</f>
        <v>0.60672591663965991</v>
      </c>
      <c r="S713" s="1">
        <f t="shared" ref="S713:S776" si="128">B713*H$1+K713*H$2</f>
        <v>3.3686391109057117E-5</v>
      </c>
      <c r="T713" s="1">
        <f t="shared" ref="T713:T776" si="129">G713*H$1+P713*H$2</f>
        <v>0.71555855446765504</v>
      </c>
    </row>
    <row r="714" spans="1:20">
      <c r="A714">
        <v>706</v>
      </c>
      <c r="B714" s="1">
        <f t="shared" si="123"/>
        <v>3.3734173224105422E-5</v>
      </c>
      <c r="C714">
        <f t="shared" si="125"/>
        <v>0</v>
      </c>
      <c r="D714">
        <f t="shared" si="124"/>
        <v>1</v>
      </c>
      <c r="E714" s="1">
        <f>('Power parameter'!B$7-'Power parameter'!H$10/2+('Power parameter'!B$6-'Power parameter'!B$12)/'Power parameter'!E$15*(B714-B$4))*C714</f>
        <v>0</v>
      </c>
      <c r="F714">
        <f>('Power parameter'!B$7+'Power parameter'!H$10/2-'Power parameter'!B$12/'Power parameter'!E$15*(B714-B$3-B$4))*D714</f>
        <v>0.71471991209198071</v>
      </c>
      <c r="G714" s="1">
        <f t="shared" si="126"/>
        <v>0.71471991209198071</v>
      </c>
      <c r="J714">
        <v>706</v>
      </c>
      <c r="K714" s="1">
        <f t="shared" ref="K714:K777" si="130">E$4*2/1000*J714</f>
        <v>3.6106786520564555E-5</v>
      </c>
      <c r="L714">
        <f t="shared" ref="L714:L777" si="131">IF((K714-E$4)&lt;B$1,1,0)</f>
        <v>0</v>
      </c>
      <c r="M714">
        <f t="shared" ref="M714:M777" si="132">IF((K714-E$4)&gt;=B$1,1,0)</f>
        <v>1</v>
      </c>
      <c r="N714" s="1">
        <f>('Power parameter'!B$6-'Power parameter'!B$13)/'Power parameter'!E$15*(K714-E$4)*L714</f>
        <v>0</v>
      </c>
      <c r="O714" s="1">
        <f>IF(((K714-E$4)-B$1-E$1)&gt;0,0,('Power parameter'!K$8-'Power parameter'!B$13/'Power parameter'!E$15*((K714-E$4)-waves!B$1))*M714)</f>
        <v>0.60582829033578067</v>
      </c>
      <c r="P714" s="1">
        <f t="shared" si="127"/>
        <v>0.60582829033578067</v>
      </c>
      <c r="S714" s="1">
        <f t="shared" si="128"/>
        <v>3.3734173224105422E-5</v>
      </c>
      <c r="T714" s="1">
        <f t="shared" si="129"/>
        <v>0.71471991209198071</v>
      </c>
    </row>
    <row r="715" spans="1:20">
      <c r="A715">
        <v>707</v>
      </c>
      <c r="B715" s="1">
        <f t="shared" ref="B715:B778" si="133">2*B$4/1000*A715</f>
        <v>3.3781955339153733E-5</v>
      </c>
      <c r="C715">
        <f t="shared" si="125"/>
        <v>0</v>
      </c>
      <c r="D715">
        <f t="shared" si="124"/>
        <v>1</v>
      </c>
      <c r="E715" s="1">
        <f>('Power parameter'!B$7-'Power parameter'!H$10/2+('Power parameter'!B$6-'Power parameter'!B$12)/'Power parameter'!E$15*(B715-B$4))*C715</f>
        <v>0</v>
      </c>
      <c r="F715">
        <f>('Power parameter'!B$7+'Power parameter'!H$10/2-'Power parameter'!B$12/'Power parameter'!E$15*(B715-B$3-B$4))*D715</f>
        <v>0.71388126971630628</v>
      </c>
      <c r="G715" s="1">
        <f t="shared" si="126"/>
        <v>0.71388126971630628</v>
      </c>
      <c r="J715">
        <v>707</v>
      </c>
      <c r="K715" s="1">
        <f t="shared" si="130"/>
        <v>3.6157929277675832E-5</v>
      </c>
      <c r="L715">
        <f t="shared" si="131"/>
        <v>0</v>
      </c>
      <c r="M715">
        <f t="shared" si="132"/>
        <v>1</v>
      </c>
      <c r="N715" s="1">
        <f>('Power parameter'!B$6-'Power parameter'!B$13)/'Power parameter'!E$15*(K715-E$4)*L715</f>
        <v>0</v>
      </c>
      <c r="O715" s="1">
        <f>IF(((K715-E$4)-B$1-E$1)&gt;0,0,('Power parameter'!K$8-'Power parameter'!B$13/'Power parameter'!E$15*((K715-E$4)-waves!B$1))*M715)</f>
        <v>0.60493066403190165</v>
      </c>
      <c r="P715" s="1">
        <f t="shared" si="127"/>
        <v>0.60493066403190165</v>
      </c>
      <c r="S715" s="1">
        <f t="shared" si="128"/>
        <v>3.3781955339153733E-5</v>
      </c>
      <c r="T715" s="1">
        <f t="shared" si="129"/>
        <v>0.71388126971630628</v>
      </c>
    </row>
    <row r="716" spans="1:20">
      <c r="A716">
        <v>708</v>
      </c>
      <c r="B716" s="1">
        <f t="shared" si="133"/>
        <v>3.3829737454202038E-5</v>
      </c>
      <c r="C716">
        <f t="shared" si="125"/>
        <v>0</v>
      </c>
      <c r="D716">
        <f t="shared" si="124"/>
        <v>1</v>
      </c>
      <c r="E716" s="1">
        <f>('Power parameter'!B$7-'Power parameter'!H$10/2+('Power parameter'!B$6-'Power parameter'!B$12)/'Power parameter'!E$15*(B716-B$4))*C716</f>
        <v>0</v>
      </c>
      <c r="F716">
        <f>('Power parameter'!B$7+'Power parameter'!H$10/2-'Power parameter'!B$12/'Power parameter'!E$15*(B716-B$3-B$4))*D716</f>
        <v>0.71304262734063206</v>
      </c>
      <c r="G716" s="1">
        <f t="shared" si="126"/>
        <v>0.71304262734063206</v>
      </c>
      <c r="J716">
        <v>708</v>
      </c>
      <c r="K716" s="1">
        <f t="shared" si="130"/>
        <v>3.6209072034787117E-5</v>
      </c>
      <c r="L716">
        <f t="shared" si="131"/>
        <v>0</v>
      </c>
      <c r="M716">
        <f t="shared" si="132"/>
        <v>1</v>
      </c>
      <c r="N716" s="1">
        <f>('Power parameter'!B$6-'Power parameter'!B$13)/'Power parameter'!E$15*(K716-E$4)*L716</f>
        <v>0</v>
      </c>
      <c r="O716" s="1">
        <f>IF(((K716-E$4)-B$1-E$1)&gt;0,0,('Power parameter'!K$8-'Power parameter'!B$13/'Power parameter'!E$15*((K716-E$4)-waves!B$1))*M716)</f>
        <v>0.60403303772802242</v>
      </c>
      <c r="P716" s="1">
        <f t="shared" si="127"/>
        <v>0.60403303772802242</v>
      </c>
      <c r="S716" s="1">
        <f t="shared" si="128"/>
        <v>3.3829737454202038E-5</v>
      </c>
      <c r="T716" s="1">
        <f t="shared" si="129"/>
        <v>0.71304262734063206</v>
      </c>
    </row>
    <row r="717" spans="1:20">
      <c r="A717">
        <v>709</v>
      </c>
      <c r="B717" s="1">
        <f t="shared" si="133"/>
        <v>3.387751956925035E-5</v>
      </c>
      <c r="C717">
        <f t="shared" si="125"/>
        <v>0</v>
      </c>
      <c r="D717">
        <f t="shared" si="124"/>
        <v>1</v>
      </c>
      <c r="E717" s="1">
        <f>('Power parameter'!B$7-'Power parameter'!H$10/2+('Power parameter'!B$6-'Power parameter'!B$12)/'Power parameter'!E$15*(B717-B$4))*C717</f>
        <v>0</v>
      </c>
      <c r="F717">
        <f>('Power parameter'!B$7+'Power parameter'!H$10/2-'Power parameter'!B$12/'Power parameter'!E$15*(B717-B$3-B$4))*D717</f>
        <v>0.71220398496495763</v>
      </c>
      <c r="G717" s="1">
        <f t="shared" si="126"/>
        <v>0.71220398496495763</v>
      </c>
      <c r="J717">
        <v>709</v>
      </c>
      <c r="K717" s="1">
        <f t="shared" si="130"/>
        <v>3.6260214791898401E-5</v>
      </c>
      <c r="L717">
        <f t="shared" si="131"/>
        <v>0</v>
      </c>
      <c r="M717">
        <f t="shared" si="132"/>
        <v>1</v>
      </c>
      <c r="N717" s="1">
        <f>('Power parameter'!B$6-'Power parameter'!B$13)/'Power parameter'!E$15*(K717-E$4)*L717</f>
        <v>0</v>
      </c>
      <c r="O717" s="1">
        <f>IF(((K717-E$4)-B$1-E$1)&gt;0,0,('Power parameter'!K$8-'Power parameter'!B$13/'Power parameter'!E$15*((K717-E$4)-waves!B$1))*M717)</f>
        <v>0.60313541142414318</v>
      </c>
      <c r="P717" s="1">
        <f t="shared" si="127"/>
        <v>0.60313541142414318</v>
      </c>
      <c r="S717" s="1">
        <f t="shared" si="128"/>
        <v>3.387751956925035E-5</v>
      </c>
      <c r="T717" s="1">
        <f t="shared" si="129"/>
        <v>0.71220398496495763</v>
      </c>
    </row>
    <row r="718" spans="1:20">
      <c r="A718">
        <v>710</v>
      </c>
      <c r="B718" s="1">
        <f t="shared" si="133"/>
        <v>3.3925301684298655E-5</v>
      </c>
      <c r="C718">
        <f t="shared" si="125"/>
        <v>0</v>
      </c>
      <c r="D718">
        <f t="shared" si="124"/>
        <v>1</v>
      </c>
      <c r="E718" s="1">
        <f>('Power parameter'!B$7-'Power parameter'!H$10/2+('Power parameter'!B$6-'Power parameter'!B$12)/'Power parameter'!E$15*(B718-B$4))*C718</f>
        <v>0</v>
      </c>
      <c r="F718">
        <f>('Power parameter'!B$7+'Power parameter'!H$10/2-'Power parameter'!B$12/'Power parameter'!E$15*(B718-B$3-B$4))*D718</f>
        <v>0.7113653425892833</v>
      </c>
      <c r="G718" s="1">
        <f t="shared" si="126"/>
        <v>0.7113653425892833</v>
      </c>
      <c r="J718">
        <v>710</v>
      </c>
      <c r="K718" s="1">
        <f t="shared" si="130"/>
        <v>3.6311357549009678E-5</v>
      </c>
      <c r="L718">
        <f t="shared" si="131"/>
        <v>0</v>
      </c>
      <c r="M718">
        <f t="shared" si="132"/>
        <v>1</v>
      </c>
      <c r="N718" s="1">
        <f>('Power parameter'!B$6-'Power parameter'!B$13)/'Power parameter'!E$15*(K718-E$4)*L718</f>
        <v>0</v>
      </c>
      <c r="O718" s="1">
        <f>IF(((K718-E$4)-B$1-E$1)&gt;0,0,('Power parameter'!K$8-'Power parameter'!B$13/'Power parameter'!E$15*((K718-E$4)-waves!B$1))*M718)</f>
        <v>0.60223778512026416</v>
      </c>
      <c r="P718" s="1">
        <f t="shared" si="127"/>
        <v>0.60223778512026416</v>
      </c>
      <c r="S718" s="1">
        <f t="shared" si="128"/>
        <v>3.3925301684298655E-5</v>
      </c>
      <c r="T718" s="1">
        <f t="shared" si="129"/>
        <v>0.7113653425892833</v>
      </c>
    </row>
    <row r="719" spans="1:20">
      <c r="A719">
        <v>711</v>
      </c>
      <c r="B719" s="1">
        <f t="shared" si="133"/>
        <v>3.3973083799346966E-5</v>
      </c>
      <c r="C719">
        <f t="shared" si="125"/>
        <v>0</v>
      </c>
      <c r="D719">
        <f t="shared" si="124"/>
        <v>1</v>
      </c>
      <c r="E719" s="1">
        <f>('Power parameter'!B$7-'Power parameter'!H$10/2+('Power parameter'!B$6-'Power parameter'!B$12)/'Power parameter'!E$15*(B719-B$4))*C719</f>
        <v>0</v>
      </c>
      <c r="F719">
        <f>('Power parameter'!B$7+'Power parameter'!H$10/2-'Power parameter'!B$12/'Power parameter'!E$15*(B719-B$3-B$4))*D719</f>
        <v>0.71052670021360886</v>
      </c>
      <c r="G719" s="1">
        <f t="shared" si="126"/>
        <v>0.71052670021360886</v>
      </c>
      <c r="J719">
        <v>711</v>
      </c>
      <c r="K719" s="1">
        <f t="shared" si="130"/>
        <v>3.6362500306120963E-5</v>
      </c>
      <c r="L719">
        <f t="shared" si="131"/>
        <v>0</v>
      </c>
      <c r="M719">
        <f t="shared" si="132"/>
        <v>1</v>
      </c>
      <c r="N719" s="1">
        <f>('Power parameter'!B$6-'Power parameter'!B$13)/'Power parameter'!E$15*(K719-E$4)*L719</f>
        <v>0</v>
      </c>
      <c r="O719" s="1">
        <f>IF(((K719-E$4)-B$1-E$1)&gt;0,0,('Power parameter'!K$8-'Power parameter'!B$13/'Power parameter'!E$15*((K719-E$4)-waves!B$1))*M719)</f>
        <v>0.60134015881638492</v>
      </c>
      <c r="P719" s="1">
        <f t="shared" si="127"/>
        <v>0.60134015881638492</v>
      </c>
      <c r="S719" s="1">
        <f t="shared" si="128"/>
        <v>3.3973083799346966E-5</v>
      </c>
      <c r="T719" s="1">
        <f t="shared" si="129"/>
        <v>0.71052670021360886</v>
      </c>
    </row>
    <row r="720" spans="1:20">
      <c r="A720">
        <v>712</v>
      </c>
      <c r="B720" s="1">
        <f t="shared" si="133"/>
        <v>3.4020865914395271E-5</v>
      </c>
      <c r="C720">
        <f t="shared" si="125"/>
        <v>0</v>
      </c>
      <c r="D720">
        <f t="shared" si="124"/>
        <v>1</v>
      </c>
      <c r="E720" s="1">
        <f>('Power parameter'!B$7-'Power parameter'!H$10/2+('Power parameter'!B$6-'Power parameter'!B$12)/'Power parameter'!E$15*(B720-B$4))*C720</f>
        <v>0</v>
      </c>
      <c r="F720">
        <f>('Power parameter'!B$7+'Power parameter'!H$10/2-'Power parameter'!B$12/'Power parameter'!E$15*(B720-B$3-B$4))*D720</f>
        <v>0.70968805783793465</v>
      </c>
      <c r="G720" s="1">
        <f t="shared" si="126"/>
        <v>0.70968805783793465</v>
      </c>
      <c r="J720">
        <v>712</v>
      </c>
      <c r="K720" s="1">
        <f t="shared" si="130"/>
        <v>3.641364306323224E-5</v>
      </c>
      <c r="L720">
        <f t="shared" si="131"/>
        <v>0</v>
      </c>
      <c r="M720">
        <f t="shared" si="132"/>
        <v>1</v>
      </c>
      <c r="N720" s="1">
        <f>('Power parameter'!B$6-'Power parameter'!B$13)/'Power parameter'!E$15*(K720-E$4)*L720</f>
        <v>0</v>
      </c>
      <c r="O720" s="1">
        <f>IF(((K720-E$4)-B$1-E$1)&gt;0,0,('Power parameter'!K$8-'Power parameter'!B$13/'Power parameter'!E$15*((K720-E$4)-waves!B$1))*M720)</f>
        <v>0.6004425325125059</v>
      </c>
      <c r="P720" s="1">
        <f t="shared" si="127"/>
        <v>0.6004425325125059</v>
      </c>
      <c r="S720" s="1">
        <f t="shared" si="128"/>
        <v>3.4020865914395271E-5</v>
      </c>
      <c r="T720" s="1">
        <f t="shared" si="129"/>
        <v>0.70968805783793465</v>
      </c>
    </row>
    <row r="721" spans="1:20">
      <c r="A721">
        <v>713</v>
      </c>
      <c r="B721" s="1">
        <f t="shared" si="133"/>
        <v>3.4068648029443583E-5</v>
      </c>
      <c r="C721">
        <f t="shared" si="125"/>
        <v>0</v>
      </c>
      <c r="D721">
        <f t="shared" ref="D721:D784" si="134">IF((B721-B$4)&gt;B$3,1,0)</f>
        <v>1</v>
      </c>
      <c r="E721" s="1">
        <f>('Power parameter'!B$7-'Power parameter'!H$10/2+('Power parameter'!B$6-'Power parameter'!B$12)/'Power parameter'!E$15*(B721-B$4))*C721</f>
        <v>0</v>
      </c>
      <c r="F721">
        <f>('Power parameter'!B$7+'Power parameter'!H$10/2-'Power parameter'!B$12/'Power parameter'!E$15*(B721-B$3-B$4))*D721</f>
        <v>0.70884941546226021</v>
      </c>
      <c r="G721" s="1">
        <f t="shared" si="126"/>
        <v>0.70884941546226021</v>
      </c>
      <c r="J721">
        <v>713</v>
      </c>
      <c r="K721" s="1">
        <f t="shared" si="130"/>
        <v>3.6464785820343524E-5</v>
      </c>
      <c r="L721">
        <f t="shared" si="131"/>
        <v>0</v>
      </c>
      <c r="M721">
        <f t="shared" si="132"/>
        <v>1</v>
      </c>
      <c r="N721" s="1">
        <f>('Power parameter'!B$6-'Power parameter'!B$13)/'Power parameter'!E$15*(K721-E$4)*L721</f>
        <v>0</v>
      </c>
      <c r="O721" s="1">
        <f>IF(((K721-E$4)-B$1-E$1)&gt;0,0,('Power parameter'!K$8-'Power parameter'!B$13/'Power parameter'!E$15*((K721-E$4)-waves!B$1))*M721)</f>
        <v>0.59954490620862666</v>
      </c>
      <c r="P721" s="1">
        <f t="shared" si="127"/>
        <v>0.59954490620862666</v>
      </c>
      <c r="S721" s="1">
        <f t="shared" si="128"/>
        <v>3.4068648029443583E-5</v>
      </c>
      <c r="T721" s="1">
        <f t="shared" si="129"/>
        <v>0.70884941546226021</v>
      </c>
    </row>
    <row r="722" spans="1:20">
      <c r="A722">
        <v>714</v>
      </c>
      <c r="B722" s="1">
        <f t="shared" si="133"/>
        <v>3.4116430144491887E-5</v>
      </c>
      <c r="C722">
        <f t="shared" si="125"/>
        <v>0</v>
      </c>
      <c r="D722">
        <f t="shared" si="134"/>
        <v>1</v>
      </c>
      <c r="E722" s="1">
        <f>('Power parameter'!B$7-'Power parameter'!H$10/2+('Power parameter'!B$6-'Power parameter'!B$12)/'Power parameter'!E$15*(B722-B$4))*C722</f>
        <v>0</v>
      </c>
      <c r="F722">
        <f>('Power parameter'!B$7+'Power parameter'!H$10/2-'Power parameter'!B$12/'Power parameter'!E$15*(B722-B$3-B$4))*D722</f>
        <v>0.70801077308658589</v>
      </c>
      <c r="G722" s="1">
        <f t="shared" si="126"/>
        <v>0.70801077308658589</v>
      </c>
      <c r="J722">
        <v>714</v>
      </c>
      <c r="K722" s="1">
        <f t="shared" si="130"/>
        <v>3.6515928577454802E-5</v>
      </c>
      <c r="L722">
        <f t="shared" si="131"/>
        <v>0</v>
      </c>
      <c r="M722">
        <f t="shared" si="132"/>
        <v>1</v>
      </c>
      <c r="N722" s="1">
        <f>('Power parameter'!B$6-'Power parameter'!B$13)/'Power parameter'!E$15*(K722-E$4)*L722</f>
        <v>0</v>
      </c>
      <c r="O722" s="1">
        <f>IF(((K722-E$4)-B$1-E$1)&gt;0,0,('Power parameter'!K$8-'Power parameter'!B$13/'Power parameter'!E$15*((K722-E$4)-waves!B$1))*M722)</f>
        <v>0.59864727990474764</v>
      </c>
      <c r="P722" s="1">
        <f t="shared" si="127"/>
        <v>0.59864727990474764</v>
      </c>
      <c r="S722" s="1">
        <f t="shared" si="128"/>
        <v>3.4116430144491887E-5</v>
      </c>
      <c r="T722" s="1">
        <f t="shared" si="129"/>
        <v>0.70801077308658589</v>
      </c>
    </row>
    <row r="723" spans="1:20">
      <c r="A723">
        <v>715</v>
      </c>
      <c r="B723" s="1">
        <f t="shared" si="133"/>
        <v>3.4164212259540199E-5</v>
      </c>
      <c r="C723">
        <f t="shared" si="125"/>
        <v>0</v>
      </c>
      <c r="D723">
        <f t="shared" si="134"/>
        <v>1</v>
      </c>
      <c r="E723" s="1">
        <f>('Power parameter'!B$7-'Power parameter'!H$10/2+('Power parameter'!B$6-'Power parameter'!B$12)/'Power parameter'!E$15*(B723-B$4))*C723</f>
        <v>0</v>
      </c>
      <c r="F723">
        <f>('Power parameter'!B$7+'Power parameter'!H$10/2-'Power parameter'!B$12/'Power parameter'!E$15*(B723-B$3-B$4))*D723</f>
        <v>0.70717213071091156</v>
      </c>
      <c r="G723" s="1">
        <f t="shared" si="126"/>
        <v>0.70717213071091156</v>
      </c>
      <c r="J723">
        <v>715</v>
      </c>
      <c r="K723" s="1">
        <f t="shared" si="130"/>
        <v>3.6567071334566086E-5</v>
      </c>
      <c r="L723">
        <f t="shared" si="131"/>
        <v>0</v>
      </c>
      <c r="M723">
        <f t="shared" si="132"/>
        <v>1</v>
      </c>
      <c r="N723" s="1">
        <f>('Power parameter'!B$6-'Power parameter'!B$13)/'Power parameter'!E$15*(K723-E$4)*L723</f>
        <v>0</v>
      </c>
      <c r="O723" s="1">
        <f>IF(((K723-E$4)-B$1-E$1)&gt;0,0,('Power parameter'!K$8-'Power parameter'!B$13/'Power parameter'!E$15*((K723-E$4)-waves!B$1))*M723)</f>
        <v>0.5977496536008684</v>
      </c>
      <c r="P723" s="1">
        <f t="shared" si="127"/>
        <v>0.5977496536008684</v>
      </c>
      <c r="S723" s="1">
        <f t="shared" si="128"/>
        <v>3.4164212259540199E-5</v>
      </c>
      <c r="T723" s="1">
        <f t="shared" si="129"/>
        <v>0.70717213071091156</v>
      </c>
    </row>
    <row r="724" spans="1:20">
      <c r="A724">
        <v>716</v>
      </c>
      <c r="B724" s="1">
        <f t="shared" si="133"/>
        <v>3.4211994374588504E-5</v>
      </c>
      <c r="C724">
        <f t="shared" si="125"/>
        <v>0</v>
      </c>
      <c r="D724">
        <f t="shared" si="134"/>
        <v>1</v>
      </c>
      <c r="E724" s="1">
        <f>('Power parameter'!B$7-'Power parameter'!H$10/2+('Power parameter'!B$6-'Power parameter'!B$12)/'Power parameter'!E$15*(B724-B$4))*C724</f>
        <v>0</v>
      </c>
      <c r="F724">
        <f>('Power parameter'!B$7+'Power parameter'!H$10/2-'Power parameter'!B$12/'Power parameter'!E$15*(B724-B$3-B$4))*D724</f>
        <v>0.70633348833523724</v>
      </c>
      <c r="G724" s="1">
        <f t="shared" si="126"/>
        <v>0.70633348833523724</v>
      </c>
      <c r="J724">
        <v>716</v>
      </c>
      <c r="K724" s="1">
        <f t="shared" si="130"/>
        <v>3.6618214091677364E-5</v>
      </c>
      <c r="L724">
        <f t="shared" si="131"/>
        <v>0</v>
      </c>
      <c r="M724">
        <f t="shared" si="132"/>
        <v>1</v>
      </c>
      <c r="N724" s="1">
        <f>('Power parameter'!B$6-'Power parameter'!B$13)/'Power parameter'!E$15*(K724-E$4)*L724</f>
        <v>0</v>
      </c>
      <c r="O724" s="1">
        <f>IF(((K724-E$4)-B$1-E$1)&gt;0,0,('Power parameter'!K$8-'Power parameter'!B$13/'Power parameter'!E$15*((K724-E$4)-waves!B$1))*M724)</f>
        <v>0.59685202729698938</v>
      </c>
      <c r="P724" s="1">
        <f t="shared" si="127"/>
        <v>0.59685202729698938</v>
      </c>
      <c r="S724" s="1">
        <f t="shared" si="128"/>
        <v>3.4211994374588504E-5</v>
      </c>
      <c r="T724" s="1">
        <f t="shared" si="129"/>
        <v>0.70633348833523724</v>
      </c>
    </row>
    <row r="725" spans="1:20">
      <c r="A725">
        <v>717</v>
      </c>
      <c r="B725" s="1">
        <f t="shared" si="133"/>
        <v>3.4259776489636815E-5</v>
      </c>
      <c r="C725">
        <f t="shared" si="125"/>
        <v>0</v>
      </c>
      <c r="D725">
        <f t="shared" si="134"/>
        <v>1</v>
      </c>
      <c r="E725" s="1">
        <f>('Power parameter'!B$7-'Power parameter'!H$10/2+('Power parameter'!B$6-'Power parameter'!B$12)/'Power parameter'!E$15*(B725-B$4))*C725</f>
        <v>0</v>
      </c>
      <c r="F725">
        <f>('Power parameter'!B$7+'Power parameter'!H$10/2-'Power parameter'!B$12/'Power parameter'!E$15*(B725-B$3-B$4))*D725</f>
        <v>0.70549484595956291</v>
      </c>
      <c r="G725" s="1">
        <f t="shared" si="126"/>
        <v>0.70549484595956291</v>
      </c>
      <c r="J725">
        <v>717</v>
      </c>
      <c r="K725" s="1">
        <f t="shared" si="130"/>
        <v>3.6669356848788648E-5</v>
      </c>
      <c r="L725">
        <f t="shared" si="131"/>
        <v>0</v>
      </c>
      <c r="M725">
        <f t="shared" si="132"/>
        <v>1</v>
      </c>
      <c r="N725" s="1">
        <f>('Power parameter'!B$6-'Power parameter'!B$13)/'Power parameter'!E$15*(K725-E$4)*L725</f>
        <v>0</v>
      </c>
      <c r="O725" s="1">
        <f>IF(((K725-E$4)-B$1-E$1)&gt;0,0,('Power parameter'!K$8-'Power parameter'!B$13/'Power parameter'!E$15*((K725-E$4)-waves!B$1))*M725)</f>
        <v>0.59595440099311014</v>
      </c>
      <c r="P725" s="1">
        <f t="shared" si="127"/>
        <v>0.59595440099311014</v>
      </c>
      <c r="S725" s="1">
        <f t="shared" si="128"/>
        <v>3.4259776489636815E-5</v>
      </c>
      <c r="T725" s="1">
        <f t="shared" si="129"/>
        <v>0.70549484595956291</v>
      </c>
    </row>
    <row r="726" spans="1:20">
      <c r="A726">
        <v>718</v>
      </c>
      <c r="B726" s="1">
        <f t="shared" si="133"/>
        <v>3.430755860468512E-5</v>
      </c>
      <c r="C726">
        <f t="shared" si="125"/>
        <v>0</v>
      </c>
      <c r="D726">
        <f t="shared" si="134"/>
        <v>1</v>
      </c>
      <c r="E726" s="1">
        <f>('Power parameter'!B$7-'Power parameter'!H$10/2+('Power parameter'!B$6-'Power parameter'!B$12)/'Power parameter'!E$15*(B726-B$4))*C726</f>
        <v>0</v>
      </c>
      <c r="F726">
        <f>('Power parameter'!B$7+'Power parameter'!H$10/2-'Power parameter'!B$12/'Power parameter'!E$15*(B726-B$3-B$4))*D726</f>
        <v>0.70465620358388859</v>
      </c>
      <c r="G726" s="1">
        <f t="shared" si="126"/>
        <v>0.70465620358388859</v>
      </c>
      <c r="J726">
        <v>718</v>
      </c>
      <c r="K726" s="1">
        <f t="shared" si="130"/>
        <v>3.6720499605899932E-5</v>
      </c>
      <c r="L726">
        <f t="shared" si="131"/>
        <v>0</v>
      </c>
      <c r="M726">
        <f t="shared" si="132"/>
        <v>1</v>
      </c>
      <c r="N726" s="1">
        <f>('Power parameter'!B$6-'Power parameter'!B$13)/'Power parameter'!E$15*(K726-E$4)*L726</f>
        <v>0</v>
      </c>
      <c r="O726" s="1">
        <f>IF(((K726-E$4)-B$1-E$1)&gt;0,0,('Power parameter'!K$8-'Power parameter'!B$13/'Power parameter'!E$15*((K726-E$4)-waves!B$1))*M726)</f>
        <v>0.59505677468923102</v>
      </c>
      <c r="P726" s="1">
        <f t="shared" si="127"/>
        <v>0.59505677468923102</v>
      </c>
      <c r="S726" s="1">
        <f t="shared" si="128"/>
        <v>3.430755860468512E-5</v>
      </c>
      <c r="T726" s="1">
        <f t="shared" si="129"/>
        <v>0.70465620358388859</v>
      </c>
    </row>
    <row r="727" spans="1:20">
      <c r="A727">
        <v>719</v>
      </c>
      <c r="B727" s="1">
        <f t="shared" si="133"/>
        <v>3.4355340719733432E-5</v>
      </c>
      <c r="C727">
        <f t="shared" si="125"/>
        <v>0</v>
      </c>
      <c r="D727">
        <f t="shared" si="134"/>
        <v>1</v>
      </c>
      <c r="E727" s="1">
        <f>('Power parameter'!B$7-'Power parameter'!H$10/2+('Power parameter'!B$6-'Power parameter'!B$12)/'Power parameter'!E$15*(B727-B$4))*C727</f>
        <v>0</v>
      </c>
      <c r="F727">
        <f>('Power parameter'!B$7+'Power parameter'!H$10/2-'Power parameter'!B$12/'Power parameter'!E$15*(B727-B$3-B$4))*D727</f>
        <v>0.70381756120821415</v>
      </c>
      <c r="G727" s="1">
        <f t="shared" si="126"/>
        <v>0.70381756120821415</v>
      </c>
      <c r="J727">
        <v>719</v>
      </c>
      <c r="K727" s="1">
        <f t="shared" si="130"/>
        <v>3.677164236301121E-5</v>
      </c>
      <c r="L727">
        <f t="shared" si="131"/>
        <v>0</v>
      </c>
      <c r="M727">
        <f t="shared" si="132"/>
        <v>1</v>
      </c>
      <c r="N727" s="1">
        <f>('Power parameter'!B$6-'Power parameter'!B$13)/'Power parameter'!E$15*(K727-E$4)*L727</f>
        <v>0</v>
      </c>
      <c r="O727" s="1">
        <f>IF(((K727-E$4)-B$1-E$1)&gt;0,0,('Power parameter'!K$8-'Power parameter'!B$13/'Power parameter'!E$15*((K727-E$4)-waves!B$1))*M727)</f>
        <v>0.59415914838535189</v>
      </c>
      <c r="P727" s="1">
        <f t="shared" si="127"/>
        <v>0.59415914838535189</v>
      </c>
      <c r="S727" s="1">
        <f t="shared" si="128"/>
        <v>3.4355340719733432E-5</v>
      </c>
      <c r="T727" s="1">
        <f t="shared" si="129"/>
        <v>0.70381756120821415</v>
      </c>
    </row>
    <row r="728" spans="1:20">
      <c r="A728">
        <v>720</v>
      </c>
      <c r="B728" s="1">
        <f t="shared" si="133"/>
        <v>3.4403122834781737E-5</v>
      </c>
      <c r="C728">
        <f t="shared" si="125"/>
        <v>0</v>
      </c>
      <c r="D728">
        <f t="shared" si="134"/>
        <v>1</v>
      </c>
      <c r="E728" s="1">
        <f>('Power parameter'!B$7-'Power parameter'!H$10/2+('Power parameter'!B$6-'Power parameter'!B$12)/'Power parameter'!E$15*(B728-B$4))*C728</f>
        <v>0</v>
      </c>
      <c r="F728">
        <f>('Power parameter'!B$7+'Power parameter'!H$10/2-'Power parameter'!B$12/'Power parameter'!E$15*(B728-B$3-B$4))*D728</f>
        <v>0.70297891883253993</v>
      </c>
      <c r="G728" s="1">
        <f t="shared" si="126"/>
        <v>0.70297891883253993</v>
      </c>
      <c r="J728">
        <v>720</v>
      </c>
      <c r="K728" s="1">
        <f t="shared" si="130"/>
        <v>3.6822785120122494E-5</v>
      </c>
      <c r="L728">
        <f t="shared" si="131"/>
        <v>0</v>
      </c>
      <c r="M728">
        <f t="shared" si="132"/>
        <v>1</v>
      </c>
      <c r="N728" s="1">
        <f>('Power parameter'!B$6-'Power parameter'!B$13)/'Power parameter'!E$15*(K728-E$4)*L728</f>
        <v>0</v>
      </c>
      <c r="O728" s="1">
        <f>IF(((K728-E$4)-B$1-E$1)&gt;0,0,('Power parameter'!K$8-'Power parameter'!B$13/'Power parameter'!E$15*((K728-E$4)-waves!B$1))*M728)</f>
        <v>0.59326152208147265</v>
      </c>
      <c r="P728" s="1">
        <f t="shared" si="127"/>
        <v>0.59326152208147265</v>
      </c>
      <c r="S728" s="1">
        <f t="shared" si="128"/>
        <v>3.4403122834781737E-5</v>
      </c>
      <c r="T728" s="1">
        <f t="shared" si="129"/>
        <v>0.70297891883253993</v>
      </c>
    </row>
    <row r="729" spans="1:20">
      <c r="A729">
        <v>721</v>
      </c>
      <c r="B729" s="1">
        <f t="shared" si="133"/>
        <v>3.4450904949830041E-5</v>
      </c>
      <c r="C729">
        <f t="shared" si="125"/>
        <v>0</v>
      </c>
      <c r="D729">
        <f t="shared" si="134"/>
        <v>1</v>
      </c>
      <c r="E729" s="1">
        <f>('Power parameter'!B$7-'Power parameter'!H$10/2+('Power parameter'!B$6-'Power parameter'!B$12)/'Power parameter'!E$15*(B729-B$4))*C729</f>
        <v>0</v>
      </c>
      <c r="F729">
        <f>('Power parameter'!B$7+'Power parameter'!H$10/2-'Power parameter'!B$12/'Power parameter'!E$15*(B729-B$3-B$4))*D729</f>
        <v>0.70214027645686561</v>
      </c>
      <c r="G729" s="1">
        <f t="shared" si="126"/>
        <v>0.70214027645686561</v>
      </c>
      <c r="J729">
        <v>721</v>
      </c>
      <c r="K729" s="1">
        <f t="shared" si="130"/>
        <v>3.6873927877233771E-5</v>
      </c>
      <c r="L729">
        <f t="shared" si="131"/>
        <v>0</v>
      </c>
      <c r="M729">
        <f t="shared" si="132"/>
        <v>1</v>
      </c>
      <c r="N729" s="1">
        <f>('Power parameter'!B$6-'Power parameter'!B$13)/'Power parameter'!E$15*(K729-E$4)*L729</f>
        <v>0</v>
      </c>
      <c r="O729" s="1">
        <f>IF(((K729-E$4)-B$1-E$1)&gt;0,0,('Power parameter'!K$8-'Power parameter'!B$13/'Power parameter'!E$15*((K729-E$4)-waves!B$1))*M729)</f>
        <v>0.59236389577759363</v>
      </c>
      <c r="P729" s="1">
        <f t="shared" si="127"/>
        <v>0.59236389577759363</v>
      </c>
      <c r="S729" s="1">
        <f t="shared" si="128"/>
        <v>3.4450904949830041E-5</v>
      </c>
      <c r="T729" s="1">
        <f t="shared" si="129"/>
        <v>0.70214027645686561</v>
      </c>
    </row>
    <row r="730" spans="1:20">
      <c r="A730">
        <v>722</v>
      </c>
      <c r="B730" s="1">
        <f t="shared" si="133"/>
        <v>3.4498687064878353E-5</v>
      </c>
      <c r="C730">
        <f t="shared" si="125"/>
        <v>0</v>
      </c>
      <c r="D730">
        <f t="shared" si="134"/>
        <v>1</v>
      </c>
      <c r="E730" s="1">
        <f>('Power parameter'!B$7-'Power parameter'!H$10/2+('Power parameter'!B$6-'Power parameter'!B$12)/'Power parameter'!E$15*(B730-B$4))*C730</f>
        <v>0</v>
      </c>
      <c r="F730">
        <f>('Power parameter'!B$7+'Power parameter'!H$10/2-'Power parameter'!B$12/'Power parameter'!E$15*(B730-B$3-B$4))*D730</f>
        <v>0.70130163408119117</v>
      </c>
      <c r="G730" s="1">
        <f t="shared" si="126"/>
        <v>0.70130163408119117</v>
      </c>
      <c r="J730">
        <v>722</v>
      </c>
      <c r="K730" s="1">
        <f t="shared" si="130"/>
        <v>3.6925070634345056E-5</v>
      </c>
      <c r="L730">
        <f t="shared" si="131"/>
        <v>0</v>
      </c>
      <c r="M730">
        <f t="shared" si="132"/>
        <v>1</v>
      </c>
      <c r="N730" s="1">
        <f>('Power parameter'!B$6-'Power parameter'!B$13)/'Power parameter'!E$15*(K730-E$4)*L730</f>
        <v>0</v>
      </c>
      <c r="O730" s="1">
        <f>IF(((K730-E$4)-B$1-E$1)&gt;0,0,('Power parameter'!K$8-'Power parameter'!B$13/'Power parameter'!E$15*((K730-E$4)-waves!B$1))*M730)</f>
        <v>0.59146626947371439</v>
      </c>
      <c r="P730" s="1">
        <f t="shared" si="127"/>
        <v>0.59146626947371439</v>
      </c>
      <c r="S730" s="1">
        <f t="shared" si="128"/>
        <v>3.4498687064878353E-5</v>
      </c>
      <c r="T730" s="1">
        <f t="shared" si="129"/>
        <v>0.70130163408119117</v>
      </c>
    </row>
    <row r="731" spans="1:20">
      <c r="A731">
        <v>723</v>
      </c>
      <c r="B731" s="1">
        <f t="shared" si="133"/>
        <v>3.4546469179926658E-5</v>
      </c>
      <c r="C731">
        <f t="shared" si="125"/>
        <v>0</v>
      </c>
      <c r="D731">
        <f t="shared" si="134"/>
        <v>1</v>
      </c>
      <c r="E731" s="1">
        <f>('Power parameter'!B$7-'Power parameter'!H$10/2+('Power parameter'!B$6-'Power parameter'!B$12)/'Power parameter'!E$15*(B731-B$4))*C731</f>
        <v>0</v>
      </c>
      <c r="F731">
        <f>('Power parameter'!B$7+'Power parameter'!H$10/2-'Power parameter'!B$12/'Power parameter'!E$15*(B731-B$3-B$4))*D731</f>
        <v>0.70046299170551696</v>
      </c>
      <c r="G731" s="1">
        <f t="shared" si="126"/>
        <v>0.70046299170551696</v>
      </c>
      <c r="J731">
        <v>723</v>
      </c>
      <c r="K731" s="1">
        <f t="shared" si="130"/>
        <v>3.6976213391456333E-5</v>
      </c>
      <c r="L731">
        <f t="shared" si="131"/>
        <v>0</v>
      </c>
      <c r="M731">
        <f t="shared" si="132"/>
        <v>1</v>
      </c>
      <c r="N731" s="1">
        <f>('Power parameter'!B$6-'Power parameter'!B$13)/'Power parameter'!E$15*(K731-E$4)*L731</f>
        <v>0</v>
      </c>
      <c r="O731" s="1">
        <f>IF(((K731-E$4)-B$1-E$1)&gt;0,0,('Power parameter'!K$8-'Power parameter'!B$13/'Power parameter'!E$15*((K731-E$4)-waves!B$1))*M731)</f>
        <v>0.59056864316983537</v>
      </c>
      <c r="P731" s="1">
        <f t="shared" si="127"/>
        <v>0.59056864316983537</v>
      </c>
      <c r="S731" s="1">
        <f t="shared" si="128"/>
        <v>3.4546469179926658E-5</v>
      </c>
      <c r="T731" s="1">
        <f t="shared" si="129"/>
        <v>0.70046299170551696</v>
      </c>
    </row>
    <row r="732" spans="1:20">
      <c r="A732">
        <v>724</v>
      </c>
      <c r="B732" s="1">
        <f t="shared" si="133"/>
        <v>3.4594251294974969E-5</v>
      </c>
      <c r="C732">
        <f t="shared" si="125"/>
        <v>0</v>
      </c>
      <c r="D732">
        <f t="shared" si="134"/>
        <v>1</v>
      </c>
      <c r="E732" s="1">
        <f>('Power parameter'!B$7-'Power parameter'!H$10/2+('Power parameter'!B$6-'Power parameter'!B$12)/'Power parameter'!E$15*(B732-B$4))*C732</f>
        <v>0</v>
      </c>
      <c r="F732">
        <f>('Power parameter'!B$7+'Power parameter'!H$10/2-'Power parameter'!B$12/'Power parameter'!E$15*(B732-B$3-B$4))*D732</f>
        <v>0.69962434932984252</v>
      </c>
      <c r="G732" s="1">
        <f t="shared" si="126"/>
        <v>0.69962434932984252</v>
      </c>
      <c r="J732">
        <v>724</v>
      </c>
      <c r="K732" s="1">
        <f t="shared" si="130"/>
        <v>3.7027356148567617E-5</v>
      </c>
      <c r="L732">
        <f t="shared" si="131"/>
        <v>0</v>
      </c>
      <c r="M732">
        <f t="shared" si="132"/>
        <v>1</v>
      </c>
      <c r="N732" s="1">
        <f>('Power parameter'!B$6-'Power parameter'!B$13)/'Power parameter'!E$15*(K732-E$4)*L732</f>
        <v>0</v>
      </c>
      <c r="O732" s="1">
        <f>IF(((K732-E$4)-B$1-E$1)&gt;0,0,('Power parameter'!K$8-'Power parameter'!B$13/'Power parameter'!E$15*((K732-E$4)-waves!B$1))*M732)</f>
        <v>0.58967101686595613</v>
      </c>
      <c r="P732" s="1">
        <f t="shared" si="127"/>
        <v>0.58967101686595613</v>
      </c>
      <c r="S732" s="1">
        <f t="shared" si="128"/>
        <v>3.4594251294974969E-5</v>
      </c>
      <c r="T732" s="1">
        <f t="shared" si="129"/>
        <v>0.69962434932984252</v>
      </c>
    </row>
    <row r="733" spans="1:20">
      <c r="A733">
        <v>725</v>
      </c>
      <c r="B733" s="1">
        <f t="shared" si="133"/>
        <v>3.4642033410023274E-5</v>
      </c>
      <c r="C733">
        <f t="shared" si="125"/>
        <v>0</v>
      </c>
      <c r="D733">
        <f t="shared" si="134"/>
        <v>1</v>
      </c>
      <c r="E733" s="1">
        <f>('Power parameter'!B$7-'Power parameter'!H$10/2+('Power parameter'!B$6-'Power parameter'!B$12)/'Power parameter'!E$15*(B733-B$4))*C733</f>
        <v>0</v>
      </c>
      <c r="F733">
        <f>('Power parameter'!B$7+'Power parameter'!H$10/2-'Power parameter'!B$12/'Power parameter'!E$15*(B733-B$3-B$4))*D733</f>
        <v>0.6987857069541682</v>
      </c>
      <c r="G733" s="1">
        <f t="shared" si="126"/>
        <v>0.6987857069541682</v>
      </c>
      <c r="J733">
        <v>725</v>
      </c>
      <c r="K733" s="1">
        <f t="shared" si="130"/>
        <v>3.7078498905678895E-5</v>
      </c>
      <c r="L733">
        <f t="shared" si="131"/>
        <v>0</v>
      </c>
      <c r="M733">
        <f t="shared" si="132"/>
        <v>1</v>
      </c>
      <c r="N733" s="1">
        <f>('Power parameter'!B$6-'Power parameter'!B$13)/'Power parameter'!E$15*(K733-E$4)*L733</f>
        <v>0</v>
      </c>
      <c r="O733" s="1">
        <f>IF(((K733-E$4)-B$1-E$1)&gt;0,0,('Power parameter'!K$8-'Power parameter'!B$13/'Power parameter'!E$15*((K733-E$4)-waves!B$1))*M733)</f>
        <v>0.58877339056207711</v>
      </c>
      <c r="P733" s="1">
        <f t="shared" si="127"/>
        <v>0.58877339056207711</v>
      </c>
      <c r="S733" s="1">
        <f t="shared" si="128"/>
        <v>3.4642033410023274E-5</v>
      </c>
      <c r="T733" s="1">
        <f t="shared" si="129"/>
        <v>0.6987857069541682</v>
      </c>
    </row>
    <row r="734" spans="1:20">
      <c r="A734">
        <v>726</v>
      </c>
      <c r="B734" s="1">
        <f t="shared" si="133"/>
        <v>3.4689815525071586E-5</v>
      </c>
      <c r="C734">
        <f t="shared" si="125"/>
        <v>0</v>
      </c>
      <c r="D734">
        <f t="shared" si="134"/>
        <v>1</v>
      </c>
      <c r="E734" s="1">
        <f>('Power parameter'!B$7-'Power parameter'!H$10/2+('Power parameter'!B$6-'Power parameter'!B$12)/'Power parameter'!E$15*(B734-B$4))*C734</f>
        <v>0</v>
      </c>
      <c r="F734">
        <f>('Power parameter'!B$7+'Power parameter'!H$10/2-'Power parameter'!B$12/'Power parameter'!E$15*(B734-B$3-B$4))*D734</f>
        <v>0.69794706457849387</v>
      </c>
      <c r="G734" s="1">
        <f t="shared" si="126"/>
        <v>0.69794706457849387</v>
      </c>
      <c r="J734">
        <v>726</v>
      </c>
      <c r="K734" s="1">
        <f t="shared" si="130"/>
        <v>3.7129641662790179E-5</v>
      </c>
      <c r="L734">
        <f t="shared" si="131"/>
        <v>0</v>
      </c>
      <c r="M734">
        <f t="shared" si="132"/>
        <v>1</v>
      </c>
      <c r="N734" s="1">
        <f>('Power parameter'!B$6-'Power parameter'!B$13)/'Power parameter'!E$15*(K734-E$4)*L734</f>
        <v>0</v>
      </c>
      <c r="O734" s="1">
        <f>IF(((K734-E$4)-B$1-E$1)&gt;0,0,('Power parameter'!K$8-'Power parameter'!B$13/'Power parameter'!E$15*((K734-E$4)-waves!B$1))*M734)</f>
        <v>0.58787576425819787</v>
      </c>
      <c r="P734" s="1">
        <f t="shared" si="127"/>
        <v>0.58787576425819787</v>
      </c>
      <c r="S734" s="1">
        <f t="shared" si="128"/>
        <v>3.4689815525071586E-5</v>
      </c>
      <c r="T734" s="1">
        <f t="shared" si="129"/>
        <v>0.69794706457849387</v>
      </c>
    </row>
    <row r="735" spans="1:20">
      <c r="A735">
        <v>727</v>
      </c>
      <c r="B735" s="1">
        <f t="shared" si="133"/>
        <v>3.4737597640119891E-5</v>
      </c>
      <c r="C735">
        <f t="shared" si="125"/>
        <v>0</v>
      </c>
      <c r="D735">
        <f t="shared" si="134"/>
        <v>1</v>
      </c>
      <c r="E735" s="1">
        <f>('Power parameter'!B$7-'Power parameter'!H$10/2+('Power parameter'!B$6-'Power parameter'!B$12)/'Power parameter'!E$15*(B735-B$4))*C735</f>
        <v>0</v>
      </c>
      <c r="F735">
        <f>('Power parameter'!B$7+'Power parameter'!H$10/2-'Power parameter'!B$12/'Power parameter'!E$15*(B735-B$3-B$4))*D735</f>
        <v>0.69710842220281954</v>
      </c>
      <c r="G735" s="1">
        <f t="shared" si="126"/>
        <v>0.69710842220281954</v>
      </c>
      <c r="J735">
        <v>727</v>
      </c>
      <c r="K735" s="1">
        <f t="shared" si="130"/>
        <v>3.7180784419901463E-5</v>
      </c>
      <c r="L735">
        <f t="shared" si="131"/>
        <v>0</v>
      </c>
      <c r="M735">
        <f t="shared" si="132"/>
        <v>1</v>
      </c>
      <c r="N735" s="1">
        <f>('Power parameter'!B$6-'Power parameter'!B$13)/'Power parameter'!E$15*(K735-E$4)*L735</f>
        <v>0</v>
      </c>
      <c r="O735" s="1">
        <f>IF(((K735-E$4)-B$1-E$1)&gt;0,0,('Power parameter'!K$8-'Power parameter'!B$13/'Power parameter'!E$15*((K735-E$4)-waves!B$1))*M735)</f>
        <v>0.58697813795431864</v>
      </c>
      <c r="P735" s="1">
        <f t="shared" si="127"/>
        <v>0.58697813795431864</v>
      </c>
      <c r="S735" s="1">
        <f t="shared" si="128"/>
        <v>3.4737597640119891E-5</v>
      </c>
      <c r="T735" s="1">
        <f t="shared" si="129"/>
        <v>0.69710842220281954</v>
      </c>
    </row>
    <row r="736" spans="1:20">
      <c r="A736">
        <v>728</v>
      </c>
      <c r="B736" s="1">
        <f t="shared" si="133"/>
        <v>3.4785379755168202E-5</v>
      </c>
      <c r="C736">
        <f t="shared" si="125"/>
        <v>0</v>
      </c>
      <c r="D736">
        <f t="shared" si="134"/>
        <v>1</v>
      </c>
      <c r="E736" s="1">
        <f>('Power parameter'!B$7-'Power parameter'!H$10/2+('Power parameter'!B$6-'Power parameter'!B$12)/'Power parameter'!E$15*(B736-B$4))*C736</f>
        <v>0</v>
      </c>
      <c r="F736">
        <f>('Power parameter'!B$7+'Power parameter'!H$10/2-'Power parameter'!B$12/'Power parameter'!E$15*(B736-B$3-B$4))*D736</f>
        <v>0.69626977982714511</v>
      </c>
      <c r="G736" s="1">
        <f t="shared" si="126"/>
        <v>0.69626977982714511</v>
      </c>
      <c r="J736">
        <v>728</v>
      </c>
      <c r="K736" s="1">
        <f t="shared" si="130"/>
        <v>3.7231927177012741E-5</v>
      </c>
      <c r="L736">
        <f t="shared" si="131"/>
        <v>0</v>
      </c>
      <c r="M736">
        <f t="shared" si="132"/>
        <v>1</v>
      </c>
      <c r="N736" s="1">
        <f>('Power parameter'!B$6-'Power parameter'!B$13)/'Power parameter'!E$15*(K736-E$4)*L736</f>
        <v>0</v>
      </c>
      <c r="O736" s="1">
        <f>IF(((K736-E$4)-B$1-E$1)&gt;0,0,('Power parameter'!K$8-'Power parameter'!B$13/'Power parameter'!E$15*((K736-E$4)-waves!B$1))*M736)</f>
        <v>0.58608051165043962</v>
      </c>
      <c r="P736" s="1">
        <f t="shared" si="127"/>
        <v>0.58608051165043962</v>
      </c>
      <c r="S736" s="1">
        <f t="shared" si="128"/>
        <v>3.4785379755168202E-5</v>
      </c>
      <c r="T736" s="1">
        <f t="shared" si="129"/>
        <v>0.69626977982714511</v>
      </c>
    </row>
    <row r="737" spans="1:20">
      <c r="A737">
        <v>729</v>
      </c>
      <c r="B737" s="1">
        <f t="shared" si="133"/>
        <v>3.4833161870216507E-5</v>
      </c>
      <c r="C737">
        <f t="shared" si="125"/>
        <v>0</v>
      </c>
      <c r="D737">
        <f t="shared" si="134"/>
        <v>1</v>
      </c>
      <c r="E737" s="1">
        <f>('Power parameter'!B$7-'Power parameter'!H$10/2+('Power parameter'!B$6-'Power parameter'!B$12)/'Power parameter'!E$15*(B737-B$4))*C737</f>
        <v>0</v>
      </c>
      <c r="F737">
        <f>('Power parameter'!B$7+'Power parameter'!H$10/2-'Power parameter'!B$12/'Power parameter'!E$15*(B737-B$3-B$4))*D737</f>
        <v>0.69543113745147089</v>
      </c>
      <c r="G737" s="1">
        <f t="shared" si="126"/>
        <v>0.69543113745147089</v>
      </c>
      <c r="J737">
        <v>729</v>
      </c>
      <c r="K737" s="1">
        <f t="shared" si="130"/>
        <v>3.7283069934124025E-5</v>
      </c>
      <c r="L737">
        <f t="shared" si="131"/>
        <v>0</v>
      </c>
      <c r="M737">
        <f t="shared" si="132"/>
        <v>1</v>
      </c>
      <c r="N737" s="1">
        <f>('Power parameter'!B$6-'Power parameter'!B$13)/'Power parameter'!E$15*(K737-E$4)*L737</f>
        <v>0</v>
      </c>
      <c r="O737" s="1">
        <f>IF(((K737-E$4)-B$1-E$1)&gt;0,0,('Power parameter'!K$8-'Power parameter'!B$13/'Power parameter'!E$15*((K737-E$4)-waves!B$1))*M737)</f>
        <v>0.58518288534656038</v>
      </c>
      <c r="P737" s="1">
        <f t="shared" si="127"/>
        <v>0.58518288534656038</v>
      </c>
      <c r="S737" s="1">
        <f t="shared" si="128"/>
        <v>3.4833161870216507E-5</v>
      </c>
      <c r="T737" s="1">
        <f t="shared" si="129"/>
        <v>0.69543113745147089</v>
      </c>
    </row>
    <row r="738" spans="1:20">
      <c r="A738">
        <v>730</v>
      </c>
      <c r="B738" s="1">
        <f t="shared" si="133"/>
        <v>3.4880943985264819E-5</v>
      </c>
      <c r="C738">
        <f t="shared" si="125"/>
        <v>0</v>
      </c>
      <c r="D738">
        <f t="shared" si="134"/>
        <v>1</v>
      </c>
      <c r="E738" s="1">
        <f>('Power parameter'!B$7-'Power parameter'!H$10/2+('Power parameter'!B$6-'Power parameter'!B$12)/'Power parameter'!E$15*(B738-B$4))*C738</f>
        <v>0</v>
      </c>
      <c r="F738">
        <f>('Power parameter'!B$7+'Power parameter'!H$10/2-'Power parameter'!B$12/'Power parameter'!E$15*(B738-B$3-B$4))*D738</f>
        <v>0.69459249507579646</v>
      </c>
      <c r="G738" s="1">
        <f t="shared" si="126"/>
        <v>0.69459249507579646</v>
      </c>
      <c r="J738">
        <v>730</v>
      </c>
      <c r="K738" s="1">
        <f t="shared" si="130"/>
        <v>3.7334212691235303E-5</v>
      </c>
      <c r="L738">
        <f t="shared" si="131"/>
        <v>0</v>
      </c>
      <c r="M738">
        <f t="shared" si="132"/>
        <v>1</v>
      </c>
      <c r="N738" s="1">
        <f>('Power parameter'!B$6-'Power parameter'!B$13)/'Power parameter'!E$15*(K738-E$4)*L738</f>
        <v>0</v>
      </c>
      <c r="O738" s="1">
        <f>IF(((K738-E$4)-B$1-E$1)&gt;0,0,('Power parameter'!K$8-'Power parameter'!B$13/'Power parameter'!E$15*((K738-E$4)-waves!B$1))*M738)</f>
        <v>0.58428525904268136</v>
      </c>
      <c r="P738" s="1">
        <f t="shared" si="127"/>
        <v>0.58428525904268136</v>
      </c>
      <c r="S738" s="1">
        <f t="shared" si="128"/>
        <v>3.4880943985264819E-5</v>
      </c>
      <c r="T738" s="1">
        <f t="shared" si="129"/>
        <v>0.69459249507579646</v>
      </c>
    </row>
    <row r="739" spans="1:20">
      <c r="A739">
        <v>731</v>
      </c>
      <c r="B739" s="1">
        <f t="shared" si="133"/>
        <v>3.4928726100313124E-5</v>
      </c>
      <c r="C739">
        <f t="shared" si="125"/>
        <v>0</v>
      </c>
      <c r="D739">
        <f t="shared" si="134"/>
        <v>1</v>
      </c>
      <c r="E739" s="1">
        <f>('Power parameter'!B$7-'Power parameter'!H$10/2+('Power parameter'!B$6-'Power parameter'!B$12)/'Power parameter'!E$15*(B739-B$4))*C739</f>
        <v>0</v>
      </c>
      <c r="F739">
        <f>('Power parameter'!B$7+'Power parameter'!H$10/2-'Power parameter'!B$12/'Power parameter'!E$15*(B739-B$3-B$4))*D739</f>
        <v>0.69375385270012213</v>
      </c>
      <c r="G739" s="1">
        <f t="shared" si="126"/>
        <v>0.69375385270012213</v>
      </c>
      <c r="J739">
        <v>731</v>
      </c>
      <c r="K739" s="1">
        <f t="shared" si="130"/>
        <v>3.7385355448346587E-5</v>
      </c>
      <c r="L739">
        <f t="shared" si="131"/>
        <v>0</v>
      </c>
      <c r="M739">
        <f t="shared" si="132"/>
        <v>1</v>
      </c>
      <c r="N739" s="1">
        <f>('Power parameter'!B$6-'Power parameter'!B$13)/'Power parameter'!E$15*(K739-E$4)*L739</f>
        <v>0</v>
      </c>
      <c r="O739" s="1">
        <f>IF(((K739-E$4)-B$1-E$1)&gt;0,0,('Power parameter'!K$8-'Power parameter'!B$13/'Power parameter'!E$15*((K739-E$4)-waves!B$1))*M739)</f>
        <v>0.58338763273880212</v>
      </c>
      <c r="P739" s="1">
        <f t="shared" si="127"/>
        <v>0.58338763273880212</v>
      </c>
      <c r="S739" s="1">
        <f t="shared" si="128"/>
        <v>3.4928726100313124E-5</v>
      </c>
      <c r="T739" s="1">
        <f t="shared" si="129"/>
        <v>0.69375385270012213</v>
      </c>
    </row>
    <row r="740" spans="1:20">
      <c r="A740">
        <v>732</v>
      </c>
      <c r="B740" s="1">
        <f t="shared" si="133"/>
        <v>3.4976508215361435E-5</v>
      </c>
      <c r="C740">
        <f t="shared" si="125"/>
        <v>0</v>
      </c>
      <c r="D740">
        <f t="shared" si="134"/>
        <v>1</v>
      </c>
      <c r="E740" s="1">
        <f>('Power parameter'!B$7-'Power parameter'!H$10/2+('Power parameter'!B$6-'Power parameter'!B$12)/'Power parameter'!E$15*(B740-B$4))*C740</f>
        <v>0</v>
      </c>
      <c r="F740">
        <f>('Power parameter'!B$7+'Power parameter'!H$10/2-'Power parameter'!B$12/'Power parameter'!E$15*(B740-B$3-B$4))*D740</f>
        <v>0.69291521032444781</v>
      </c>
      <c r="G740" s="1">
        <f t="shared" si="126"/>
        <v>0.69291521032444781</v>
      </c>
      <c r="J740">
        <v>732</v>
      </c>
      <c r="K740" s="1">
        <f t="shared" si="130"/>
        <v>3.7436498205457864E-5</v>
      </c>
      <c r="L740">
        <f t="shared" si="131"/>
        <v>0</v>
      </c>
      <c r="M740">
        <f t="shared" si="132"/>
        <v>1</v>
      </c>
      <c r="N740" s="1">
        <f>('Power parameter'!B$6-'Power parameter'!B$13)/'Power parameter'!E$15*(K740-E$4)*L740</f>
        <v>0</v>
      </c>
      <c r="O740" s="1">
        <f>IF(((K740-E$4)-B$1-E$1)&gt;0,0,('Power parameter'!K$8-'Power parameter'!B$13/'Power parameter'!E$15*((K740-E$4)-waves!B$1))*M740)</f>
        <v>0.58249000643492299</v>
      </c>
      <c r="P740" s="1">
        <f t="shared" si="127"/>
        <v>0.58249000643492299</v>
      </c>
      <c r="S740" s="1">
        <f t="shared" si="128"/>
        <v>3.4976508215361435E-5</v>
      </c>
      <c r="T740" s="1">
        <f t="shared" si="129"/>
        <v>0.69291521032444781</v>
      </c>
    </row>
    <row r="741" spans="1:20">
      <c r="A741">
        <v>733</v>
      </c>
      <c r="B741" s="1">
        <f t="shared" si="133"/>
        <v>3.502429033040974E-5</v>
      </c>
      <c r="C741">
        <f t="shared" si="125"/>
        <v>0</v>
      </c>
      <c r="D741">
        <f t="shared" si="134"/>
        <v>1</v>
      </c>
      <c r="E741" s="1">
        <f>('Power parameter'!B$7-'Power parameter'!H$10/2+('Power parameter'!B$6-'Power parameter'!B$12)/'Power parameter'!E$15*(B741-B$4))*C741</f>
        <v>0</v>
      </c>
      <c r="F741">
        <f>('Power parameter'!B$7+'Power parameter'!H$10/2-'Power parameter'!B$12/'Power parameter'!E$15*(B741-B$3-B$4))*D741</f>
        <v>0.69207656794877348</v>
      </c>
      <c r="G741" s="1">
        <f t="shared" si="126"/>
        <v>0.69207656794877348</v>
      </c>
      <c r="J741">
        <v>733</v>
      </c>
      <c r="K741" s="1">
        <f t="shared" si="130"/>
        <v>3.7487640962569149E-5</v>
      </c>
      <c r="L741">
        <f t="shared" si="131"/>
        <v>0</v>
      </c>
      <c r="M741">
        <f t="shared" si="132"/>
        <v>1</v>
      </c>
      <c r="N741" s="1">
        <f>('Power parameter'!B$6-'Power parameter'!B$13)/'Power parameter'!E$15*(K741-E$4)*L741</f>
        <v>0</v>
      </c>
      <c r="O741" s="1">
        <f>IF(((K741-E$4)-B$1-E$1)&gt;0,0,('Power parameter'!K$8-'Power parameter'!B$13/'Power parameter'!E$15*((K741-E$4)-waves!B$1))*M741)</f>
        <v>0.58159238013104386</v>
      </c>
      <c r="P741" s="1">
        <f t="shared" si="127"/>
        <v>0.58159238013104386</v>
      </c>
      <c r="S741" s="1">
        <f t="shared" si="128"/>
        <v>3.502429033040974E-5</v>
      </c>
      <c r="T741" s="1">
        <f t="shared" si="129"/>
        <v>0.69207656794877348</v>
      </c>
    </row>
    <row r="742" spans="1:20">
      <c r="A742">
        <v>734</v>
      </c>
      <c r="B742" s="1">
        <f t="shared" si="133"/>
        <v>3.5072072445458045E-5</v>
      </c>
      <c r="C742">
        <f t="shared" si="125"/>
        <v>0</v>
      </c>
      <c r="D742">
        <f t="shared" si="134"/>
        <v>1</v>
      </c>
      <c r="E742" s="1">
        <f>('Power parameter'!B$7-'Power parameter'!H$10/2+('Power parameter'!B$6-'Power parameter'!B$12)/'Power parameter'!E$15*(B742-B$4))*C742</f>
        <v>0</v>
      </c>
      <c r="F742">
        <f>('Power parameter'!B$7+'Power parameter'!H$10/2-'Power parameter'!B$12/'Power parameter'!E$15*(B742-B$3-B$4))*D742</f>
        <v>0.69123792557309915</v>
      </c>
      <c r="G742" s="1">
        <f t="shared" si="126"/>
        <v>0.69123792557309915</v>
      </c>
      <c r="J742">
        <v>734</v>
      </c>
      <c r="K742" s="1">
        <f t="shared" si="130"/>
        <v>3.7538783719680426E-5</v>
      </c>
      <c r="L742">
        <f t="shared" si="131"/>
        <v>0</v>
      </c>
      <c r="M742">
        <f t="shared" si="132"/>
        <v>1</v>
      </c>
      <c r="N742" s="1">
        <f>('Power parameter'!B$6-'Power parameter'!B$13)/'Power parameter'!E$15*(K742-E$4)*L742</f>
        <v>0</v>
      </c>
      <c r="O742" s="1">
        <f>IF(((K742-E$4)-B$1-E$1)&gt;0,0,('Power parameter'!K$8-'Power parameter'!B$13/'Power parameter'!E$15*((K742-E$4)-waves!B$1))*M742)</f>
        <v>0.58069475382716473</v>
      </c>
      <c r="P742" s="1">
        <f t="shared" si="127"/>
        <v>0.58069475382716473</v>
      </c>
      <c r="S742" s="1">
        <f t="shared" si="128"/>
        <v>3.5072072445458045E-5</v>
      </c>
      <c r="T742" s="1">
        <f t="shared" si="129"/>
        <v>0.69123792557309915</v>
      </c>
    </row>
    <row r="743" spans="1:20">
      <c r="A743">
        <v>735</v>
      </c>
      <c r="B743" s="1">
        <f t="shared" si="133"/>
        <v>3.5119854560506356E-5</v>
      </c>
      <c r="C743">
        <f t="shared" si="125"/>
        <v>0</v>
      </c>
      <c r="D743">
        <f t="shared" si="134"/>
        <v>1</v>
      </c>
      <c r="E743" s="1">
        <f>('Power parameter'!B$7-'Power parameter'!H$10/2+('Power parameter'!B$6-'Power parameter'!B$12)/'Power parameter'!E$15*(B743-B$4))*C743</f>
        <v>0</v>
      </c>
      <c r="F743">
        <f>('Power parameter'!B$7+'Power parameter'!H$10/2-'Power parameter'!B$12/'Power parameter'!E$15*(B743-B$3-B$4))*D743</f>
        <v>0.69039928319742483</v>
      </c>
      <c r="G743" s="1">
        <f t="shared" si="126"/>
        <v>0.69039928319742483</v>
      </c>
      <c r="J743">
        <v>735</v>
      </c>
      <c r="K743" s="1">
        <f t="shared" si="130"/>
        <v>3.758992647679171E-5</v>
      </c>
      <c r="L743">
        <f t="shared" si="131"/>
        <v>0</v>
      </c>
      <c r="M743">
        <f t="shared" si="132"/>
        <v>1</v>
      </c>
      <c r="N743" s="1">
        <f>('Power parameter'!B$6-'Power parameter'!B$13)/'Power parameter'!E$15*(K743-E$4)*L743</f>
        <v>0</v>
      </c>
      <c r="O743" s="1">
        <f>IF(((K743-E$4)-B$1-E$1)&gt;0,0,('Power parameter'!K$8-'Power parameter'!B$13/'Power parameter'!E$15*((K743-E$4)-waves!B$1))*M743)</f>
        <v>0.5797971275232856</v>
      </c>
      <c r="P743" s="1">
        <f t="shared" si="127"/>
        <v>0.5797971275232856</v>
      </c>
      <c r="S743" s="1">
        <f t="shared" si="128"/>
        <v>3.5119854560506356E-5</v>
      </c>
      <c r="T743" s="1">
        <f t="shared" si="129"/>
        <v>0.69039928319742483</v>
      </c>
    </row>
    <row r="744" spans="1:20">
      <c r="A744">
        <v>736</v>
      </c>
      <c r="B744" s="1">
        <f t="shared" si="133"/>
        <v>3.5167636675554661E-5</v>
      </c>
      <c r="C744">
        <f t="shared" si="125"/>
        <v>0</v>
      </c>
      <c r="D744">
        <f t="shared" si="134"/>
        <v>1</v>
      </c>
      <c r="E744" s="1">
        <f>('Power parameter'!B$7-'Power parameter'!H$10/2+('Power parameter'!B$6-'Power parameter'!B$12)/'Power parameter'!E$15*(B744-B$4))*C744</f>
        <v>0</v>
      </c>
      <c r="F744">
        <f>('Power parameter'!B$7+'Power parameter'!H$10/2-'Power parameter'!B$12/'Power parameter'!E$15*(B744-B$3-B$4))*D744</f>
        <v>0.6895606408217505</v>
      </c>
      <c r="G744" s="1">
        <f t="shared" si="126"/>
        <v>0.6895606408217505</v>
      </c>
      <c r="J744">
        <v>736</v>
      </c>
      <c r="K744" s="1">
        <f t="shared" si="130"/>
        <v>3.7641069233902995E-5</v>
      </c>
      <c r="L744">
        <f t="shared" si="131"/>
        <v>0</v>
      </c>
      <c r="M744">
        <f t="shared" si="132"/>
        <v>1</v>
      </c>
      <c r="N744" s="1">
        <f>('Power parameter'!B$6-'Power parameter'!B$13)/'Power parameter'!E$15*(K744-E$4)*L744</f>
        <v>0</v>
      </c>
      <c r="O744" s="1">
        <f>IF(((K744-E$4)-B$1-E$1)&gt;0,0,('Power parameter'!K$8-'Power parameter'!B$13/'Power parameter'!E$15*((K744-E$4)-waves!B$1))*M744)</f>
        <v>0.57889950121940636</v>
      </c>
      <c r="P744" s="1">
        <f t="shared" si="127"/>
        <v>0.57889950121940636</v>
      </c>
      <c r="S744" s="1">
        <f t="shared" si="128"/>
        <v>3.5167636675554661E-5</v>
      </c>
      <c r="T744" s="1">
        <f t="shared" si="129"/>
        <v>0.6895606408217505</v>
      </c>
    </row>
    <row r="745" spans="1:20">
      <c r="A745">
        <v>737</v>
      </c>
      <c r="B745" s="1">
        <f t="shared" si="133"/>
        <v>3.5215418790602973E-5</v>
      </c>
      <c r="C745">
        <f t="shared" si="125"/>
        <v>0</v>
      </c>
      <c r="D745">
        <f t="shared" si="134"/>
        <v>1</v>
      </c>
      <c r="E745" s="1">
        <f>('Power parameter'!B$7-'Power parameter'!H$10/2+('Power parameter'!B$6-'Power parameter'!B$12)/'Power parameter'!E$15*(B745-B$4))*C745</f>
        <v>0</v>
      </c>
      <c r="F745">
        <f>('Power parameter'!B$7+'Power parameter'!H$10/2-'Power parameter'!B$12/'Power parameter'!E$15*(B745-B$3-B$4))*D745</f>
        <v>0.68872199844607607</v>
      </c>
      <c r="G745" s="1">
        <f t="shared" si="126"/>
        <v>0.68872199844607607</v>
      </c>
      <c r="J745">
        <v>737</v>
      </c>
      <c r="K745" s="1">
        <f t="shared" si="130"/>
        <v>3.7692211991014272E-5</v>
      </c>
      <c r="L745">
        <f t="shared" si="131"/>
        <v>0</v>
      </c>
      <c r="M745">
        <f t="shared" si="132"/>
        <v>1</v>
      </c>
      <c r="N745" s="1">
        <f>('Power parameter'!B$6-'Power parameter'!B$13)/'Power parameter'!E$15*(K745-E$4)*L745</f>
        <v>0</v>
      </c>
      <c r="O745" s="1">
        <f>IF(((K745-E$4)-B$1-E$1)&gt;0,0,('Power parameter'!K$8-'Power parameter'!B$13/'Power parameter'!E$15*((K745-E$4)-waves!B$1))*M745)</f>
        <v>0.57800187491552735</v>
      </c>
      <c r="P745" s="1">
        <f t="shared" si="127"/>
        <v>0.57800187491552735</v>
      </c>
      <c r="S745" s="1">
        <f t="shared" si="128"/>
        <v>3.5215418790602973E-5</v>
      </c>
      <c r="T745" s="1">
        <f t="shared" si="129"/>
        <v>0.68872199844607607</v>
      </c>
    </row>
    <row r="746" spans="1:20">
      <c r="A746">
        <v>738</v>
      </c>
      <c r="B746" s="1">
        <f t="shared" si="133"/>
        <v>3.5263200905651278E-5</v>
      </c>
      <c r="C746">
        <f t="shared" si="125"/>
        <v>0</v>
      </c>
      <c r="D746">
        <f t="shared" si="134"/>
        <v>1</v>
      </c>
      <c r="E746" s="1">
        <f>('Power parameter'!B$7-'Power parameter'!H$10/2+('Power parameter'!B$6-'Power parameter'!B$12)/'Power parameter'!E$15*(B746-B$4))*C746</f>
        <v>0</v>
      </c>
      <c r="F746">
        <f>('Power parameter'!B$7+'Power parameter'!H$10/2-'Power parameter'!B$12/'Power parameter'!E$15*(B746-B$3-B$4))*D746</f>
        <v>0.68788335607040185</v>
      </c>
      <c r="G746" s="1">
        <f t="shared" si="126"/>
        <v>0.68788335607040185</v>
      </c>
      <c r="J746">
        <v>738</v>
      </c>
      <c r="K746" s="1">
        <f t="shared" si="130"/>
        <v>3.7743354748125556E-5</v>
      </c>
      <c r="L746">
        <f t="shared" si="131"/>
        <v>0</v>
      </c>
      <c r="M746">
        <f t="shared" si="132"/>
        <v>1</v>
      </c>
      <c r="N746" s="1">
        <f>('Power parameter'!B$6-'Power parameter'!B$13)/'Power parameter'!E$15*(K746-E$4)*L746</f>
        <v>0</v>
      </c>
      <c r="O746" s="1">
        <f>IF(((K746-E$4)-B$1-E$1)&gt;0,0,('Power parameter'!K$8-'Power parameter'!B$13/'Power parameter'!E$15*((K746-E$4)-waves!B$1))*M746)</f>
        <v>0.57710424861164811</v>
      </c>
      <c r="P746" s="1">
        <f t="shared" si="127"/>
        <v>0.57710424861164811</v>
      </c>
      <c r="S746" s="1">
        <f t="shared" si="128"/>
        <v>3.5263200905651278E-5</v>
      </c>
      <c r="T746" s="1">
        <f t="shared" si="129"/>
        <v>0.68788335607040185</v>
      </c>
    </row>
    <row r="747" spans="1:20">
      <c r="A747">
        <v>739</v>
      </c>
      <c r="B747" s="1">
        <f t="shared" si="133"/>
        <v>3.5310983020699589E-5</v>
      </c>
      <c r="C747">
        <f t="shared" si="125"/>
        <v>0</v>
      </c>
      <c r="D747">
        <f t="shared" si="134"/>
        <v>1</v>
      </c>
      <c r="E747" s="1">
        <f>('Power parameter'!B$7-'Power parameter'!H$10/2+('Power parameter'!B$6-'Power parameter'!B$12)/'Power parameter'!E$15*(B747-B$4))*C747</f>
        <v>0</v>
      </c>
      <c r="F747">
        <f>('Power parameter'!B$7+'Power parameter'!H$10/2-'Power parameter'!B$12/'Power parameter'!E$15*(B747-B$3-B$4))*D747</f>
        <v>0.68704471369472742</v>
      </c>
      <c r="G747" s="1">
        <f t="shared" si="126"/>
        <v>0.68704471369472742</v>
      </c>
      <c r="J747">
        <v>739</v>
      </c>
      <c r="K747" s="1">
        <f t="shared" si="130"/>
        <v>3.7794497505236834E-5</v>
      </c>
      <c r="L747">
        <f t="shared" si="131"/>
        <v>0</v>
      </c>
      <c r="M747">
        <f t="shared" si="132"/>
        <v>1</v>
      </c>
      <c r="N747" s="1">
        <f>('Power parameter'!B$6-'Power parameter'!B$13)/'Power parameter'!E$15*(K747-E$4)*L747</f>
        <v>0</v>
      </c>
      <c r="O747" s="1">
        <f>IF(((K747-E$4)-B$1-E$1)&gt;0,0,('Power parameter'!K$8-'Power parameter'!B$13/'Power parameter'!E$15*((K747-E$4)-waves!B$1))*M747)</f>
        <v>0.57620662230776909</v>
      </c>
      <c r="P747" s="1">
        <f t="shared" si="127"/>
        <v>0.57620662230776909</v>
      </c>
      <c r="S747" s="1">
        <f t="shared" si="128"/>
        <v>3.5310983020699589E-5</v>
      </c>
      <c r="T747" s="1">
        <f t="shared" si="129"/>
        <v>0.68704471369472742</v>
      </c>
    </row>
    <row r="748" spans="1:20">
      <c r="A748">
        <v>740</v>
      </c>
      <c r="B748" s="1">
        <f t="shared" si="133"/>
        <v>3.5358765135747894E-5</v>
      </c>
      <c r="C748">
        <f t="shared" si="125"/>
        <v>0</v>
      </c>
      <c r="D748">
        <f t="shared" si="134"/>
        <v>1</v>
      </c>
      <c r="E748" s="1">
        <f>('Power parameter'!B$7-'Power parameter'!H$10/2+('Power parameter'!B$6-'Power parameter'!B$12)/'Power parameter'!E$15*(B748-B$4))*C748</f>
        <v>0</v>
      </c>
      <c r="F748">
        <f>('Power parameter'!B$7+'Power parameter'!H$10/2-'Power parameter'!B$12/'Power parameter'!E$15*(B748-B$3-B$4))*D748</f>
        <v>0.6862060713190532</v>
      </c>
      <c r="G748" s="1">
        <f t="shared" si="126"/>
        <v>0.6862060713190532</v>
      </c>
      <c r="J748">
        <v>740</v>
      </c>
      <c r="K748" s="1">
        <f t="shared" si="130"/>
        <v>3.7845640262348118E-5</v>
      </c>
      <c r="L748">
        <f t="shared" si="131"/>
        <v>0</v>
      </c>
      <c r="M748">
        <f t="shared" si="132"/>
        <v>1</v>
      </c>
      <c r="N748" s="1">
        <f>('Power parameter'!B$6-'Power parameter'!B$13)/'Power parameter'!E$15*(K748-E$4)*L748</f>
        <v>0</v>
      </c>
      <c r="O748" s="1">
        <f>IF(((K748-E$4)-B$1-E$1)&gt;0,0,('Power parameter'!K$8-'Power parameter'!B$13/'Power parameter'!E$15*((K748-E$4)-waves!B$1))*M748)</f>
        <v>0.57530899600388985</v>
      </c>
      <c r="P748" s="1">
        <f t="shared" si="127"/>
        <v>0.57530899600388985</v>
      </c>
      <c r="S748" s="1">
        <f t="shared" si="128"/>
        <v>3.5358765135747894E-5</v>
      </c>
      <c r="T748" s="1">
        <f t="shared" si="129"/>
        <v>0.6862060713190532</v>
      </c>
    </row>
    <row r="749" spans="1:20">
      <c r="A749">
        <v>741</v>
      </c>
      <c r="B749" s="1">
        <f t="shared" si="133"/>
        <v>3.5406547250796206E-5</v>
      </c>
      <c r="C749">
        <f t="shared" si="125"/>
        <v>0</v>
      </c>
      <c r="D749">
        <f t="shared" si="134"/>
        <v>1</v>
      </c>
      <c r="E749" s="1">
        <f>('Power parameter'!B$7-'Power parameter'!H$10/2+('Power parameter'!B$6-'Power parameter'!B$12)/'Power parameter'!E$15*(B749-B$4))*C749</f>
        <v>0</v>
      </c>
      <c r="F749">
        <f>('Power parameter'!B$7+'Power parameter'!H$10/2-'Power parameter'!B$12/'Power parameter'!E$15*(B749-B$3-B$4))*D749</f>
        <v>0.68536742894337876</v>
      </c>
      <c r="G749" s="1">
        <f t="shared" si="126"/>
        <v>0.68536742894337876</v>
      </c>
      <c r="J749">
        <v>741</v>
      </c>
      <c r="K749" s="1">
        <f t="shared" si="130"/>
        <v>3.7896783019459396E-5</v>
      </c>
      <c r="L749">
        <f t="shared" si="131"/>
        <v>0</v>
      </c>
      <c r="M749">
        <f t="shared" si="132"/>
        <v>1</v>
      </c>
      <c r="N749" s="1">
        <f>('Power parameter'!B$6-'Power parameter'!B$13)/'Power parameter'!E$15*(K749-E$4)*L749</f>
        <v>0</v>
      </c>
      <c r="O749" s="1">
        <f>IF(((K749-E$4)-B$1-E$1)&gt;0,0,('Power parameter'!K$8-'Power parameter'!B$13/'Power parameter'!E$15*((K749-E$4)-waves!B$1))*M749)</f>
        <v>0.57441136970001083</v>
      </c>
      <c r="P749" s="1">
        <f t="shared" si="127"/>
        <v>0.57441136970001083</v>
      </c>
      <c r="S749" s="1">
        <f t="shared" si="128"/>
        <v>3.5406547250796206E-5</v>
      </c>
      <c r="T749" s="1">
        <f t="shared" si="129"/>
        <v>0.68536742894337876</v>
      </c>
    </row>
    <row r="750" spans="1:20">
      <c r="A750">
        <v>742</v>
      </c>
      <c r="B750" s="1">
        <f t="shared" si="133"/>
        <v>3.5454329365844511E-5</v>
      </c>
      <c r="C750">
        <f t="shared" si="125"/>
        <v>0</v>
      </c>
      <c r="D750">
        <f t="shared" si="134"/>
        <v>1</v>
      </c>
      <c r="E750" s="1">
        <f>('Power parameter'!B$7-'Power parameter'!H$10/2+('Power parameter'!B$6-'Power parameter'!B$12)/'Power parameter'!E$15*(B750-B$4))*C750</f>
        <v>0</v>
      </c>
      <c r="F750">
        <f>('Power parameter'!B$7+'Power parameter'!H$10/2-'Power parameter'!B$12/'Power parameter'!E$15*(B750-B$3-B$4))*D750</f>
        <v>0.68452878656770444</v>
      </c>
      <c r="G750" s="1">
        <f t="shared" si="126"/>
        <v>0.68452878656770444</v>
      </c>
      <c r="J750">
        <v>742</v>
      </c>
      <c r="K750" s="1">
        <f t="shared" si="130"/>
        <v>3.794792577657068E-5</v>
      </c>
      <c r="L750">
        <f t="shared" si="131"/>
        <v>0</v>
      </c>
      <c r="M750">
        <f t="shared" si="132"/>
        <v>1</v>
      </c>
      <c r="N750" s="1">
        <f>('Power parameter'!B$6-'Power parameter'!B$13)/'Power parameter'!E$15*(K750-E$4)*L750</f>
        <v>0</v>
      </c>
      <c r="O750" s="1">
        <f>IF(((K750-E$4)-B$1-E$1)&gt;0,0,('Power parameter'!K$8-'Power parameter'!B$13/'Power parameter'!E$15*((K750-E$4)-waves!B$1))*M750)</f>
        <v>0.57351374339613159</v>
      </c>
      <c r="P750" s="1">
        <f t="shared" si="127"/>
        <v>0.57351374339613159</v>
      </c>
      <c r="S750" s="1">
        <f t="shared" si="128"/>
        <v>3.5454329365844511E-5</v>
      </c>
      <c r="T750" s="1">
        <f t="shared" si="129"/>
        <v>0.68452878656770444</v>
      </c>
    </row>
    <row r="751" spans="1:20">
      <c r="A751">
        <v>743</v>
      </c>
      <c r="B751" s="1">
        <f t="shared" si="133"/>
        <v>3.5502111480892822E-5</v>
      </c>
      <c r="C751">
        <f t="shared" si="125"/>
        <v>0</v>
      </c>
      <c r="D751">
        <f t="shared" si="134"/>
        <v>1</v>
      </c>
      <c r="E751" s="1">
        <f>('Power parameter'!B$7-'Power parameter'!H$10/2+('Power parameter'!B$6-'Power parameter'!B$12)/'Power parameter'!E$15*(B751-B$4))*C751</f>
        <v>0</v>
      </c>
      <c r="F751">
        <f>('Power parameter'!B$7+'Power parameter'!H$10/2-'Power parameter'!B$12/'Power parameter'!E$15*(B751-B$3-B$4))*D751</f>
        <v>0.68369014419203</v>
      </c>
      <c r="G751" s="1">
        <f t="shared" si="126"/>
        <v>0.68369014419203</v>
      </c>
      <c r="J751">
        <v>743</v>
      </c>
      <c r="K751" s="1">
        <f t="shared" si="130"/>
        <v>3.7999068533681957E-5</v>
      </c>
      <c r="L751">
        <f t="shared" si="131"/>
        <v>0</v>
      </c>
      <c r="M751">
        <f t="shared" si="132"/>
        <v>1</v>
      </c>
      <c r="N751" s="1">
        <f>('Power parameter'!B$6-'Power parameter'!B$13)/'Power parameter'!E$15*(K751-E$4)*L751</f>
        <v>0</v>
      </c>
      <c r="O751" s="1">
        <f>IF(((K751-E$4)-B$1-E$1)&gt;0,0,('Power parameter'!K$8-'Power parameter'!B$13/'Power parameter'!E$15*((K751-E$4)-waves!B$1))*M751)</f>
        <v>0.57261611709225246</v>
      </c>
      <c r="P751" s="1">
        <f t="shared" si="127"/>
        <v>0.57261611709225246</v>
      </c>
      <c r="S751" s="1">
        <f t="shared" si="128"/>
        <v>3.5502111480892822E-5</v>
      </c>
      <c r="T751" s="1">
        <f t="shared" si="129"/>
        <v>0.68369014419203</v>
      </c>
    </row>
    <row r="752" spans="1:20">
      <c r="A752">
        <v>744</v>
      </c>
      <c r="B752" s="1">
        <f t="shared" si="133"/>
        <v>3.5549893595941127E-5</v>
      </c>
      <c r="C752">
        <f t="shared" si="125"/>
        <v>0</v>
      </c>
      <c r="D752">
        <f t="shared" si="134"/>
        <v>1</v>
      </c>
      <c r="E752" s="1">
        <f>('Power parameter'!B$7-'Power parameter'!H$10/2+('Power parameter'!B$6-'Power parameter'!B$12)/'Power parameter'!E$15*(B752-B$4))*C752</f>
        <v>0</v>
      </c>
      <c r="F752">
        <f>('Power parameter'!B$7+'Power parameter'!H$10/2-'Power parameter'!B$12/'Power parameter'!E$15*(B752-B$3-B$4))*D752</f>
        <v>0.68285150181635579</v>
      </c>
      <c r="G752" s="1">
        <f t="shared" si="126"/>
        <v>0.68285150181635579</v>
      </c>
      <c r="J752">
        <v>744</v>
      </c>
      <c r="K752" s="1">
        <f t="shared" si="130"/>
        <v>3.8050211290793242E-5</v>
      </c>
      <c r="L752">
        <f t="shared" si="131"/>
        <v>0</v>
      </c>
      <c r="M752">
        <f t="shared" si="132"/>
        <v>1</v>
      </c>
      <c r="N752" s="1">
        <f>('Power parameter'!B$6-'Power parameter'!B$13)/'Power parameter'!E$15*(K752-E$4)*L752</f>
        <v>0</v>
      </c>
      <c r="O752" s="1">
        <f>IF(((K752-E$4)-B$1-E$1)&gt;0,0,('Power parameter'!K$8-'Power parameter'!B$13/'Power parameter'!E$15*((K752-E$4)-waves!B$1))*M752)</f>
        <v>0.57171849078837333</v>
      </c>
      <c r="P752" s="1">
        <f t="shared" si="127"/>
        <v>0.57171849078837333</v>
      </c>
      <c r="S752" s="1">
        <f t="shared" si="128"/>
        <v>3.5549893595941127E-5</v>
      </c>
      <c r="T752" s="1">
        <f t="shared" si="129"/>
        <v>0.68285150181635579</v>
      </c>
    </row>
    <row r="753" spans="1:20">
      <c r="A753">
        <v>745</v>
      </c>
      <c r="B753" s="1">
        <f t="shared" si="133"/>
        <v>3.5597675710989439E-5</v>
      </c>
      <c r="C753">
        <f t="shared" si="125"/>
        <v>0</v>
      </c>
      <c r="D753">
        <f t="shared" si="134"/>
        <v>1</v>
      </c>
      <c r="E753" s="1">
        <f>('Power parameter'!B$7-'Power parameter'!H$10/2+('Power parameter'!B$6-'Power parameter'!B$12)/'Power parameter'!E$15*(B753-B$4))*C753</f>
        <v>0</v>
      </c>
      <c r="F753">
        <f>('Power parameter'!B$7+'Power parameter'!H$10/2-'Power parameter'!B$12/'Power parameter'!E$15*(B753-B$3-B$4))*D753</f>
        <v>0.68201285944068135</v>
      </c>
      <c r="G753" s="1">
        <f t="shared" si="126"/>
        <v>0.68201285944068135</v>
      </c>
      <c r="J753">
        <v>745</v>
      </c>
      <c r="K753" s="1">
        <f t="shared" si="130"/>
        <v>3.8101354047904526E-5</v>
      </c>
      <c r="L753">
        <f t="shared" si="131"/>
        <v>0</v>
      </c>
      <c r="M753">
        <f t="shared" si="132"/>
        <v>1</v>
      </c>
      <c r="N753" s="1">
        <f>('Power parameter'!B$6-'Power parameter'!B$13)/'Power parameter'!E$15*(K753-E$4)*L753</f>
        <v>0</v>
      </c>
      <c r="O753" s="1">
        <f>IF(((K753-E$4)-B$1-E$1)&gt;0,0,('Power parameter'!K$8-'Power parameter'!B$13/'Power parameter'!E$15*((K753-E$4)-waves!B$1))*M753)</f>
        <v>0.57082086448449409</v>
      </c>
      <c r="P753" s="1">
        <f t="shared" si="127"/>
        <v>0.57082086448449409</v>
      </c>
      <c r="S753" s="1">
        <f t="shared" si="128"/>
        <v>3.5597675710989439E-5</v>
      </c>
      <c r="T753" s="1">
        <f t="shared" si="129"/>
        <v>0.68201285944068135</v>
      </c>
    </row>
    <row r="754" spans="1:20">
      <c r="A754">
        <v>746</v>
      </c>
      <c r="B754" s="1">
        <f t="shared" si="133"/>
        <v>3.5645457826037743E-5</v>
      </c>
      <c r="C754">
        <f t="shared" si="125"/>
        <v>0</v>
      </c>
      <c r="D754">
        <f t="shared" si="134"/>
        <v>1</v>
      </c>
      <c r="E754" s="1">
        <f>('Power parameter'!B$7-'Power parameter'!H$10/2+('Power parameter'!B$6-'Power parameter'!B$12)/'Power parameter'!E$15*(B754-B$4))*C754</f>
        <v>0</v>
      </c>
      <c r="F754">
        <f>('Power parameter'!B$7+'Power parameter'!H$10/2-'Power parameter'!B$12/'Power parameter'!E$15*(B754-B$3-B$4))*D754</f>
        <v>0.68117421706500703</v>
      </c>
      <c r="G754" s="1">
        <f t="shared" si="126"/>
        <v>0.68117421706500703</v>
      </c>
      <c r="J754">
        <v>746</v>
      </c>
      <c r="K754" s="1">
        <f t="shared" si="130"/>
        <v>3.8152496805015803E-5</v>
      </c>
      <c r="L754">
        <f t="shared" si="131"/>
        <v>0</v>
      </c>
      <c r="M754">
        <f t="shared" si="132"/>
        <v>1</v>
      </c>
      <c r="N754" s="1">
        <f>('Power parameter'!B$6-'Power parameter'!B$13)/'Power parameter'!E$15*(K754-E$4)*L754</f>
        <v>0</v>
      </c>
      <c r="O754" s="1">
        <f>IF(((K754-E$4)-B$1-E$1)&gt;0,0,('Power parameter'!K$8-'Power parameter'!B$13/'Power parameter'!E$15*((K754-E$4)-waves!B$1))*M754)</f>
        <v>0.56992323818061508</v>
      </c>
      <c r="P754" s="1">
        <f t="shared" si="127"/>
        <v>0.56992323818061508</v>
      </c>
      <c r="S754" s="1">
        <f t="shared" si="128"/>
        <v>3.5645457826037743E-5</v>
      </c>
      <c r="T754" s="1">
        <f t="shared" si="129"/>
        <v>0.68117421706500703</v>
      </c>
    </row>
    <row r="755" spans="1:20">
      <c r="A755">
        <v>747</v>
      </c>
      <c r="B755" s="1">
        <f t="shared" si="133"/>
        <v>3.5693239941086055E-5</v>
      </c>
      <c r="C755">
        <f t="shared" si="125"/>
        <v>0</v>
      </c>
      <c r="D755">
        <f t="shared" si="134"/>
        <v>1</v>
      </c>
      <c r="E755" s="1">
        <f>('Power parameter'!B$7-'Power parameter'!H$10/2+('Power parameter'!B$6-'Power parameter'!B$12)/'Power parameter'!E$15*(B755-B$4))*C755</f>
        <v>0</v>
      </c>
      <c r="F755">
        <f>('Power parameter'!B$7+'Power parameter'!H$10/2-'Power parameter'!B$12/'Power parameter'!E$15*(B755-B$3-B$4))*D755</f>
        <v>0.6803355746893327</v>
      </c>
      <c r="G755" s="1">
        <f t="shared" si="126"/>
        <v>0.6803355746893327</v>
      </c>
      <c r="J755">
        <v>747</v>
      </c>
      <c r="K755" s="1">
        <f t="shared" si="130"/>
        <v>3.8203639562127088E-5</v>
      </c>
      <c r="L755">
        <f t="shared" si="131"/>
        <v>0</v>
      </c>
      <c r="M755">
        <f t="shared" si="132"/>
        <v>1</v>
      </c>
      <c r="N755" s="1">
        <f>('Power parameter'!B$6-'Power parameter'!B$13)/'Power parameter'!E$15*(K755-E$4)*L755</f>
        <v>0</v>
      </c>
      <c r="O755" s="1">
        <f>IF(((K755-E$4)-B$1-E$1)&gt;0,0,('Power parameter'!K$8-'Power parameter'!B$13/'Power parameter'!E$15*((K755-E$4)-waves!B$1))*M755)</f>
        <v>0.56902561187673584</v>
      </c>
      <c r="P755" s="1">
        <f t="shared" si="127"/>
        <v>0.56902561187673584</v>
      </c>
      <c r="S755" s="1">
        <f t="shared" si="128"/>
        <v>3.5693239941086055E-5</v>
      </c>
      <c r="T755" s="1">
        <f t="shared" si="129"/>
        <v>0.6803355746893327</v>
      </c>
    </row>
    <row r="756" spans="1:20">
      <c r="A756">
        <v>748</v>
      </c>
      <c r="B756" s="1">
        <f t="shared" si="133"/>
        <v>3.574102205613436E-5</v>
      </c>
      <c r="C756">
        <f t="shared" si="125"/>
        <v>0</v>
      </c>
      <c r="D756">
        <f t="shared" si="134"/>
        <v>1</v>
      </c>
      <c r="E756" s="1">
        <f>('Power parameter'!B$7-'Power parameter'!H$10/2+('Power parameter'!B$6-'Power parameter'!B$12)/'Power parameter'!E$15*(B756-B$4))*C756</f>
        <v>0</v>
      </c>
      <c r="F756">
        <f>('Power parameter'!B$7+'Power parameter'!H$10/2-'Power parameter'!B$12/'Power parameter'!E$15*(B756-B$3-B$4))*D756</f>
        <v>0.67949693231365837</v>
      </c>
      <c r="G756" s="1">
        <f t="shared" si="126"/>
        <v>0.67949693231365837</v>
      </c>
      <c r="J756">
        <v>748</v>
      </c>
      <c r="K756" s="1">
        <f t="shared" si="130"/>
        <v>3.8254782319238365E-5</v>
      </c>
      <c r="L756">
        <f t="shared" si="131"/>
        <v>0</v>
      </c>
      <c r="M756">
        <f t="shared" si="132"/>
        <v>1</v>
      </c>
      <c r="N756" s="1">
        <f>('Power parameter'!B$6-'Power parameter'!B$13)/'Power parameter'!E$15*(K756-E$4)*L756</f>
        <v>0</v>
      </c>
      <c r="O756" s="1">
        <f>IF(((K756-E$4)-B$1-E$1)&gt;0,0,('Power parameter'!K$8-'Power parameter'!B$13/'Power parameter'!E$15*((K756-E$4)-waves!B$1))*M756)</f>
        <v>0.56812798557285671</v>
      </c>
      <c r="P756" s="1">
        <f t="shared" si="127"/>
        <v>0.56812798557285671</v>
      </c>
      <c r="S756" s="1">
        <f t="shared" si="128"/>
        <v>3.574102205613436E-5</v>
      </c>
      <c r="T756" s="1">
        <f t="shared" si="129"/>
        <v>0.67949693231365837</v>
      </c>
    </row>
    <row r="757" spans="1:20">
      <c r="A757">
        <v>749</v>
      </c>
      <c r="B757" s="1">
        <f t="shared" si="133"/>
        <v>3.5788804171182665E-5</v>
      </c>
      <c r="C757">
        <f t="shared" si="125"/>
        <v>0</v>
      </c>
      <c r="D757">
        <f t="shared" si="134"/>
        <v>1</v>
      </c>
      <c r="E757" s="1">
        <f>('Power parameter'!B$7-'Power parameter'!H$10/2+('Power parameter'!B$6-'Power parameter'!B$12)/'Power parameter'!E$15*(B757-B$4))*C757</f>
        <v>0</v>
      </c>
      <c r="F757">
        <f>('Power parameter'!B$7+'Power parameter'!H$10/2-'Power parameter'!B$12/'Power parameter'!E$15*(B757-B$3-B$4))*D757</f>
        <v>0.67865828993798405</v>
      </c>
      <c r="G757" s="1">
        <f t="shared" si="126"/>
        <v>0.67865828993798405</v>
      </c>
      <c r="J757">
        <v>749</v>
      </c>
      <c r="K757" s="1">
        <f t="shared" si="130"/>
        <v>3.8305925076349649E-5</v>
      </c>
      <c r="L757">
        <f t="shared" si="131"/>
        <v>0</v>
      </c>
      <c r="M757">
        <f t="shared" si="132"/>
        <v>1</v>
      </c>
      <c r="N757" s="1">
        <f>('Power parameter'!B$6-'Power parameter'!B$13)/'Power parameter'!E$15*(K757-E$4)*L757</f>
        <v>0</v>
      </c>
      <c r="O757" s="1">
        <f>IF(((K757-E$4)-B$1-E$1)&gt;0,0,('Power parameter'!K$8-'Power parameter'!B$13/'Power parameter'!E$15*((K757-E$4)-waves!B$1))*M757)</f>
        <v>0.56723035926897758</v>
      </c>
      <c r="P757" s="1">
        <f t="shared" si="127"/>
        <v>0.56723035926897758</v>
      </c>
      <c r="S757" s="1">
        <f t="shared" si="128"/>
        <v>3.5788804171182665E-5</v>
      </c>
      <c r="T757" s="1">
        <f t="shared" si="129"/>
        <v>0.67865828993798405</v>
      </c>
    </row>
    <row r="758" spans="1:20">
      <c r="A758">
        <v>750</v>
      </c>
      <c r="B758" s="1">
        <f t="shared" si="133"/>
        <v>3.5836586286230976E-5</v>
      </c>
      <c r="C758">
        <f t="shared" si="125"/>
        <v>0</v>
      </c>
      <c r="D758">
        <f t="shared" si="134"/>
        <v>1</v>
      </c>
      <c r="E758" s="1">
        <f>('Power parameter'!B$7-'Power parameter'!H$10/2+('Power parameter'!B$6-'Power parameter'!B$12)/'Power parameter'!E$15*(B758-B$4))*C758</f>
        <v>0</v>
      </c>
      <c r="F758">
        <f>('Power parameter'!B$7+'Power parameter'!H$10/2-'Power parameter'!B$12/'Power parameter'!E$15*(B758-B$3-B$4))*D758</f>
        <v>0.67781964756230972</v>
      </c>
      <c r="G758" s="1">
        <f t="shared" si="126"/>
        <v>0.67781964756230972</v>
      </c>
      <c r="J758">
        <v>750</v>
      </c>
      <c r="K758" s="1">
        <f t="shared" si="130"/>
        <v>3.8357067833460927E-5</v>
      </c>
      <c r="L758">
        <f t="shared" si="131"/>
        <v>0</v>
      </c>
      <c r="M758">
        <f t="shared" si="132"/>
        <v>1</v>
      </c>
      <c r="N758" s="1">
        <f>('Power parameter'!B$6-'Power parameter'!B$13)/'Power parameter'!E$15*(K758-E$4)*L758</f>
        <v>0</v>
      </c>
      <c r="O758" s="1">
        <f>IF(((K758-E$4)-B$1-E$1)&gt;0,0,('Power parameter'!K$8-'Power parameter'!B$13/'Power parameter'!E$15*((K758-E$4)-waves!B$1))*M758)</f>
        <v>0.56633273296509845</v>
      </c>
      <c r="P758" s="1">
        <f t="shared" si="127"/>
        <v>0.56633273296509845</v>
      </c>
      <c r="S758" s="1">
        <f t="shared" si="128"/>
        <v>3.5836586286230976E-5</v>
      </c>
      <c r="T758" s="1">
        <f t="shared" si="129"/>
        <v>0.67781964756230972</v>
      </c>
    </row>
    <row r="759" spans="1:20">
      <c r="A759">
        <v>751</v>
      </c>
      <c r="B759" s="1">
        <f t="shared" si="133"/>
        <v>3.5884368401279281E-5</v>
      </c>
      <c r="C759">
        <f t="shared" si="125"/>
        <v>0</v>
      </c>
      <c r="D759">
        <f t="shared" si="134"/>
        <v>1</v>
      </c>
      <c r="E759" s="1">
        <f>('Power parameter'!B$7-'Power parameter'!H$10/2+('Power parameter'!B$6-'Power parameter'!B$12)/'Power parameter'!E$15*(B759-B$4))*C759</f>
        <v>0</v>
      </c>
      <c r="F759">
        <f>('Power parameter'!B$7+'Power parameter'!H$10/2-'Power parameter'!B$12/'Power parameter'!E$15*(B759-B$3-B$4))*D759</f>
        <v>0.6769810051866354</v>
      </c>
      <c r="G759" s="1">
        <f t="shared" si="126"/>
        <v>0.6769810051866354</v>
      </c>
      <c r="J759">
        <v>751</v>
      </c>
      <c r="K759" s="1">
        <f t="shared" si="130"/>
        <v>3.8408210590572211E-5</v>
      </c>
      <c r="L759">
        <f t="shared" si="131"/>
        <v>0</v>
      </c>
      <c r="M759">
        <f t="shared" si="132"/>
        <v>1</v>
      </c>
      <c r="N759" s="1">
        <f>('Power parameter'!B$6-'Power parameter'!B$13)/'Power parameter'!E$15*(K759-E$4)*L759</f>
        <v>0</v>
      </c>
      <c r="O759" s="1">
        <f>IF(((K759-E$4)-B$1-E$1)&gt;0,0,('Power parameter'!K$8-'Power parameter'!B$13/'Power parameter'!E$15*((K759-E$4)-waves!B$1))*M759)</f>
        <v>0.56543510666121932</v>
      </c>
      <c r="P759" s="1">
        <f t="shared" si="127"/>
        <v>0.56543510666121932</v>
      </c>
      <c r="S759" s="1">
        <f t="shared" si="128"/>
        <v>3.5884368401279281E-5</v>
      </c>
      <c r="T759" s="1">
        <f t="shared" si="129"/>
        <v>0.6769810051866354</v>
      </c>
    </row>
    <row r="760" spans="1:20">
      <c r="A760">
        <v>752</v>
      </c>
      <c r="B760" s="1">
        <f t="shared" si="133"/>
        <v>3.5932150516327593E-5</v>
      </c>
      <c r="C760">
        <f t="shared" si="125"/>
        <v>0</v>
      </c>
      <c r="D760">
        <f t="shared" si="134"/>
        <v>1</v>
      </c>
      <c r="E760" s="1">
        <f>('Power parameter'!B$7-'Power parameter'!H$10/2+('Power parameter'!B$6-'Power parameter'!B$12)/'Power parameter'!E$15*(B760-B$4))*C760</f>
        <v>0</v>
      </c>
      <c r="F760">
        <f>('Power parameter'!B$7+'Power parameter'!H$10/2-'Power parameter'!B$12/'Power parameter'!E$15*(B760-B$3-B$4))*D760</f>
        <v>0.67614236281096107</v>
      </c>
      <c r="G760" s="1">
        <f t="shared" si="126"/>
        <v>0.67614236281096107</v>
      </c>
      <c r="J760">
        <v>752</v>
      </c>
      <c r="K760" s="1">
        <f t="shared" si="130"/>
        <v>3.8459353347683489E-5</v>
      </c>
      <c r="L760">
        <f t="shared" si="131"/>
        <v>0</v>
      </c>
      <c r="M760">
        <f t="shared" si="132"/>
        <v>1</v>
      </c>
      <c r="N760" s="1">
        <f>('Power parameter'!B$6-'Power parameter'!B$13)/'Power parameter'!E$15*(K760-E$4)*L760</f>
        <v>0</v>
      </c>
      <c r="O760" s="1">
        <f>IF(((K760-E$4)-B$1-E$1)&gt;0,0,('Power parameter'!K$8-'Power parameter'!B$13/'Power parameter'!E$15*((K760-E$4)-waves!B$1))*M760)</f>
        <v>0.56453748035734019</v>
      </c>
      <c r="P760" s="1">
        <f t="shared" si="127"/>
        <v>0.56453748035734019</v>
      </c>
      <c r="S760" s="1">
        <f t="shared" si="128"/>
        <v>3.5932150516327593E-5</v>
      </c>
      <c r="T760" s="1">
        <f t="shared" si="129"/>
        <v>0.67614236281096107</v>
      </c>
    </row>
    <row r="761" spans="1:20">
      <c r="A761">
        <v>753</v>
      </c>
      <c r="B761" s="1">
        <f t="shared" si="133"/>
        <v>3.5979932631375897E-5</v>
      </c>
      <c r="C761">
        <f t="shared" si="125"/>
        <v>0</v>
      </c>
      <c r="D761">
        <f t="shared" si="134"/>
        <v>1</v>
      </c>
      <c r="E761" s="1">
        <f>('Power parameter'!B$7-'Power parameter'!H$10/2+('Power parameter'!B$6-'Power parameter'!B$12)/'Power parameter'!E$15*(B761-B$4))*C761</f>
        <v>0</v>
      </c>
      <c r="F761">
        <f>('Power parameter'!B$7+'Power parameter'!H$10/2-'Power parameter'!B$12/'Power parameter'!E$15*(B761-B$3-B$4))*D761</f>
        <v>0.67530372043528675</v>
      </c>
      <c r="G761" s="1">
        <f t="shared" si="126"/>
        <v>0.67530372043528675</v>
      </c>
      <c r="J761">
        <v>753</v>
      </c>
      <c r="K761" s="1">
        <f t="shared" si="130"/>
        <v>3.8510496104794773E-5</v>
      </c>
      <c r="L761">
        <f t="shared" si="131"/>
        <v>0</v>
      </c>
      <c r="M761">
        <f t="shared" si="132"/>
        <v>1</v>
      </c>
      <c r="N761" s="1">
        <f>('Power parameter'!B$6-'Power parameter'!B$13)/'Power parameter'!E$15*(K761-E$4)*L761</f>
        <v>0</v>
      </c>
      <c r="O761" s="1">
        <f>IF(((K761-E$4)-B$1-E$1)&gt;0,0,('Power parameter'!K$8-'Power parameter'!B$13/'Power parameter'!E$15*((K761-E$4)-waves!B$1))*M761)</f>
        <v>0.56363985405346106</v>
      </c>
      <c r="P761" s="1">
        <f t="shared" si="127"/>
        <v>0.56363985405346106</v>
      </c>
      <c r="S761" s="1">
        <f t="shared" si="128"/>
        <v>3.5979932631375897E-5</v>
      </c>
      <c r="T761" s="1">
        <f t="shared" si="129"/>
        <v>0.67530372043528675</v>
      </c>
    </row>
    <row r="762" spans="1:20">
      <c r="A762">
        <v>754</v>
      </c>
      <c r="B762" s="1">
        <f t="shared" si="133"/>
        <v>3.6027714746424209E-5</v>
      </c>
      <c r="C762">
        <f t="shared" si="125"/>
        <v>0</v>
      </c>
      <c r="D762">
        <f t="shared" si="134"/>
        <v>1</v>
      </c>
      <c r="E762" s="1">
        <f>('Power parameter'!B$7-'Power parameter'!H$10/2+('Power parameter'!B$6-'Power parameter'!B$12)/'Power parameter'!E$15*(B762-B$4))*C762</f>
        <v>0</v>
      </c>
      <c r="F762">
        <f>('Power parameter'!B$7+'Power parameter'!H$10/2-'Power parameter'!B$12/'Power parameter'!E$15*(B762-B$3-B$4))*D762</f>
        <v>0.67446507805961231</v>
      </c>
      <c r="G762" s="1">
        <f t="shared" si="126"/>
        <v>0.67446507805961231</v>
      </c>
      <c r="J762">
        <v>754</v>
      </c>
      <c r="K762" s="1">
        <f t="shared" si="130"/>
        <v>3.856163886190605E-5</v>
      </c>
      <c r="L762">
        <f t="shared" si="131"/>
        <v>0</v>
      </c>
      <c r="M762">
        <f t="shared" si="132"/>
        <v>1</v>
      </c>
      <c r="N762" s="1">
        <f>('Power parameter'!B$6-'Power parameter'!B$13)/'Power parameter'!E$15*(K762-E$4)*L762</f>
        <v>0</v>
      </c>
      <c r="O762" s="1">
        <f>IF(((K762-E$4)-B$1-E$1)&gt;0,0,('Power parameter'!K$8-'Power parameter'!B$13/'Power parameter'!E$15*((K762-E$4)-waves!B$1))*M762)</f>
        <v>0.56274222774958194</v>
      </c>
      <c r="P762" s="1">
        <f t="shared" si="127"/>
        <v>0.56274222774958194</v>
      </c>
      <c r="S762" s="1">
        <f t="shared" si="128"/>
        <v>3.6027714746424209E-5</v>
      </c>
      <c r="T762" s="1">
        <f t="shared" si="129"/>
        <v>0.67446507805961231</v>
      </c>
    </row>
    <row r="763" spans="1:20">
      <c r="A763">
        <v>755</v>
      </c>
      <c r="B763" s="1">
        <f t="shared" si="133"/>
        <v>3.6075496861472514E-5</v>
      </c>
      <c r="C763">
        <f t="shared" si="125"/>
        <v>0</v>
      </c>
      <c r="D763">
        <f t="shared" si="134"/>
        <v>1</v>
      </c>
      <c r="E763" s="1">
        <f>('Power parameter'!B$7-'Power parameter'!H$10/2+('Power parameter'!B$6-'Power parameter'!B$12)/'Power parameter'!E$15*(B763-B$4))*C763</f>
        <v>0</v>
      </c>
      <c r="F763">
        <f>('Power parameter'!B$7+'Power parameter'!H$10/2-'Power parameter'!B$12/'Power parameter'!E$15*(B763-B$3-B$4))*D763</f>
        <v>0.6736264356839381</v>
      </c>
      <c r="G763" s="1">
        <f t="shared" si="126"/>
        <v>0.6736264356839381</v>
      </c>
      <c r="J763">
        <v>755</v>
      </c>
      <c r="K763" s="1">
        <f t="shared" si="130"/>
        <v>3.8612781619017335E-5</v>
      </c>
      <c r="L763">
        <f t="shared" si="131"/>
        <v>0</v>
      </c>
      <c r="M763">
        <f t="shared" si="132"/>
        <v>1</v>
      </c>
      <c r="N763" s="1">
        <f>('Power parameter'!B$6-'Power parameter'!B$13)/'Power parameter'!E$15*(K763-E$4)*L763</f>
        <v>0</v>
      </c>
      <c r="O763" s="1">
        <f>IF(((K763-E$4)-B$1-E$1)&gt;0,0,('Power parameter'!K$8-'Power parameter'!B$13/'Power parameter'!E$15*((K763-E$4)-waves!B$1))*M763)</f>
        <v>0.56184460144570281</v>
      </c>
      <c r="P763" s="1">
        <f t="shared" si="127"/>
        <v>0.56184460144570281</v>
      </c>
      <c r="S763" s="1">
        <f t="shared" si="128"/>
        <v>3.6075496861472514E-5</v>
      </c>
      <c r="T763" s="1">
        <f t="shared" si="129"/>
        <v>0.6736264356839381</v>
      </c>
    </row>
    <row r="764" spans="1:20">
      <c r="A764">
        <v>756</v>
      </c>
      <c r="B764" s="1">
        <f t="shared" si="133"/>
        <v>3.6123278976520826E-5</v>
      </c>
      <c r="C764">
        <f t="shared" si="125"/>
        <v>0</v>
      </c>
      <c r="D764">
        <f t="shared" si="134"/>
        <v>1</v>
      </c>
      <c r="E764" s="1">
        <f>('Power parameter'!B$7-'Power parameter'!H$10/2+('Power parameter'!B$6-'Power parameter'!B$12)/'Power parameter'!E$15*(B764-B$4))*C764</f>
        <v>0</v>
      </c>
      <c r="F764">
        <f>('Power parameter'!B$7+'Power parameter'!H$10/2-'Power parameter'!B$12/'Power parameter'!E$15*(B764-B$3-B$4))*D764</f>
        <v>0.67278779330826366</v>
      </c>
      <c r="G764" s="1">
        <f t="shared" si="126"/>
        <v>0.67278779330826366</v>
      </c>
      <c r="J764">
        <v>756</v>
      </c>
      <c r="K764" s="1">
        <f t="shared" si="130"/>
        <v>3.8663924376128619E-5</v>
      </c>
      <c r="L764">
        <f t="shared" si="131"/>
        <v>0</v>
      </c>
      <c r="M764">
        <f t="shared" si="132"/>
        <v>1</v>
      </c>
      <c r="N764" s="1">
        <f>('Power parameter'!B$6-'Power parameter'!B$13)/'Power parameter'!E$15*(K764-E$4)*L764</f>
        <v>0</v>
      </c>
      <c r="O764" s="1">
        <f>IF(((K764-E$4)-B$1-E$1)&gt;0,0,('Power parameter'!K$8-'Power parameter'!B$13/'Power parameter'!E$15*((K764-E$4)-waves!B$1))*M764)</f>
        <v>0.56094697514182357</v>
      </c>
      <c r="P764" s="1">
        <f t="shared" si="127"/>
        <v>0.56094697514182357</v>
      </c>
      <c r="S764" s="1">
        <f t="shared" si="128"/>
        <v>3.6123278976520826E-5</v>
      </c>
      <c r="T764" s="1">
        <f t="shared" si="129"/>
        <v>0.67278779330826366</v>
      </c>
    </row>
    <row r="765" spans="1:20">
      <c r="A765">
        <v>757</v>
      </c>
      <c r="B765" s="1">
        <f t="shared" si="133"/>
        <v>3.617106109156913E-5</v>
      </c>
      <c r="C765">
        <f t="shared" ref="C765:C828" si="135">IF((B765-B$4)&lt;B$3,1,0)</f>
        <v>0</v>
      </c>
      <c r="D765">
        <f t="shared" si="134"/>
        <v>1</v>
      </c>
      <c r="E765" s="1">
        <f>('Power parameter'!B$7-'Power parameter'!H$10/2+('Power parameter'!B$6-'Power parameter'!B$12)/'Power parameter'!E$15*(B765-B$4))*C765</f>
        <v>0</v>
      </c>
      <c r="F765">
        <f>('Power parameter'!B$7+'Power parameter'!H$10/2-'Power parameter'!B$12/'Power parameter'!E$15*(B765-B$3-B$4))*D765</f>
        <v>0.67194915093258933</v>
      </c>
      <c r="G765" s="1">
        <f t="shared" si="126"/>
        <v>0.67194915093258933</v>
      </c>
      <c r="J765">
        <v>757</v>
      </c>
      <c r="K765" s="1">
        <f t="shared" si="130"/>
        <v>3.8715067133239896E-5</v>
      </c>
      <c r="L765">
        <f t="shared" si="131"/>
        <v>0</v>
      </c>
      <c r="M765">
        <f t="shared" si="132"/>
        <v>1</v>
      </c>
      <c r="N765" s="1">
        <f>('Power parameter'!B$6-'Power parameter'!B$13)/'Power parameter'!E$15*(K765-E$4)*L765</f>
        <v>0</v>
      </c>
      <c r="O765" s="1">
        <f>IF(((K765-E$4)-B$1-E$1)&gt;0,0,('Power parameter'!K$8-'Power parameter'!B$13/'Power parameter'!E$15*((K765-E$4)-waves!B$1))*M765)</f>
        <v>0.56004934883794455</v>
      </c>
      <c r="P765" s="1">
        <f t="shared" si="127"/>
        <v>0.56004934883794455</v>
      </c>
      <c r="S765" s="1">
        <f t="shared" si="128"/>
        <v>3.617106109156913E-5</v>
      </c>
      <c r="T765" s="1">
        <f t="shared" si="129"/>
        <v>0.67194915093258933</v>
      </c>
    </row>
    <row r="766" spans="1:20">
      <c r="A766">
        <v>758</v>
      </c>
      <c r="B766" s="1">
        <f t="shared" si="133"/>
        <v>3.6218843206617442E-5</v>
      </c>
      <c r="C766">
        <f t="shared" si="135"/>
        <v>0</v>
      </c>
      <c r="D766">
        <f t="shared" si="134"/>
        <v>1</v>
      </c>
      <c r="E766" s="1">
        <f>('Power parameter'!B$7-'Power parameter'!H$10/2+('Power parameter'!B$6-'Power parameter'!B$12)/'Power parameter'!E$15*(B766-B$4))*C766</f>
        <v>0</v>
      </c>
      <c r="F766">
        <f>('Power parameter'!B$7+'Power parameter'!H$10/2-'Power parameter'!B$12/'Power parameter'!E$15*(B766-B$3-B$4))*D766</f>
        <v>0.6711105085569149</v>
      </c>
      <c r="G766" s="1">
        <f t="shared" si="126"/>
        <v>0.6711105085569149</v>
      </c>
      <c r="J766">
        <v>758</v>
      </c>
      <c r="K766" s="1">
        <f t="shared" si="130"/>
        <v>3.8766209890351181E-5</v>
      </c>
      <c r="L766">
        <f t="shared" si="131"/>
        <v>0</v>
      </c>
      <c r="M766">
        <f t="shared" si="132"/>
        <v>1</v>
      </c>
      <c r="N766" s="1">
        <f>('Power parameter'!B$6-'Power parameter'!B$13)/'Power parameter'!E$15*(K766-E$4)*L766</f>
        <v>0</v>
      </c>
      <c r="O766" s="1">
        <f>IF(((K766-E$4)-B$1-E$1)&gt;0,0,('Power parameter'!K$8-'Power parameter'!B$13/'Power parameter'!E$15*((K766-E$4)-waves!B$1))*M766)</f>
        <v>0.55915172253406531</v>
      </c>
      <c r="P766" s="1">
        <f t="shared" si="127"/>
        <v>0.55915172253406531</v>
      </c>
      <c r="S766" s="1">
        <f t="shared" si="128"/>
        <v>3.6218843206617442E-5</v>
      </c>
      <c r="T766" s="1">
        <f t="shared" si="129"/>
        <v>0.6711105085569149</v>
      </c>
    </row>
    <row r="767" spans="1:20">
      <c r="A767">
        <v>759</v>
      </c>
      <c r="B767" s="1">
        <f t="shared" si="133"/>
        <v>3.6266625321665747E-5</v>
      </c>
      <c r="C767">
        <f t="shared" si="135"/>
        <v>0</v>
      </c>
      <c r="D767">
        <f t="shared" si="134"/>
        <v>1</v>
      </c>
      <c r="E767" s="1">
        <f>('Power parameter'!B$7-'Power parameter'!H$10/2+('Power parameter'!B$6-'Power parameter'!B$12)/'Power parameter'!E$15*(B767-B$4))*C767</f>
        <v>0</v>
      </c>
      <c r="F767">
        <f>('Power parameter'!B$7+'Power parameter'!H$10/2-'Power parameter'!B$12/'Power parameter'!E$15*(B767-B$3-B$4))*D767</f>
        <v>0.67027186618124068</v>
      </c>
      <c r="G767" s="1">
        <f t="shared" si="126"/>
        <v>0.67027186618124068</v>
      </c>
      <c r="J767">
        <v>759</v>
      </c>
      <c r="K767" s="1">
        <f t="shared" si="130"/>
        <v>3.8817352647462458E-5</v>
      </c>
      <c r="L767">
        <f t="shared" si="131"/>
        <v>0</v>
      </c>
      <c r="M767">
        <f t="shared" si="132"/>
        <v>1</v>
      </c>
      <c r="N767" s="1">
        <f>('Power parameter'!B$6-'Power parameter'!B$13)/'Power parameter'!E$15*(K767-E$4)*L767</f>
        <v>0</v>
      </c>
      <c r="O767" s="1">
        <f>IF(((K767-E$4)-B$1-E$1)&gt;0,0,('Power parameter'!K$8-'Power parameter'!B$13/'Power parameter'!E$15*((K767-E$4)-waves!B$1))*M767)</f>
        <v>0.55825409623018618</v>
      </c>
      <c r="P767" s="1">
        <f t="shared" si="127"/>
        <v>0.55825409623018618</v>
      </c>
      <c r="S767" s="1">
        <f t="shared" si="128"/>
        <v>3.6266625321665747E-5</v>
      </c>
      <c r="T767" s="1">
        <f t="shared" si="129"/>
        <v>0.67027186618124068</v>
      </c>
    </row>
    <row r="768" spans="1:20">
      <c r="A768">
        <v>760</v>
      </c>
      <c r="B768" s="1">
        <f t="shared" si="133"/>
        <v>3.6314407436714058E-5</v>
      </c>
      <c r="C768">
        <f t="shared" si="135"/>
        <v>0</v>
      </c>
      <c r="D768">
        <f t="shared" si="134"/>
        <v>1</v>
      </c>
      <c r="E768" s="1">
        <f>('Power parameter'!B$7-'Power parameter'!H$10/2+('Power parameter'!B$6-'Power parameter'!B$12)/'Power parameter'!E$15*(B768-B$4))*C768</f>
        <v>0</v>
      </c>
      <c r="F768">
        <f>('Power parameter'!B$7+'Power parameter'!H$10/2-'Power parameter'!B$12/'Power parameter'!E$15*(B768-B$3-B$4))*D768</f>
        <v>0.66943322380556625</v>
      </c>
      <c r="G768" s="1">
        <f t="shared" si="126"/>
        <v>0.66943322380556625</v>
      </c>
      <c r="J768">
        <v>760</v>
      </c>
      <c r="K768" s="1">
        <f t="shared" si="130"/>
        <v>3.8868495404573742E-5</v>
      </c>
      <c r="L768">
        <f t="shared" si="131"/>
        <v>0</v>
      </c>
      <c r="M768">
        <f t="shared" si="132"/>
        <v>1</v>
      </c>
      <c r="N768" s="1">
        <f>('Power parameter'!B$6-'Power parameter'!B$13)/'Power parameter'!E$15*(K768-E$4)*L768</f>
        <v>0</v>
      </c>
      <c r="O768" s="1">
        <f>IF(((K768-E$4)-B$1-E$1)&gt;0,0,('Power parameter'!K$8-'Power parameter'!B$13/'Power parameter'!E$15*((K768-E$4)-waves!B$1))*M768)</f>
        <v>0.55735646992630705</v>
      </c>
      <c r="P768" s="1">
        <f t="shared" si="127"/>
        <v>0.55735646992630705</v>
      </c>
      <c r="S768" s="1">
        <f t="shared" si="128"/>
        <v>3.6314407436714058E-5</v>
      </c>
      <c r="T768" s="1">
        <f t="shared" si="129"/>
        <v>0.66943322380556625</v>
      </c>
    </row>
    <row r="769" spans="1:20">
      <c r="A769">
        <v>761</v>
      </c>
      <c r="B769" s="1">
        <f t="shared" si="133"/>
        <v>3.6362189551762363E-5</v>
      </c>
      <c r="C769">
        <f t="shared" si="135"/>
        <v>0</v>
      </c>
      <c r="D769">
        <f t="shared" si="134"/>
        <v>1</v>
      </c>
      <c r="E769" s="1">
        <f>('Power parameter'!B$7-'Power parameter'!H$10/2+('Power parameter'!B$6-'Power parameter'!B$12)/'Power parameter'!E$15*(B769-B$4))*C769</f>
        <v>0</v>
      </c>
      <c r="F769">
        <f>('Power parameter'!B$7+'Power parameter'!H$10/2-'Power parameter'!B$12/'Power parameter'!E$15*(B769-B$3-B$4))*D769</f>
        <v>0.66859458142989192</v>
      </c>
      <c r="G769" s="1">
        <f t="shared" si="126"/>
        <v>0.66859458142989192</v>
      </c>
      <c r="J769">
        <v>761</v>
      </c>
      <c r="K769" s="1">
        <f t="shared" si="130"/>
        <v>3.891963816168502E-5</v>
      </c>
      <c r="L769">
        <f t="shared" si="131"/>
        <v>0</v>
      </c>
      <c r="M769">
        <f t="shared" si="132"/>
        <v>1</v>
      </c>
      <c r="N769" s="1">
        <f>('Power parameter'!B$6-'Power parameter'!B$13)/'Power parameter'!E$15*(K769-E$4)*L769</f>
        <v>0</v>
      </c>
      <c r="O769" s="1">
        <f>IF(((K769-E$4)-B$1-E$1)&gt;0,0,('Power parameter'!K$8-'Power parameter'!B$13/'Power parameter'!E$15*((K769-E$4)-waves!B$1))*M769)</f>
        <v>0.55645884362242792</v>
      </c>
      <c r="P769" s="1">
        <f t="shared" si="127"/>
        <v>0.55645884362242792</v>
      </c>
      <c r="S769" s="1">
        <f t="shared" si="128"/>
        <v>3.6362189551762363E-5</v>
      </c>
      <c r="T769" s="1">
        <f t="shared" si="129"/>
        <v>0.66859458142989192</v>
      </c>
    </row>
    <row r="770" spans="1:20">
      <c r="A770">
        <v>762</v>
      </c>
      <c r="B770" s="1">
        <f t="shared" si="133"/>
        <v>3.6409971666810668E-5</v>
      </c>
      <c r="C770">
        <f t="shared" si="135"/>
        <v>0</v>
      </c>
      <c r="D770">
        <f t="shared" si="134"/>
        <v>1</v>
      </c>
      <c r="E770" s="1">
        <f>('Power parameter'!B$7-'Power parameter'!H$10/2+('Power parameter'!B$6-'Power parameter'!B$12)/'Power parameter'!E$15*(B770-B$4))*C770</f>
        <v>0</v>
      </c>
      <c r="F770">
        <f>('Power parameter'!B$7+'Power parameter'!H$10/2-'Power parameter'!B$12/'Power parameter'!E$15*(B770-B$3-B$4))*D770</f>
        <v>0.66775593905421771</v>
      </c>
      <c r="G770" s="1">
        <f t="shared" si="126"/>
        <v>0.66775593905421771</v>
      </c>
      <c r="J770">
        <v>762</v>
      </c>
      <c r="K770" s="1">
        <f t="shared" si="130"/>
        <v>3.8970780918796304E-5</v>
      </c>
      <c r="L770">
        <f t="shared" si="131"/>
        <v>0</v>
      </c>
      <c r="M770">
        <f t="shared" si="132"/>
        <v>1</v>
      </c>
      <c r="N770" s="1">
        <f>('Power parameter'!B$6-'Power parameter'!B$13)/'Power parameter'!E$15*(K770-E$4)*L770</f>
        <v>0</v>
      </c>
      <c r="O770" s="1">
        <f>IF(((K770-E$4)-B$1-E$1)&gt;0,0,('Power parameter'!K$8-'Power parameter'!B$13/'Power parameter'!E$15*((K770-E$4)-waves!B$1))*M770)</f>
        <v>0.55556121731854868</v>
      </c>
      <c r="P770" s="1">
        <f t="shared" si="127"/>
        <v>0.55556121731854868</v>
      </c>
      <c r="S770" s="1">
        <f t="shared" si="128"/>
        <v>3.6409971666810668E-5</v>
      </c>
      <c r="T770" s="1">
        <f t="shared" si="129"/>
        <v>0.66775593905421771</v>
      </c>
    </row>
    <row r="771" spans="1:20">
      <c r="A771">
        <v>763</v>
      </c>
      <c r="B771" s="1">
        <f t="shared" si="133"/>
        <v>3.645775378185898E-5</v>
      </c>
      <c r="C771">
        <f t="shared" si="135"/>
        <v>0</v>
      </c>
      <c r="D771">
        <f t="shared" si="134"/>
        <v>1</v>
      </c>
      <c r="E771" s="1">
        <f>('Power parameter'!B$7-'Power parameter'!H$10/2+('Power parameter'!B$6-'Power parameter'!B$12)/'Power parameter'!E$15*(B771-B$4))*C771</f>
        <v>0</v>
      </c>
      <c r="F771">
        <f>('Power parameter'!B$7+'Power parameter'!H$10/2-'Power parameter'!B$12/'Power parameter'!E$15*(B771-B$3-B$4))*D771</f>
        <v>0.66691729667854327</v>
      </c>
      <c r="G771" s="1">
        <f t="shared" si="126"/>
        <v>0.66691729667854327</v>
      </c>
      <c r="J771">
        <v>763</v>
      </c>
      <c r="K771" s="1">
        <f t="shared" si="130"/>
        <v>3.9021923675907582E-5</v>
      </c>
      <c r="L771">
        <f t="shared" si="131"/>
        <v>0</v>
      </c>
      <c r="M771">
        <f t="shared" si="132"/>
        <v>1</v>
      </c>
      <c r="N771" s="1">
        <f>('Power parameter'!B$6-'Power parameter'!B$13)/'Power parameter'!E$15*(K771-E$4)*L771</f>
        <v>0</v>
      </c>
      <c r="O771" s="1">
        <f>IF(((K771-E$4)-B$1-E$1)&gt;0,0,('Power parameter'!K$8-'Power parameter'!B$13/'Power parameter'!E$15*((K771-E$4)-waves!B$1))*M771)</f>
        <v>0.55466359101466967</v>
      </c>
      <c r="P771" s="1">
        <f t="shared" si="127"/>
        <v>0.55466359101466967</v>
      </c>
      <c r="S771" s="1">
        <f t="shared" si="128"/>
        <v>3.645775378185898E-5</v>
      </c>
      <c r="T771" s="1">
        <f t="shared" si="129"/>
        <v>0.66691729667854327</v>
      </c>
    </row>
    <row r="772" spans="1:20">
      <c r="A772">
        <v>764</v>
      </c>
      <c r="B772" s="1">
        <f t="shared" si="133"/>
        <v>3.6505535896907284E-5</v>
      </c>
      <c r="C772">
        <f t="shared" si="135"/>
        <v>0</v>
      </c>
      <c r="D772">
        <f t="shared" si="134"/>
        <v>1</v>
      </c>
      <c r="E772" s="1">
        <f>('Power parameter'!B$7-'Power parameter'!H$10/2+('Power parameter'!B$6-'Power parameter'!B$12)/'Power parameter'!E$15*(B772-B$4))*C772</f>
        <v>0</v>
      </c>
      <c r="F772">
        <f>('Power parameter'!B$7+'Power parameter'!H$10/2-'Power parameter'!B$12/'Power parameter'!E$15*(B772-B$3-B$4))*D772</f>
        <v>0.66607865430286894</v>
      </c>
      <c r="G772" s="1">
        <f t="shared" si="126"/>
        <v>0.66607865430286894</v>
      </c>
      <c r="J772">
        <v>764</v>
      </c>
      <c r="K772" s="1">
        <f t="shared" si="130"/>
        <v>3.9073066433018866E-5</v>
      </c>
      <c r="L772">
        <f t="shared" si="131"/>
        <v>0</v>
      </c>
      <c r="M772">
        <f t="shared" si="132"/>
        <v>1</v>
      </c>
      <c r="N772" s="1">
        <f>('Power parameter'!B$6-'Power parameter'!B$13)/'Power parameter'!E$15*(K772-E$4)*L772</f>
        <v>0</v>
      </c>
      <c r="O772" s="1">
        <f>IF(((K772-E$4)-B$1-E$1)&gt;0,0,('Power parameter'!K$8-'Power parameter'!B$13/'Power parameter'!E$15*((K772-E$4)-waves!B$1))*M772)</f>
        <v>0.55376596471079043</v>
      </c>
      <c r="P772" s="1">
        <f t="shared" si="127"/>
        <v>0.55376596471079043</v>
      </c>
      <c r="S772" s="1">
        <f t="shared" si="128"/>
        <v>3.6505535896907284E-5</v>
      </c>
      <c r="T772" s="1">
        <f t="shared" si="129"/>
        <v>0.66607865430286894</v>
      </c>
    </row>
    <row r="773" spans="1:20">
      <c r="A773">
        <v>765</v>
      </c>
      <c r="B773" s="1">
        <f t="shared" si="133"/>
        <v>3.6553318011955596E-5</v>
      </c>
      <c r="C773">
        <f t="shared" si="135"/>
        <v>0</v>
      </c>
      <c r="D773">
        <f t="shared" si="134"/>
        <v>1</v>
      </c>
      <c r="E773" s="1">
        <f>('Power parameter'!B$7-'Power parameter'!H$10/2+('Power parameter'!B$6-'Power parameter'!B$12)/'Power parameter'!E$15*(B773-B$4))*C773</f>
        <v>0</v>
      </c>
      <c r="F773">
        <f>('Power parameter'!B$7+'Power parameter'!H$10/2-'Power parameter'!B$12/'Power parameter'!E$15*(B773-B$3-B$4))*D773</f>
        <v>0.66524001192719462</v>
      </c>
      <c r="G773" s="1">
        <f t="shared" si="126"/>
        <v>0.66524001192719462</v>
      </c>
      <c r="J773">
        <v>765</v>
      </c>
      <c r="K773" s="1">
        <f t="shared" si="130"/>
        <v>3.912420919013015E-5</v>
      </c>
      <c r="L773">
        <f t="shared" si="131"/>
        <v>0</v>
      </c>
      <c r="M773">
        <f t="shared" si="132"/>
        <v>1</v>
      </c>
      <c r="N773" s="1">
        <f>('Power parameter'!B$6-'Power parameter'!B$13)/'Power parameter'!E$15*(K773-E$4)*L773</f>
        <v>0</v>
      </c>
      <c r="O773" s="1">
        <f>IF(((K773-E$4)-B$1-E$1)&gt;0,0,('Power parameter'!K$8-'Power parameter'!B$13/'Power parameter'!E$15*((K773-E$4)-waves!B$1))*M773)</f>
        <v>0.5528683384069113</v>
      </c>
      <c r="P773" s="1">
        <f t="shared" si="127"/>
        <v>0.5528683384069113</v>
      </c>
      <c r="S773" s="1">
        <f t="shared" si="128"/>
        <v>3.6553318011955596E-5</v>
      </c>
      <c r="T773" s="1">
        <f t="shared" si="129"/>
        <v>0.66524001192719462</v>
      </c>
    </row>
    <row r="774" spans="1:20">
      <c r="A774">
        <v>766</v>
      </c>
      <c r="B774" s="1">
        <f t="shared" si="133"/>
        <v>3.6601100127003901E-5</v>
      </c>
      <c r="C774">
        <f t="shared" si="135"/>
        <v>0</v>
      </c>
      <c r="D774">
        <f t="shared" si="134"/>
        <v>1</v>
      </c>
      <c r="E774" s="1">
        <f>('Power parameter'!B$7-'Power parameter'!H$10/2+('Power parameter'!B$6-'Power parameter'!B$12)/'Power parameter'!E$15*(B774-B$4))*C774</f>
        <v>0</v>
      </c>
      <c r="F774">
        <f>('Power parameter'!B$7+'Power parameter'!H$10/2-'Power parameter'!B$12/'Power parameter'!E$15*(B774-B$3-B$4))*D774</f>
        <v>0.66440136955152029</v>
      </c>
      <c r="G774" s="1">
        <f t="shared" si="126"/>
        <v>0.66440136955152029</v>
      </c>
      <c r="J774">
        <v>766</v>
      </c>
      <c r="K774" s="1">
        <f t="shared" si="130"/>
        <v>3.9175351947241428E-5</v>
      </c>
      <c r="L774">
        <f t="shared" si="131"/>
        <v>0</v>
      </c>
      <c r="M774">
        <f t="shared" si="132"/>
        <v>1</v>
      </c>
      <c r="N774" s="1">
        <f>('Power parameter'!B$6-'Power parameter'!B$13)/'Power parameter'!E$15*(K774-E$4)*L774</f>
        <v>0</v>
      </c>
      <c r="O774" s="1">
        <f>IF(((K774-E$4)-B$1-E$1)&gt;0,0,('Power parameter'!K$8-'Power parameter'!B$13/'Power parameter'!E$15*((K774-E$4)-waves!B$1))*M774)</f>
        <v>0.55197071210303217</v>
      </c>
      <c r="P774" s="1">
        <f t="shared" si="127"/>
        <v>0.55197071210303217</v>
      </c>
      <c r="S774" s="1">
        <f t="shared" si="128"/>
        <v>3.6601100127003901E-5</v>
      </c>
      <c r="T774" s="1">
        <f t="shared" si="129"/>
        <v>0.66440136955152029</v>
      </c>
    </row>
    <row r="775" spans="1:20">
      <c r="A775">
        <v>767</v>
      </c>
      <c r="B775" s="1">
        <f t="shared" si="133"/>
        <v>3.6648882242052212E-5</v>
      </c>
      <c r="C775">
        <f t="shared" si="135"/>
        <v>0</v>
      </c>
      <c r="D775">
        <f t="shared" si="134"/>
        <v>1</v>
      </c>
      <c r="E775" s="1">
        <f>('Power parameter'!B$7-'Power parameter'!H$10/2+('Power parameter'!B$6-'Power parameter'!B$12)/'Power parameter'!E$15*(B775-B$4))*C775</f>
        <v>0</v>
      </c>
      <c r="F775">
        <f>('Power parameter'!B$7+'Power parameter'!H$10/2-'Power parameter'!B$12/'Power parameter'!E$15*(B775-B$3-B$4))*D775</f>
        <v>0.66356272717584597</v>
      </c>
      <c r="G775" s="1">
        <f t="shared" si="126"/>
        <v>0.66356272717584597</v>
      </c>
      <c r="J775">
        <v>767</v>
      </c>
      <c r="K775" s="1">
        <f t="shared" si="130"/>
        <v>3.9226494704352712E-5</v>
      </c>
      <c r="L775">
        <f t="shared" si="131"/>
        <v>0</v>
      </c>
      <c r="M775">
        <f t="shared" si="132"/>
        <v>1</v>
      </c>
      <c r="N775" s="1">
        <f>('Power parameter'!B$6-'Power parameter'!B$13)/'Power parameter'!E$15*(K775-E$4)*L775</f>
        <v>0</v>
      </c>
      <c r="O775" s="1">
        <f>IF(((K775-E$4)-B$1-E$1)&gt;0,0,('Power parameter'!K$8-'Power parameter'!B$13/'Power parameter'!E$15*((K775-E$4)-waves!B$1))*M775)</f>
        <v>0.55107308579915304</v>
      </c>
      <c r="P775" s="1">
        <f t="shared" si="127"/>
        <v>0.55107308579915304</v>
      </c>
      <c r="S775" s="1">
        <f t="shared" si="128"/>
        <v>3.6648882242052212E-5</v>
      </c>
      <c r="T775" s="1">
        <f t="shared" si="129"/>
        <v>0.66356272717584597</v>
      </c>
    </row>
    <row r="776" spans="1:20">
      <c r="A776">
        <v>768</v>
      </c>
      <c r="B776" s="1">
        <f t="shared" si="133"/>
        <v>3.6696664357100517E-5</v>
      </c>
      <c r="C776">
        <f t="shared" si="135"/>
        <v>0</v>
      </c>
      <c r="D776">
        <f t="shared" si="134"/>
        <v>1</v>
      </c>
      <c r="E776" s="1">
        <f>('Power parameter'!B$7-'Power parameter'!H$10/2+('Power parameter'!B$6-'Power parameter'!B$12)/'Power parameter'!E$15*(B776-B$4))*C776</f>
        <v>0</v>
      </c>
      <c r="F776">
        <f>('Power parameter'!B$7+'Power parameter'!H$10/2-'Power parameter'!B$12/'Power parameter'!E$15*(B776-B$3-B$4))*D776</f>
        <v>0.66272408480017164</v>
      </c>
      <c r="G776" s="1">
        <f t="shared" si="126"/>
        <v>0.66272408480017164</v>
      </c>
      <c r="J776">
        <v>768</v>
      </c>
      <c r="K776" s="1">
        <f t="shared" si="130"/>
        <v>3.9277637461463989E-5</v>
      </c>
      <c r="L776">
        <f t="shared" si="131"/>
        <v>0</v>
      </c>
      <c r="M776">
        <f t="shared" si="132"/>
        <v>1</v>
      </c>
      <c r="N776" s="1">
        <f>('Power parameter'!B$6-'Power parameter'!B$13)/'Power parameter'!E$15*(K776-E$4)*L776</f>
        <v>0</v>
      </c>
      <c r="O776" s="1">
        <f>IF(((K776-E$4)-B$1-E$1)&gt;0,0,('Power parameter'!K$8-'Power parameter'!B$13/'Power parameter'!E$15*((K776-E$4)-waves!B$1))*M776)</f>
        <v>0.55017545949527391</v>
      </c>
      <c r="P776" s="1">
        <f t="shared" si="127"/>
        <v>0.55017545949527391</v>
      </c>
      <c r="S776" s="1">
        <f t="shared" si="128"/>
        <v>3.6696664357100517E-5</v>
      </c>
      <c r="T776" s="1">
        <f t="shared" si="129"/>
        <v>0.66272408480017164</v>
      </c>
    </row>
    <row r="777" spans="1:20">
      <c r="A777">
        <v>769</v>
      </c>
      <c r="B777" s="1">
        <f t="shared" si="133"/>
        <v>3.6744446472148829E-5</v>
      </c>
      <c r="C777">
        <f t="shared" si="135"/>
        <v>0</v>
      </c>
      <c r="D777">
        <f t="shared" si="134"/>
        <v>1</v>
      </c>
      <c r="E777" s="1">
        <f>('Power parameter'!B$7-'Power parameter'!H$10/2+('Power parameter'!B$6-'Power parameter'!B$12)/'Power parameter'!E$15*(B777-B$4))*C777</f>
        <v>0</v>
      </c>
      <c r="F777">
        <f>('Power parameter'!B$7+'Power parameter'!H$10/2-'Power parameter'!B$12/'Power parameter'!E$15*(B777-B$3-B$4))*D777</f>
        <v>0.66188544242449721</v>
      </c>
      <c r="G777" s="1">
        <f t="shared" ref="G777:G840" si="136">E777+F777</f>
        <v>0.66188544242449721</v>
      </c>
      <c r="J777">
        <v>769</v>
      </c>
      <c r="K777" s="1">
        <f t="shared" si="130"/>
        <v>3.9328780218575274E-5</v>
      </c>
      <c r="L777">
        <f t="shared" si="131"/>
        <v>0</v>
      </c>
      <c r="M777">
        <f t="shared" si="132"/>
        <v>1</v>
      </c>
      <c r="N777" s="1">
        <f>('Power parameter'!B$6-'Power parameter'!B$13)/'Power parameter'!E$15*(K777-E$4)*L777</f>
        <v>0</v>
      </c>
      <c r="O777" s="1">
        <f>IF(((K777-E$4)-B$1-E$1)&gt;0,0,('Power parameter'!K$8-'Power parameter'!B$13/'Power parameter'!E$15*((K777-E$4)-waves!B$1))*M777)</f>
        <v>0.54927783319139478</v>
      </c>
      <c r="P777" s="1">
        <f t="shared" ref="P777:P840" si="137">N777+O777</f>
        <v>0.54927783319139478</v>
      </c>
      <c r="S777" s="1">
        <f t="shared" ref="S777:S840" si="138">B777*H$1+K777*H$2</f>
        <v>3.6744446472148829E-5</v>
      </c>
      <c r="T777" s="1">
        <f t="shared" ref="T777:T840" si="139">G777*H$1+P777*H$2</f>
        <v>0.66188544242449721</v>
      </c>
    </row>
    <row r="778" spans="1:20">
      <c r="A778">
        <v>770</v>
      </c>
      <c r="B778" s="1">
        <f t="shared" si="133"/>
        <v>3.6792228587197134E-5</v>
      </c>
      <c r="C778">
        <f t="shared" si="135"/>
        <v>0</v>
      </c>
      <c r="D778">
        <f t="shared" si="134"/>
        <v>1</v>
      </c>
      <c r="E778" s="1">
        <f>('Power parameter'!B$7-'Power parameter'!H$10/2+('Power parameter'!B$6-'Power parameter'!B$12)/'Power parameter'!E$15*(B778-B$4))*C778</f>
        <v>0</v>
      </c>
      <c r="F778">
        <f>('Power parameter'!B$7+'Power parameter'!H$10/2-'Power parameter'!B$12/'Power parameter'!E$15*(B778-B$3-B$4))*D778</f>
        <v>0.66104680004882299</v>
      </c>
      <c r="G778" s="1">
        <f t="shared" si="136"/>
        <v>0.66104680004882299</v>
      </c>
      <c r="J778">
        <v>770</v>
      </c>
      <c r="K778" s="1">
        <f t="shared" ref="K778:K841" si="140">E$4*2/1000*J778</f>
        <v>3.9379922975686551E-5</v>
      </c>
      <c r="L778">
        <f t="shared" ref="L778:L841" si="141">IF((K778-E$4)&lt;B$1,1,0)</f>
        <v>0</v>
      </c>
      <c r="M778">
        <f t="shared" ref="M778:M841" si="142">IF((K778-E$4)&gt;=B$1,1,0)</f>
        <v>1</v>
      </c>
      <c r="N778" s="1">
        <f>('Power parameter'!B$6-'Power parameter'!B$13)/'Power parameter'!E$15*(K778-E$4)*L778</f>
        <v>0</v>
      </c>
      <c r="O778" s="1">
        <f>IF(((K778-E$4)-B$1-E$1)&gt;0,0,('Power parameter'!K$8-'Power parameter'!B$13/'Power parameter'!E$15*((K778-E$4)-waves!B$1))*M778)</f>
        <v>0.54838020688751565</v>
      </c>
      <c r="P778" s="1">
        <f t="shared" si="137"/>
        <v>0.54838020688751565</v>
      </c>
      <c r="S778" s="1">
        <f t="shared" si="138"/>
        <v>3.6792228587197134E-5</v>
      </c>
      <c r="T778" s="1">
        <f t="shared" si="139"/>
        <v>0.66104680004882299</v>
      </c>
    </row>
    <row r="779" spans="1:20">
      <c r="A779">
        <v>771</v>
      </c>
      <c r="B779" s="1">
        <f t="shared" ref="B779:B842" si="143">2*B$4/1000*A779</f>
        <v>3.6840010702245445E-5</v>
      </c>
      <c r="C779">
        <f t="shared" si="135"/>
        <v>0</v>
      </c>
      <c r="D779">
        <f t="shared" si="134"/>
        <v>1</v>
      </c>
      <c r="E779" s="1">
        <f>('Power parameter'!B$7-'Power parameter'!H$10/2+('Power parameter'!B$6-'Power parameter'!B$12)/'Power parameter'!E$15*(B779-B$4))*C779</f>
        <v>0</v>
      </c>
      <c r="F779">
        <f>('Power parameter'!B$7+'Power parameter'!H$10/2-'Power parameter'!B$12/'Power parameter'!E$15*(B779-B$3-B$4))*D779</f>
        <v>0.66020815767314855</v>
      </c>
      <c r="G779" s="1">
        <f t="shared" si="136"/>
        <v>0.66020815767314855</v>
      </c>
      <c r="J779">
        <v>771</v>
      </c>
      <c r="K779" s="1">
        <f t="shared" si="140"/>
        <v>3.9431065732797835E-5</v>
      </c>
      <c r="L779">
        <f t="shared" si="141"/>
        <v>0</v>
      </c>
      <c r="M779">
        <f t="shared" si="142"/>
        <v>1</v>
      </c>
      <c r="N779" s="1">
        <f>('Power parameter'!B$6-'Power parameter'!B$13)/'Power parameter'!E$15*(K779-E$4)*L779</f>
        <v>0</v>
      </c>
      <c r="O779" s="1">
        <f>IF(((K779-E$4)-B$1-E$1)&gt;0,0,('Power parameter'!K$8-'Power parameter'!B$13/'Power parameter'!E$15*((K779-E$4)-waves!B$1))*M779)</f>
        <v>0.54748258058363652</v>
      </c>
      <c r="P779" s="1">
        <f t="shared" si="137"/>
        <v>0.54748258058363652</v>
      </c>
      <c r="S779" s="1">
        <f t="shared" si="138"/>
        <v>3.6840010702245445E-5</v>
      </c>
      <c r="T779" s="1">
        <f t="shared" si="139"/>
        <v>0.66020815767314855</v>
      </c>
    </row>
    <row r="780" spans="1:20">
      <c r="A780">
        <v>772</v>
      </c>
      <c r="B780" s="1">
        <f t="shared" si="143"/>
        <v>3.688779281729375E-5</v>
      </c>
      <c r="C780">
        <f t="shared" si="135"/>
        <v>0</v>
      </c>
      <c r="D780">
        <f t="shared" si="134"/>
        <v>1</v>
      </c>
      <c r="E780" s="1">
        <f>('Power parameter'!B$7-'Power parameter'!H$10/2+('Power parameter'!B$6-'Power parameter'!B$12)/'Power parameter'!E$15*(B780-B$4))*C780</f>
        <v>0</v>
      </c>
      <c r="F780">
        <f>('Power parameter'!B$7+'Power parameter'!H$10/2-'Power parameter'!B$12/'Power parameter'!E$15*(B780-B$3-B$4))*D780</f>
        <v>0.65936951529747423</v>
      </c>
      <c r="G780" s="1">
        <f t="shared" si="136"/>
        <v>0.65936951529747423</v>
      </c>
      <c r="J780">
        <v>772</v>
      </c>
      <c r="K780" s="1">
        <f t="shared" si="140"/>
        <v>3.9482208489909113E-5</v>
      </c>
      <c r="L780">
        <f t="shared" si="141"/>
        <v>0</v>
      </c>
      <c r="M780">
        <f t="shared" si="142"/>
        <v>1</v>
      </c>
      <c r="N780" s="1">
        <f>('Power parameter'!B$6-'Power parameter'!B$13)/'Power parameter'!E$15*(K780-E$4)*L780</f>
        <v>0</v>
      </c>
      <c r="O780" s="1">
        <f>IF(((K780-E$4)-B$1-E$1)&gt;0,0,('Power parameter'!K$8-'Power parameter'!B$13/'Power parameter'!E$15*((K780-E$4)-waves!B$1))*M780)</f>
        <v>0.5465849542797574</v>
      </c>
      <c r="P780" s="1">
        <f t="shared" si="137"/>
        <v>0.5465849542797574</v>
      </c>
      <c r="S780" s="1">
        <f t="shared" si="138"/>
        <v>3.688779281729375E-5</v>
      </c>
      <c r="T780" s="1">
        <f t="shared" si="139"/>
        <v>0.65936951529747423</v>
      </c>
    </row>
    <row r="781" spans="1:20">
      <c r="A781">
        <v>773</v>
      </c>
      <c r="B781" s="1">
        <f t="shared" si="143"/>
        <v>3.6935574932342062E-5</v>
      </c>
      <c r="C781">
        <f t="shared" si="135"/>
        <v>0</v>
      </c>
      <c r="D781">
        <f t="shared" si="134"/>
        <v>1</v>
      </c>
      <c r="E781" s="1">
        <f>('Power parameter'!B$7-'Power parameter'!H$10/2+('Power parameter'!B$6-'Power parameter'!B$12)/'Power parameter'!E$15*(B781-B$4))*C781</f>
        <v>0</v>
      </c>
      <c r="F781">
        <f>('Power parameter'!B$7+'Power parameter'!H$10/2-'Power parameter'!B$12/'Power parameter'!E$15*(B781-B$3-B$4))*D781</f>
        <v>0.65853087292179979</v>
      </c>
      <c r="G781" s="1">
        <f t="shared" si="136"/>
        <v>0.65853087292179979</v>
      </c>
      <c r="J781">
        <v>773</v>
      </c>
      <c r="K781" s="1">
        <f t="shared" si="140"/>
        <v>3.9533351247020397E-5</v>
      </c>
      <c r="L781">
        <f t="shared" si="141"/>
        <v>0</v>
      </c>
      <c r="M781">
        <f t="shared" si="142"/>
        <v>1</v>
      </c>
      <c r="N781" s="1">
        <f>('Power parameter'!B$6-'Power parameter'!B$13)/'Power parameter'!E$15*(K781-E$4)*L781</f>
        <v>0</v>
      </c>
      <c r="O781" s="1">
        <f>IF(((K781-E$4)-B$1-E$1)&gt;0,0,('Power parameter'!K$8-'Power parameter'!B$13/'Power parameter'!E$15*((K781-E$4)-waves!B$1))*M781)</f>
        <v>0.54568732797587816</v>
      </c>
      <c r="P781" s="1">
        <f t="shared" si="137"/>
        <v>0.54568732797587816</v>
      </c>
      <c r="S781" s="1">
        <f t="shared" si="138"/>
        <v>3.6935574932342062E-5</v>
      </c>
      <c r="T781" s="1">
        <f t="shared" si="139"/>
        <v>0.65853087292179979</v>
      </c>
    </row>
    <row r="782" spans="1:20">
      <c r="A782">
        <v>774</v>
      </c>
      <c r="B782" s="1">
        <f t="shared" si="143"/>
        <v>3.6983357047390367E-5</v>
      </c>
      <c r="C782">
        <f t="shared" si="135"/>
        <v>0</v>
      </c>
      <c r="D782">
        <f t="shared" si="134"/>
        <v>1</v>
      </c>
      <c r="E782" s="1">
        <f>('Power parameter'!B$7-'Power parameter'!H$10/2+('Power parameter'!B$6-'Power parameter'!B$12)/'Power parameter'!E$15*(B782-B$4))*C782</f>
        <v>0</v>
      </c>
      <c r="F782">
        <f>('Power parameter'!B$7+'Power parameter'!H$10/2-'Power parameter'!B$12/'Power parameter'!E$15*(B782-B$3-B$4))*D782</f>
        <v>0.65769223054612558</v>
      </c>
      <c r="G782" s="1">
        <f t="shared" si="136"/>
        <v>0.65769223054612558</v>
      </c>
      <c r="J782">
        <v>774</v>
      </c>
      <c r="K782" s="1">
        <f t="shared" si="140"/>
        <v>3.9584494004131682E-5</v>
      </c>
      <c r="L782">
        <f t="shared" si="141"/>
        <v>0</v>
      </c>
      <c r="M782">
        <f t="shared" si="142"/>
        <v>1</v>
      </c>
      <c r="N782" s="1">
        <f>('Power parameter'!B$6-'Power parameter'!B$13)/'Power parameter'!E$15*(K782-E$4)*L782</f>
        <v>0</v>
      </c>
      <c r="O782" s="1">
        <f>IF(((K782-E$4)-B$1-E$1)&gt;0,0,('Power parameter'!K$8-'Power parameter'!B$13/'Power parameter'!E$15*((K782-E$4)-waves!B$1))*M782)</f>
        <v>0.54478970167199903</v>
      </c>
      <c r="P782" s="1">
        <f t="shared" si="137"/>
        <v>0.54478970167199903</v>
      </c>
      <c r="S782" s="1">
        <f t="shared" si="138"/>
        <v>3.6983357047390367E-5</v>
      </c>
      <c r="T782" s="1">
        <f t="shared" si="139"/>
        <v>0.65769223054612558</v>
      </c>
    </row>
    <row r="783" spans="1:20">
      <c r="A783">
        <v>775</v>
      </c>
      <c r="B783" s="1">
        <f t="shared" si="143"/>
        <v>3.7031139162438671E-5</v>
      </c>
      <c r="C783">
        <f t="shared" si="135"/>
        <v>0</v>
      </c>
      <c r="D783">
        <f t="shared" si="134"/>
        <v>1</v>
      </c>
      <c r="E783" s="1">
        <f>('Power parameter'!B$7-'Power parameter'!H$10/2+('Power parameter'!B$6-'Power parameter'!B$12)/'Power parameter'!E$15*(B783-B$4))*C783</f>
        <v>0</v>
      </c>
      <c r="F783">
        <f>('Power parameter'!B$7+'Power parameter'!H$10/2-'Power parameter'!B$12/'Power parameter'!E$15*(B783-B$3-B$4))*D783</f>
        <v>0.65685358817045125</v>
      </c>
      <c r="G783" s="1">
        <f t="shared" si="136"/>
        <v>0.65685358817045125</v>
      </c>
      <c r="J783">
        <v>775</v>
      </c>
      <c r="K783" s="1">
        <f t="shared" si="140"/>
        <v>3.9635636761242959E-5</v>
      </c>
      <c r="L783">
        <f t="shared" si="141"/>
        <v>0</v>
      </c>
      <c r="M783">
        <f t="shared" si="142"/>
        <v>1</v>
      </c>
      <c r="N783" s="1">
        <f>('Power parameter'!B$6-'Power parameter'!B$13)/'Power parameter'!E$15*(K783-E$4)*L783</f>
        <v>0</v>
      </c>
      <c r="O783" s="1">
        <f>IF(((K783-E$4)-B$1-E$1)&gt;0,0,('Power parameter'!K$8-'Power parameter'!B$13/'Power parameter'!E$15*((K783-E$4)-waves!B$1))*M783)</f>
        <v>0.5438920753681199</v>
      </c>
      <c r="P783" s="1">
        <f t="shared" si="137"/>
        <v>0.5438920753681199</v>
      </c>
      <c r="S783" s="1">
        <f t="shared" si="138"/>
        <v>3.7031139162438671E-5</v>
      </c>
      <c r="T783" s="1">
        <f t="shared" si="139"/>
        <v>0.65685358817045125</v>
      </c>
    </row>
    <row r="784" spans="1:20">
      <c r="A784">
        <v>776</v>
      </c>
      <c r="B784" s="1">
        <f t="shared" si="143"/>
        <v>3.7078921277486983E-5</v>
      </c>
      <c r="C784">
        <f t="shared" si="135"/>
        <v>0</v>
      </c>
      <c r="D784">
        <f t="shared" si="134"/>
        <v>1</v>
      </c>
      <c r="E784" s="1">
        <f>('Power parameter'!B$7-'Power parameter'!H$10/2+('Power parameter'!B$6-'Power parameter'!B$12)/'Power parameter'!E$15*(B784-B$4))*C784</f>
        <v>0</v>
      </c>
      <c r="F784">
        <f>('Power parameter'!B$7+'Power parameter'!H$10/2-'Power parameter'!B$12/'Power parameter'!E$15*(B784-B$3-B$4))*D784</f>
        <v>0.65601494579477682</v>
      </c>
      <c r="G784" s="1">
        <f t="shared" si="136"/>
        <v>0.65601494579477682</v>
      </c>
      <c r="J784">
        <v>776</v>
      </c>
      <c r="K784" s="1">
        <f t="shared" si="140"/>
        <v>3.9686779518354243E-5</v>
      </c>
      <c r="L784">
        <f t="shared" si="141"/>
        <v>0</v>
      </c>
      <c r="M784">
        <f t="shared" si="142"/>
        <v>1</v>
      </c>
      <c r="N784" s="1">
        <f>('Power parameter'!B$6-'Power parameter'!B$13)/'Power parameter'!E$15*(K784-E$4)*L784</f>
        <v>0</v>
      </c>
      <c r="O784" s="1">
        <f>IF(((K784-E$4)-B$1-E$1)&gt;0,0,('Power parameter'!K$8-'Power parameter'!B$13/'Power parameter'!E$15*((K784-E$4)-waves!B$1))*M784)</f>
        <v>0.54299444906424066</v>
      </c>
      <c r="P784" s="1">
        <f t="shared" si="137"/>
        <v>0.54299444906424066</v>
      </c>
      <c r="S784" s="1">
        <f t="shared" si="138"/>
        <v>3.7078921277486983E-5</v>
      </c>
      <c r="T784" s="1">
        <f t="shared" si="139"/>
        <v>0.65601494579477682</v>
      </c>
    </row>
    <row r="785" spans="1:20">
      <c r="A785">
        <v>777</v>
      </c>
      <c r="B785" s="1">
        <f t="shared" si="143"/>
        <v>3.7126703392535288E-5</v>
      </c>
      <c r="C785">
        <f t="shared" si="135"/>
        <v>0</v>
      </c>
      <c r="D785">
        <f t="shared" ref="D785:D848" si="144">IF((B785-B$4)&gt;B$3,1,0)</f>
        <v>1</v>
      </c>
      <c r="E785" s="1">
        <f>('Power parameter'!B$7-'Power parameter'!H$10/2+('Power parameter'!B$6-'Power parameter'!B$12)/'Power parameter'!E$15*(B785-B$4))*C785</f>
        <v>0</v>
      </c>
      <c r="F785">
        <f>('Power parameter'!B$7+'Power parameter'!H$10/2-'Power parameter'!B$12/'Power parameter'!E$15*(B785-B$3-B$4))*D785</f>
        <v>0.6551763034191026</v>
      </c>
      <c r="G785" s="1">
        <f t="shared" si="136"/>
        <v>0.6551763034191026</v>
      </c>
      <c r="J785">
        <v>777</v>
      </c>
      <c r="K785" s="1">
        <f t="shared" si="140"/>
        <v>3.9737922275465521E-5</v>
      </c>
      <c r="L785">
        <f t="shared" si="141"/>
        <v>0</v>
      </c>
      <c r="M785">
        <f t="shared" si="142"/>
        <v>1</v>
      </c>
      <c r="N785" s="1">
        <f>('Power parameter'!B$6-'Power parameter'!B$13)/'Power parameter'!E$15*(K785-E$4)*L785</f>
        <v>0</v>
      </c>
      <c r="O785" s="1">
        <f>IF(((K785-E$4)-B$1-E$1)&gt;0,0,('Power parameter'!K$8-'Power parameter'!B$13/'Power parameter'!E$15*((K785-E$4)-waves!B$1))*M785)</f>
        <v>0.54209682276036164</v>
      </c>
      <c r="P785" s="1">
        <f t="shared" si="137"/>
        <v>0.54209682276036164</v>
      </c>
      <c r="S785" s="1">
        <f t="shared" si="138"/>
        <v>3.7126703392535288E-5</v>
      </c>
      <c r="T785" s="1">
        <f t="shared" si="139"/>
        <v>0.6551763034191026</v>
      </c>
    </row>
    <row r="786" spans="1:20">
      <c r="A786">
        <v>778</v>
      </c>
      <c r="B786" s="1">
        <f t="shared" si="143"/>
        <v>3.7174485507583599E-5</v>
      </c>
      <c r="C786">
        <f t="shared" si="135"/>
        <v>0</v>
      </c>
      <c r="D786">
        <f t="shared" si="144"/>
        <v>1</v>
      </c>
      <c r="E786" s="1">
        <f>('Power parameter'!B$7-'Power parameter'!H$10/2+('Power parameter'!B$6-'Power parameter'!B$12)/'Power parameter'!E$15*(B786-B$4))*C786</f>
        <v>0</v>
      </c>
      <c r="F786">
        <f>('Power parameter'!B$7+'Power parameter'!H$10/2-'Power parameter'!B$12/'Power parameter'!E$15*(B786-B$3-B$4))*D786</f>
        <v>0.65433766104342816</v>
      </c>
      <c r="G786" s="1">
        <f t="shared" si="136"/>
        <v>0.65433766104342816</v>
      </c>
      <c r="J786">
        <v>778</v>
      </c>
      <c r="K786" s="1">
        <f t="shared" si="140"/>
        <v>3.9789065032576805E-5</v>
      </c>
      <c r="L786">
        <f t="shared" si="141"/>
        <v>0</v>
      </c>
      <c r="M786">
        <f t="shared" si="142"/>
        <v>1</v>
      </c>
      <c r="N786" s="1">
        <f>('Power parameter'!B$6-'Power parameter'!B$13)/'Power parameter'!E$15*(K786-E$4)*L786</f>
        <v>0</v>
      </c>
      <c r="O786" s="1">
        <f>IF(((K786-E$4)-B$1-E$1)&gt;0,0,('Power parameter'!K$8-'Power parameter'!B$13/'Power parameter'!E$15*((K786-E$4)-waves!B$1))*M786)</f>
        <v>0.5411991964564824</v>
      </c>
      <c r="P786" s="1">
        <f t="shared" si="137"/>
        <v>0.5411991964564824</v>
      </c>
      <c r="S786" s="1">
        <f t="shared" si="138"/>
        <v>3.7174485507583599E-5</v>
      </c>
      <c r="T786" s="1">
        <f t="shared" si="139"/>
        <v>0.65433766104342816</v>
      </c>
    </row>
    <row r="787" spans="1:20">
      <c r="A787">
        <v>779</v>
      </c>
      <c r="B787" s="1">
        <f t="shared" si="143"/>
        <v>3.7222267622631904E-5</v>
      </c>
      <c r="C787">
        <f t="shared" si="135"/>
        <v>0</v>
      </c>
      <c r="D787">
        <f t="shared" si="144"/>
        <v>1</v>
      </c>
      <c r="E787" s="1">
        <f>('Power parameter'!B$7-'Power parameter'!H$10/2+('Power parameter'!B$6-'Power parameter'!B$12)/'Power parameter'!E$15*(B787-B$4))*C787</f>
        <v>0</v>
      </c>
      <c r="F787">
        <f>('Power parameter'!B$7+'Power parameter'!H$10/2-'Power parameter'!B$12/'Power parameter'!E$15*(B787-B$3-B$4))*D787</f>
        <v>0.65349901866775384</v>
      </c>
      <c r="G787" s="1">
        <f t="shared" si="136"/>
        <v>0.65349901866775384</v>
      </c>
      <c r="J787">
        <v>779</v>
      </c>
      <c r="K787" s="1">
        <f t="shared" si="140"/>
        <v>3.9840207789688082E-5</v>
      </c>
      <c r="L787">
        <f t="shared" si="141"/>
        <v>0</v>
      </c>
      <c r="M787">
        <f t="shared" si="142"/>
        <v>1</v>
      </c>
      <c r="N787" s="1">
        <f>('Power parameter'!B$6-'Power parameter'!B$13)/'Power parameter'!E$15*(K787-E$4)*L787</f>
        <v>0</v>
      </c>
      <c r="O787" s="1">
        <f>IF(((K787-E$4)-B$1-E$1)&gt;0,0,('Power parameter'!K$8-'Power parameter'!B$13/'Power parameter'!E$15*((K787-E$4)-waves!B$1))*M787)</f>
        <v>0.54030157015260338</v>
      </c>
      <c r="P787" s="1">
        <f t="shared" si="137"/>
        <v>0.54030157015260338</v>
      </c>
      <c r="S787" s="1">
        <f t="shared" si="138"/>
        <v>3.7222267622631904E-5</v>
      </c>
      <c r="T787" s="1">
        <f t="shared" si="139"/>
        <v>0.65349901866775384</v>
      </c>
    </row>
    <row r="788" spans="1:20">
      <c r="A788">
        <v>780</v>
      </c>
      <c r="B788" s="1">
        <f t="shared" si="143"/>
        <v>3.7270049737680216E-5</v>
      </c>
      <c r="C788">
        <f t="shared" si="135"/>
        <v>0</v>
      </c>
      <c r="D788">
        <f t="shared" si="144"/>
        <v>1</v>
      </c>
      <c r="E788" s="1">
        <f>('Power parameter'!B$7-'Power parameter'!H$10/2+('Power parameter'!B$6-'Power parameter'!B$12)/'Power parameter'!E$15*(B788-B$4))*C788</f>
        <v>0</v>
      </c>
      <c r="F788">
        <f>('Power parameter'!B$7+'Power parameter'!H$10/2-'Power parameter'!B$12/'Power parameter'!E$15*(B788-B$3-B$4))*D788</f>
        <v>0.65266037629207951</v>
      </c>
      <c r="G788" s="1">
        <f t="shared" si="136"/>
        <v>0.65266037629207951</v>
      </c>
      <c r="J788">
        <v>780</v>
      </c>
      <c r="K788" s="1">
        <f t="shared" si="140"/>
        <v>3.9891350546799367E-5</v>
      </c>
      <c r="L788">
        <f t="shared" si="141"/>
        <v>0</v>
      </c>
      <c r="M788">
        <f t="shared" si="142"/>
        <v>1</v>
      </c>
      <c r="N788" s="1">
        <f>('Power parameter'!B$6-'Power parameter'!B$13)/'Power parameter'!E$15*(K788-E$4)*L788</f>
        <v>0</v>
      </c>
      <c r="O788" s="1">
        <f>IF(((K788-E$4)-B$1-E$1)&gt;0,0,('Power parameter'!K$8-'Power parameter'!B$13/'Power parameter'!E$15*((K788-E$4)-waves!B$1))*M788)</f>
        <v>0.53940394384872414</v>
      </c>
      <c r="P788" s="1">
        <f t="shared" si="137"/>
        <v>0.53940394384872414</v>
      </c>
      <c r="S788" s="1">
        <f t="shared" si="138"/>
        <v>3.7270049737680216E-5</v>
      </c>
      <c r="T788" s="1">
        <f t="shared" si="139"/>
        <v>0.65266037629207951</v>
      </c>
    </row>
    <row r="789" spans="1:20">
      <c r="A789">
        <v>781</v>
      </c>
      <c r="B789" s="1">
        <f t="shared" si="143"/>
        <v>3.7317831852728521E-5</v>
      </c>
      <c r="C789">
        <f t="shared" si="135"/>
        <v>0</v>
      </c>
      <c r="D789">
        <f t="shared" si="144"/>
        <v>1</v>
      </c>
      <c r="E789" s="1">
        <f>('Power parameter'!B$7-'Power parameter'!H$10/2+('Power parameter'!B$6-'Power parameter'!B$12)/'Power parameter'!E$15*(B789-B$4))*C789</f>
        <v>0</v>
      </c>
      <c r="F789">
        <f>('Power parameter'!B$7+'Power parameter'!H$10/2-'Power parameter'!B$12/'Power parameter'!E$15*(B789-B$3-B$4))*D789</f>
        <v>0.65182173391640519</v>
      </c>
      <c r="G789" s="1">
        <f t="shared" si="136"/>
        <v>0.65182173391640519</v>
      </c>
      <c r="J789">
        <v>781</v>
      </c>
      <c r="K789" s="1">
        <f t="shared" si="140"/>
        <v>3.9942493303910644E-5</v>
      </c>
      <c r="L789">
        <f t="shared" si="141"/>
        <v>0</v>
      </c>
      <c r="M789">
        <f t="shared" si="142"/>
        <v>1</v>
      </c>
      <c r="N789" s="1">
        <f>('Power parameter'!B$6-'Power parameter'!B$13)/'Power parameter'!E$15*(K789-E$4)*L789</f>
        <v>0</v>
      </c>
      <c r="O789" s="1">
        <f>IF(((K789-E$4)-B$1-E$1)&gt;0,0,('Power parameter'!K$8-'Power parameter'!B$13/'Power parameter'!E$15*((K789-E$4)-waves!B$1))*M789)</f>
        <v>0.53850631754484513</v>
      </c>
      <c r="P789" s="1">
        <f t="shared" si="137"/>
        <v>0.53850631754484513</v>
      </c>
      <c r="S789" s="1">
        <f t="shared" si="138"/>
        <v>3.7317831852728521E-5</v>
      </c>
      <c r="T789" s="1">
        <f t="shared" si="139"/>
        <v>0.65182173391640519</v>
      </c>
    </row>
    <row r="790" spans="1:20">
      <c r="A790">
        <v>782</v>
      </c>
      <c r="B790" s="1">
        <f t="shared" si="143"/>
        <v>3.7365613967776832E-5</v>
      </c>
      <c r="C790">
        <f t="shared" si="135"/>
        <v>0</v>
      </c>
      <c r="D790">
        <f t="shared" si="144"/>
        <v>1</v>
      </c>
      <c r="E790" s="1">
        <f>('Power parameter'!B$7-'Power parameter'!H$10/2+('Power parameter'!B$6-'Power parameter'!B$12)/'Power parameter'!E$15*(B790-B$4))*C790</f>
        <v>0</v>
      </c>
      <c r="F790">
        <f>('Power parameter'!B$7+'Power parameter'!H$10/2-'Power parameter'!B$12/'Power parameter'!E$15*(B790-B$3-B$4))*D790</f>
        <v>0.65098309154073086</v>
      </c>
      <c r="G790" s="1">
        <f t="shared" si="136"/>
        <v>0.65098309154073086</v>
      </c>
      <c r="J790">
        <v>782</v>
      </c>
      <c r="K790" s="1">
        <f t="shared" si="140"/>
        <v>3.9993636061021929E-5</v>
      </c>
      <c r="L790">
        <f t="shared" si="141"/>
        <v>0</v>
      </c>
      <c r="M790">
        <f t="shared" si="142"/>
        <v>1</v>
      </c>
      <c r="N790" s="1">
        <f>('Power parameter'!B$6-'Power parameter'!B$13)/'Power parameter'!E$15*(K790-E$4)*L790</f>
        <v>0</v>
      </c>
      <c r="O790" s="1">
        <f>IF(((K790-E$4)-B$1-E$1)&gt;0,0,('Power parameter'!K$8-'Power parameter'!B$13/'Power parameter'!E$15*((K790-E$4)-waves!B$1))*M790)</f>
        <v>0.53760869124096589</v>
      </c>
      <c r="P790" s="1">
        <f t="shared" si="137"/>
        <v>0.53760869124096589</v>
      </c>
      <c r="S790" s="1">
        <f t="shared" si="138"/>
        <v>3.7365613967776832E-5</v>
      </c>
      <c r="T790" s="1">
        <f t="shared" si="139"/>
        <v>0.65098309154073086</v>
      </c>
    </row>
    <row r="791" spans="1:20">
      <c r="A791">
        <v>783</v>
      </c>
      <c r="B791" s="1">
        <f t="shared" si="143"/>
        <v>3.7413396082825137E-5</v>
      </c>
      <c r="C791">
        <f t="shared" si="135"/>
        <v>0</v>
      </c>
      <c r="D791">
        <f t="shared" si="144"/>
        <v>1</v>
      </c>
      <c r="E791" s="1">
        <f>('Power parameter'!B$7-'Power parameter'!H$10/2+('Power parameter'!B$6-'Power parameter'!B$12)/'Power parameter'!E$15*(B791-B$4))*C791</f>
        <v>0</v>
      </c>
      <c r="F791">
        <f>('Power parameter'!B$7+'Power parameter'!H$10/2-'Power parameter'!B$12/'Power parameter'!E$15*(B791-B$3-B$4))*D791</f>
        <v>0.65014444916505654</v>
      </c>
      <c r="G791" s="1">
        <f t="shared" si="136"/>
        <v>0.65014444916505654</v>
      </c>
      <c r="J791">
        <v>783</v>
      </c>
      <c r="K791" s="1">
        <f t="shared" si="140"/>
        <v>4.0044778818133213E-5</v>
      </c>
      <c r="L791">
        <f t="shared" si="141"/>
        <v>0</v>
      </c>
      <c r="M791">
        <f t="shared" si="142"/>
        <v>1</v>
      </c>
      <c r="N791" s="1">
        <f>('Power parameter'!B$6-'Power parameter'!B$13)/'Power parameter'!E$15*(K791-E$4)*L791</f>
        <v>0</v>
      </c>
      <c r="O791" s="1">
        <f>IF(((K791-E$4)-B$1-E$1)&gt;0,0,('Power parameter'!K$8-'Power parameter'!B$13/'Power parameter'!E$15*((K791-E$4)-waves!B$1))*M791)</f>
        <v>0.53671106493708676</v>
      </c>
      <c r="P791" s="1">
        <f t="shared" si="137"/>
        <v>0.53671106493708676</v>
      </c>
      <c r="S791" s="1">
        <f t="shared" si="138"/>
        <v>3.7413396082825137E-5</v>
      </c>
      <c r="T791" s="1">
        <f t="shared" si="139"/>
        <v>0.65014444916505654</v>
      </c>
    </row>
    <row r="792" spans="1:20">
      <c r="A792">
        <v>784</v>
      </c>
      <c r="B792" s="1">
        <f t="shared" si="143"/>
        <v>3.7461178197873449E-5</v>
      </c>
      <c r="C792">
        <f t="shared" si="135"/>
        <v>0</v>
      </c>
      <c r="D792">
        <f t="shared" si="144"/>
        <v>1</v>
      </c>
      <c r="E792" s="1">
        <f>('Power parameter'!B$7-'Power parameter'!H$10/2+('Power parameter'!B$6-'Power parameter'!B$12)/'Power parameter'!E$15*(B792-B$4))*C792</f>
        <v>0</v>
      </c>
      <c r="F792">
        <f>('Power parameter'!B$7+'Power parameter'!H$10/2-'Power parameter'!B$12/'Power parameter'!E$15*(B792-B$3-B$4))*D792</f>
        <v>0.6493058067893821</v>
      </c>
      <c r="G792" s="1">
        <f t="shared" si="136"/>
        <v>0.6493058067893821</v>
      </c>
      <c r="J792">
        <v>784</v>
      </c>
      <c r="K792" s="1">
        <f t="shared" si="140"/>
        <v>4.009592157524449E-5</v>
      </c>
      <c r="L792">
        <f t="shared" si="141"/>
        <v>0</v>
      </c>
      <c r="M792">
        <f t="shared" si="142"/>
        <v>1</v>
      </c>
      <c r="N792" s="1">
        <f>('Power parameter'!B$6-'Power parameter'!B$13)/'Power parameter'!E$15*(K792-E$4)*L792</f>
        <v>0</v>
      </c>
      <c r="O792" s="1">
        <f>IF(((K792-E$4)-B$1-E$1)&gt;0,0,('Power parameter'!K$8-'Power parameter'!B$13/'Power parameter'!E$15*((K792-E$4)-waves!B$1))*M792)</f>
        <v>0.53581343863320763</v>
      </c>
      <c r="P792" s="1">
        <f t="shared" si="137"/>
        <v>0.53581343863320763</v>
      </c>
      <c r="S792" s="1">
        <f t="shared" si="138"/>
        <v>3.7461178197873449E-5</v>
      </c>
      <c r="T792" s="1">
        <f t="shared" si="139"/>
        <v>0.6493058067893821</v>
      </c>
    </row>
    <row r="793" spans="1:20">
      <c r="A793">
        <v>785</v>
      </c>
      <c r="B793" s="1">
        <f t="shared" si="143"/>
        <v>3.7508960312921753E-5</v>
      </c>
      <c r="C793">
        <f t="shared" si="135"/>
        <v>0</v>
      </c>
      <c r="D793">
        <f t="shared" si="144"/>
        <v>1</v>
      </c>
      <c r="E793" s="1">
        <f>('Power parameter'!B$7-'Power parameter'!H$10/2+('Power parameter'!B$6-'Power parameter'!B$12)/'Power parameter'!E$15*(B793-B$4))*C793</f>
        <v>0</v>
      </c>
      <c r="F793">
        <f>('Power parameter'!B$7+'Power parameter'!H$10/2-'Power parameter'!B$12/'Power parameter'!E$15*(B793-B$3-B$4))*D793</f>
        <v>0.64846716441370789</v>
      </c>
      <c r="G793" s="1">
        <f t="shared" si="136"/>
        <v>0.64846716441370789</v>
      </c>
      <c r="J793">
        <v>785</v>
      </c>
      <c r="K793" s="1">
        <f t="shared" si="140"/>
        <v>4.0147064332355775E-5</v>
      </c>
      <c r="L793">
        <f t="shared" si="141"/>
        <v>0</v>
      </c>
      <c r="M793">
        <f t="shared" si="142"/>
        <v>1</v>
      </c>
      <c r="N793" s="1">
        <f>('Power parameter'!B$6-'Power parameter'!B$13)/'Power parameter'!E$15*(K793-E$4)*L793</f>
        <v>0</v>
      </c>
      <c r="O793" s="1">
        <f>IF(((K793-E$4)-B$1-E$1)&gt;0,0,('Power parameter'!K$8-'Power parameter'!B$13/'Power parameter'!E$15*((K793-E$4)-waves!B$1))*M793)</f>
        <v>0.5349158123293285</v>
      </c>
      <c r="P793" s="1">
        <f t="shared" si="137"/>
        <v>0.5349158123293285</v>
      </c>
      <c r="S793" s="1">
        <f t="shared" si="138"/>
        <v>3.7508960312921753E-5</v>
      </c>
      <c r="T793" s="1">
        <f t="shared" si="139"/>
        <v>0.64846716441370789</v>
      </c>
    </row>
    <row r="794" spans="1:20">
      <c r="A794">
        <v>786</v>
      </c>
      <c r="B794" s="1">
        <f t="shared" si="143"/>
        <v>3.7556742427970065E-5</v>
      </c>
      <c r="C794">
        <f t="shared" si="135"/>
        <v>0</v>
      </c>
      <c r="D794">
        <f t="shared" si="144"/>
        <v>1</v>
      </c>
      <c r="E794" s="1">
        <f>('Power parameter'!B$7-'Power parameter'!H$10/2+('Power parameter'!B$6-'Power parameter'!B$12)/'Power parameter'!E$15*(B794-B$4))*C794</f>
        <v>0</v>
      </c>
      <c r="F794">
        <f>('Power parameter'!B$7+'Power parameter'!H$10/2-'Power parameter'!B$12/'Power parameter'!E$15*(B794-B$3-B$4))*D794</f>
        <v>0.64762852203803345</v>
      </c>
      <c r="G794" s="1">
        <f t="shared" si="136"/>
        <v>0.64762852203803345</v>
      </c>
      <c r="J794">
        <v>786</v>
      </c>
      <c r="K794" s="1">
        <f t="shared" si="140"/>
        <v>4.0198207089467052E-5</v>
      </c>
      <c r="L794">
        <f t="shared" si="141"/>
        <v>0</v>
      </c>
      <c r="M794">
        <f t="shared" si="142"/>
        <v>1</v>
      </c>
      <c r="N794" s="1">
        <f>('Power parameter'!B$6-'Power parameter'!B$13)/'Power parameter'!E$15*(K794-E$4)*L794</f>
        <v>0</v>
      </c>
      <c r="O794" s="1">
        <f>IF(((K794-E$4)-B$1-E$1)&gt;0,0,('Power parameter'!K$8-'Power parameter'!B$13/'Power parameter'!E$15*((K794-E$4)-waves!B$1))*M794)</f>
        <v>0.53401818602544937</v>
      </c>
      <c r="P794" s="1">
        <f t="shared" si="137"/>
        <v>0.53401818602544937</v>
      </c>
      <c r="S794" s="1">
        <f t="shared" si="138"/>
        <v>3.7556742427970065E-5</v>
      </c>
      <c r="T794" s="1">
        <f t="shared" si="139"/>
        <v>0.64762852203803345</v>
      </c>
    </row>
    <row r="795" spans="1:20">
      <c r="A795">
        <v>787</v>
      </c>
      <c r="B795" s="1">
        <f t="shared" si="143"/>
        <v>3.760452454301837E-5</v>
      </c>
      <c r="C795">
        <f t="shared" si="135"/>
        <v>0</v>
      </c>
      <c r="D795">
        <f t="shared" si="144"/>
        <v>1</v>
      </c>
      <c r="E795" s="1">
        <f>('Power parameter'!B$7-'Power parameter'!H$10/2+('Power parameter'!B$6-'Power parameter'!B$12)/'Power parameter'!E$15*(B795-B$4))*C795</f>
        <v>0</v>
      </c>
      <c r="F795">
        <f>('Power parameter'!B$7+'Power parameter'!H$10/2-'Power parameter'!B$12/'Power parameter'!E$15*(B795-B$3-B$4))*D795</f>
        <v>0.64678987966235912</v>
      </c>
      <c r="G795" s="1">
        <f t="shared" si="136"/>
        <v>0.64678987966235912</v>
      </c>
      <c r="J795">
        <v>787</v>
      </c>
      <c r="K795" s="1">
        <f t="shared" si="140"/>
        <v>4.0249349846578336E-5</v>
      </c>
      <c r="L795">
        <f t="shared" si="141"/>
        <v>0</v>
      </c>
      <c r="M795">
        <f t="shared" si="142"/>
        <v>1</v>
      </c>
      <c r="N795" s="1">
        <f>('Power parameter'!B$6-'Power parameter'!B$13)/'Power parameter'!E$15*(K795-E$4)*L795</f>
        <v>0</v>
      </c>
      <c r="O795" s="1">
        <f>IF(((K795-E$4)-B$1-E$1)&gt;0,0,('Power parameter'!K$8-'Power parameter'!B$13/'Power parameter'!E$15*((K795-E$4)-waves!B$1))*M795)</f>
        <v>0.53312055972157024</v>
      </c>
      <c r="P795" s="1">
        <f t="shared" si="137"/>
        <v>0.53312055972157024</v>
      </c>
      <c r="S795" s="1">
        <f t="shared" si="138"/>
        <v>3.760452454301837E-5</v>
      </c>
      <c r="T795" s="1">
        <f t="shared" si="139"/>
        <v>0.64678987966235912</v>
      </c>
    </row>
    <row r="796" spans="1:20">
      <c r="A796">
        <v>788</v>
      </c>
      <c r="B796" s="1">
        <f t="shared" si="143"/>
        <v>3.7652306658066682E-5</v>
      </c>
      <c r="C796">
        <f t="shared" si="135"/>
        <v>0</v>
      </c>
      <c r="D796">
        <f t="shared" si="144"/>
        <v>1</v>
      </c>
      <c r="E796" s="1">
        <f>('Power parameter'!B$7-'Power parameter'!H$10/2+('Power parameter'!B$6-'Power parameter'!B$12)/'Power parameter'!E$15*(B796-B$4))*C796</f>
        <v>0</v>
      </c>
      <c r="F796">
        <f>('Power parameter'!B$7+'Power parameter'!H$10/2-'Power parameter'!B$12/'Power parameter'!E$15*(B796-B$3-B$4))*D796</f>
        <v>0.64595123728668469</v>
      </c>
      <c r="G796" s="1">
        <f t="shared" si="136"/>
        <v>0.64595123728668469</v>
      </c>
      <c r="J796">
        <v>788</v>
      </c>
      <c r="K796" s="1">
        <f t="shared" si="140"/>
        <v>4.0300492603689614E-5</v>
      </c>
      <c r="L796">
        <f t="shared" si="141"/>
        <v>0</v>
      </c>
      <c r="M796">
        <f t="shared" si="142"/>
        <v>1</v>
      </c>
      <c r="N796" s="1">
        <f>('Power parameter'!B$6-'Power parameter'!B$13)/'Power parameter'!E$15*(K796-E$4)*L796</f>
        <v>0</v>
      </c>
      <c r="O796" s="1">
        <f>IF(((K796-E$4)-B$1-E$1)&gt;0,0,('Power parameter'!K$8-'Power parameter'!B$13/'Power parameter'!E$15*((K796-E$4)-waves!B$1))*M796)</f>
        <v>0.53222293341769111</v>
      </c>
      <c r="P796" s="1">
        <f t="shared" si="137"/>
        <v>0.53222293341769111</v>
      </c>
      <c r="S796" s="1">
        <f t="shared" si="138"/>
        <v>3.7652306658066682E-5</v>
      </c>
      <c r="T796" s="1">
        <f t="shared" si="139"/>
        <v>0.64595123728668469</v>
      </c>
    </row>
    <row r="797" spans="1:20">
      <c r="A797">
        <v>789</v>
      </c>
      <c r="B797" s="1">
        <f t="shared" si="143"/>
        <v>3.7700088773114986E-5</v>
      </c>
      <c r="C797">
        <f t="shared" si="135"/>
        <v>0</v>
      </c>
      <c r="D797">
        <f t="shared" si="144"/>
        <v>1</v>
      </c>
      <c r="E797" s="1">
        <f>('Power parameter'!B$7-'Power parameter'!H$10/2+('Power parameter'!B$6-'Power parameter'!B$12)/'Power parameter'!E$15*(B797-B$4))*C797</f>
        <v>0</v>
      </c>
      <c r="F797">
        <f>('Power parameter'!B$7+'Power parameter'!H$10/2-'Power parameter'!B$12/'Power parameter'!E$15*(B797-B$3-B$4))*D797</f>
        <v>0.64511259491101047</v>
      </c>
      <c r="G797" s="1">
        <f t="shared" si="136"/>
        <v>0.64511259491101047</v>
      </c>
      <c r="J797">
        <v>789</v>
      </c>
      <c r="K797" s="1">
        <f t="shared" si="140"/>
        <v>4.0351635360800898E-5</v>
      </c>
      <c r="L797">
        <f t="shared" si="141"/>
        <v>0</v>
      </c>
      <c r="M797">
        <f t="shared" si="142"/>
        <v>1</v>
      </c>
      <c r="N797" s="1">
        <f>('Power parameter'!B$6-'Power parameter'!B$13)/'Power parameter'!E$15*(K797-E$4)*L797</f>
        <v>0</v>
      </c>
      <c r="O797" s="1">
        <f>IF(((K797-E$4)-B$1-E$1)&gt;0,0,('Power parameter'!K$8-'Power parameter'!B$13/'Power parameter'!E$15*((K797-E$4)-waves!B$1))*M797)</f>
        <v>0.53132530711381187</v>
      </c>
      <c r="P797" s="1">
        <f t="shared" si="137"/>
        <v>0.53132530711381187</v>
      </c>
      <c r="S797" s="1">
        <f t="shared" si="138"/>
        <v>3.7700088773114986E-5</v>
      </c>
      <c r="T797" s="1">
        <f t="shared" si="139"/>
        <v>0.64511259491101047</v>
      </c>
    </row>
    <row r="798" spans="1:20">
      <c r="A798">
        <v>790</v>
      </c>
      <c r="B798" s="1">
        <f t="shared" si="143"/>
        <v>3.7747870888163291E-5</v>
      </c>
      <c r="C798">
        <f t="shared" si="135"/>
        <v>0</v>
      </c>
      <c r="D798">
        <f t="shared" si="144"/>
        <v>1</v>
      </c>
      <c r="E798" s="1">
        <f>('Power parameter'!B$7-'Power parameter'!H$10/2+('Power parameter'!B$6-'Power parameter'!B$12)/'Power parameter'!E$15*(B798-B$4))*C798</f>
        <v>0</v>
      </c>
      <c r="F798">
        <f>('Power parameter'!B$7+'Power parameter'!H$10/2-'Power parameter'!B$12/'Power parameter'!E$15*(B798-B$3-B$4))*D798</f>
        <v>0.64427395253533615</v>
      </c>
      <c r="G798" s="1">
        <f t="shared" si="136"/>
        <v>0.64427395253533615</v>
      </c>
      <c r="J798">
        <v>790</v>
      </c>
      <c r="K798" s="1">
        <f t="shared" si="140"/>
        <v>4.0402778117912175E-5</v>
      </c>
      <c r="L798">
        <f t="shared" si="141"/>
        <v>0</v>
      </c>
      <c r="M798">
        <f t="shared" si="142"/>
        <v>1</v>
      </c>
      <c r="N798" s="1">
        <f>('Power parameter'!B$6-'Power parameter'!B$13)/'Power parameter'!E$15*(K798-E$4)*L798</f>
        <v>0</v>
      </c>
      <c r="O798" s="1">
        <f>IF(((K798-E$4)-B$1-E$1)&gt;0,0,('Power parameter'!K$8-'Power parameter'!B$13/'Power parameter'!E$15*((K798-E$4)-waves!B$1))*M798)</f>
        <v>0.53042768080993286</v>
      </c>
      <c r="P798" s="1">
        <f t="shared" si="137"/>
        <v>0.53042768080993286</v>
      </c>
      <c r="S798" s="1">
        <f t="shared" si="138"/>
        <v>3.7747870888163291E-5</v>
      </c>
      <c r="T798" s="1">
        <f t="shared" si="139"/>
        <v>0.64427395253533615</v>
      </c>
    </row>
    <row r="799" spans="1:20">
      <c r="A799">
        <v>791</v>
      </c>
      <c r="B799" s="1">
        <f t="shared" si="143"/>
        <v>3.7795653003211603E-5</v>
      </c>
      <c r="C799">
        <f t="shared" si="135"/>
        <v>0</v>
      </c>
      <c r="D799">
        <f t="shared" si="144"/>
        <v>1</v>
      </c>
      <c r="E799" s="1">
        <f>('Power parameter'!B$7-'Power parameter'!H$10/2+('Power parameter'!B$6-'Power parameter'!B$12)/'Power parameter'!E$15*(B799-B$4))*C799</f>
        <v>0</v>
      </c>
      <c r="F799">
        <f>('Power parameter'!B$7+'Power parameter'!H$10/2-'Power parameter'!B$12/'Power parameter'!E$15*(B799-B$3-B$4))*D799</f>
        <v>0.64343531015966171</v>
      </c>
      <c r="G799" s="1">
        <f t="shared" si="136"/>
        <v>0.64343531015966171</v>
      </c>
      <c r="J799">
        <v>791</v>
      </c>
      <c r="K799" s="1">
        <f t="shared" si="140"/>
        <v>4.045392087502346E-5</v>
      </c>
      <c r="L799">
        <f t="shared" si="141"/>
        <v>0</v>
      </c>
      <c r="M799">
        <f t="shared" si="142"/>
        <v>1</v>
      </c>
      <c r="N799" s="1">
        <f>('Power parameter'!B$6-'Power parameter'!B$13)/'Power parameter'!E$15*(K799-E$4)*L799</f>
        <v>0</v>
      </c>
      <c r="O799" s="1">
        <f>IF(((K799-E$4)-B$1-E$1)&gt;0,0,('Power parameter'!K$8-'Power parameter'!B$13/'Power parameter'!E$15*((K799-E$4)-waves!B$1))*M799)</f>
        <v>0.52953005450605362</v>
      </c>
      <c r="P799" s="1">
        <f t="shared" si="137"/>
        <v>0.52953005450605362</v>
      </c>
      <c r="S799" s="1">
        <f t="shared" si="138"/>
        <v>3.7795653003211603E-5</v>
      </c>
      <c r="T799" s="1">
        <f t="shared" si="139"/>
        <v>0.64343531015966171</v>
      </c>
    </row>
    <row r="800" spans="1:20">
      <c r="A800">
        <v>792</v>
      </c>
      <c r="B800" s="1">
        <f t="shared" si="143"/>
        <v>3.7843435118259908E-5</v>
      </c>
      <c r="C800">
        <f t="shared" si="135"/>
        <v>0</v>
      </c>
      <c r="D800">
        <f t="shared" si="144"/>
        <v>1</v>
      </c>
      <c r="E800" s="1">
        <f>('Power parameter'!B$7-'Power parameter'!H$10/2+('Power parameter'!B$6-'Power parameter'!B$12)/'Power parameter'!E$15*(B800-B$4))*C800</f>
        <v>0</v>
      </c>
      <c r="F800">
        <f>('Power parameter'!B$7+'Power parameter'!H$10/2-'Power parameter'!B$12/'Power parameter'!E$15*(B800-B$3-B$4))*D800</f>
        <v>0.6425966677839875</v>
      </c>
      <c r="G800" s="1">
        <f t="shared" si="136"/>
        <v>0.6425966677839875</v>
      </c>
      <c r="J800">
        <v>792</v>
      </c>
      <c r="K800" s="1">
        <f t="shared" si="140"/>
        <v>4.0505063632134744E-5</v>
      </c>
      <c r="L800">
        <f t="shared" si="141"/>
        <v>0</v>
      </c>
      <c r="M800">
        <f t="shared" si="142"/>
        <v>1</v>
      </c>
      <c r="N800" s="1">
        <f>('Power parameter'!B$6-'Power parameter'!B$13)/'Power parameter'!E$15*(K800-E$4)*L800</f>
        <v>0</v>
      </c>
      <c r="O800" s="1">
        <f>IF(((K800-E$4)-B$1-E$1)&gt;0,0,('Power parameter'!K$8-'Power parameter'!B$13/'Power parameter'!E$15*((K800-E$4)-waves!B$1))*M800)</f>
        <v>0.52863242820217438</v>
      </c>
      <c r="P800" s="1">
        <f t="shared" si="137"/>
        <v>0.52863242820217438</v>
      </c>
      <c r="S800" s="1">
        <f t="shared" si="138"/>
        <v>3.7843435118259908E-5</v>
      </c>
      <c r="T800" s="1">
        <f t="shared" si="139"/>
        <v>0.6425966677839875</v>
      </c>
    </row>
    <row r="801" spans="1:20">
      <c r="A801">
        <v>793</v>
      </c>
      <c r="B801" s="1">
        <f t="shared" si="143"/>
        <v>3.7891217233308219E-5</v>
      </c>
      <c r="C801">
        <f t="shared" si="135"/>
        <v>0</v>
      </c>
      <c r="D801">
        <f t="shared" si="144"/>
        <v>1</v>
      </c>
      <c r="E801" s="1">
        <f>('Power parameter'!B$7-'Power parameter'!H$10/2+('Power parameter'!B$6-'Power parameter'!B$12)/'Power parameter'!E$15*(B801-B$4))*C801</f>
        <v>0</v>
      </c>
      <c r="F801">
        <f>('Power parameter'!B$7+'Power parameter'!H$10/2-'Power parameter'!B$12/'Power parameter'!E$15*(B801-B$3-B$4))*D801</f>
        <v>0.64175802540831306</v>
      </c>
      <c r="G801" s="1">
        <f t="shared" si="136"/>
        <v>0.64175802540831306</v>
      </c>
      <c r="J801">
        <v>793</v>
      </c>
      <c r="K801" s="1">
        <f t="shared" si="140"/>
        <v>4.0556206389246022E-5</v>
      </c>
      <c r="L801">
        <f t="shared" si="141"/>
        <v>0</v>
      </c>
      <c r="M801">
        <f t="shared" si="142"/>
        <v>1</v>
      </c>
      <c r="N801" s="1">
        <f>('Power parameter'!B$6-'Power parameter'!B$13)/'Power parameter'!E$15*(K801-E$4)*L801</f>
        <v>0</v>
      </c>
      <c r="O801" s="1">
        <f>IF(((K801-E$4)-B$1-E$1)&gt;0,0,('Power parameter'!K$8-'Power parameter'!B$13/'Power parameter'!E$15*((K801-E$4)-waves!B$1))*M801)</f>
        <v>0.52773480189829536</v>
      </c>
      <c r="P801" s="1">
        <f t="shared" si="137"/>
        <v>0.52773480189829536</v>
      </c>
      <c r="S801" s="1">
        <f t="shared" si="138"/>
        <v>3.7891217233308219E-5</v>
      </c>
      <c r="T801" s="1">
        <f t="shared" si="139"/>
        <v>0.64175802540831306</v>
      </c>
    </row>
    <row r="802" spans="1:20">
      <c r="A802">
        <v>794</v>
      </c>
      <c r="B802" s="1">
        <f t="shared" si="143"/>
        <v>3.7938999348356524E-5</v>
      </c>
      <c r="C802">
        <f t="shared" si="135"/>
        <v>0</v>
      </c>
      <c r="D802">
        <f t="shared" si="144"/>
        <v>1</v>
      </c>
      <c r="E802" s="1">
        <f>('Power parameter'!B$7-'Power parameter'!H$10/2+('Power parameter'!B$6-'Power parameter'!B$12)/'Power parameter'!E$15*(B802-B$4))*C802</f>
        <v>0</v>
      </c>
      <c r="F802">
        <f>('Power parameter'!B$7+'Power parameter'!H$10/2-'Power parameter'!B$12/'Power parameter'!E$15*(B802-B$3-B$4))*D802</f>
        <v>0.64091938303263885</v>
      </c>
      <c r="G802" s="1">
        <f t="shared" si="136"/>
        <v>0.64091938303263885</v>
      </c>
      <c r="J802">
        <v>794</v>
      </c>
      <c r="K802" s="1">
        <f t="shared" si="140"/>
        <v>4.0607349146357306E-5</v>
      </c>
      <c r="L802">
        <f t="shared" si="141"/>
        <v>0</v>
      </c>
      <c r="M802">
        <f t="shared" si="142"/>
        <v>1</v>
      </c>
      <c r="N802" s="1">
        <f>('Power parameter'!B$6-'Power parameter'!B$13)/'Power parameter'!E$15*(K802-E$4)*L802</f>
        <v>0</v>
      </c>
      <c r="O802" s="1">
        <f>IF(((K802-E$4)-B$1-E$1)&gt;0,0,('Power parameter'!K$8-'Power parameter'!B$13/'Power parameter'!E$15*((K802-E$4)-waves!B$1))*M802)</f>
        <v>0.52683717559441612</v>
      </c>
      <c r="P802" s="1">
        <f t="shared" si="137"/>
        <v>0.52683717559441612</v>
      </c>
      <c r="S802" s="1">
        <f t="shared" si="138"/>
        <v>3.7938999348356524E-5</v>
      </c>
      <c r="T802" s="1">
        <f t="shared" si="139"/>
        <v>0.64091938303263885</v>
      </c>
    </row>
    <row r="803" spans="1:20">
      <c r="A803">
        <v>795</v>
      </c>
      <c r="B803" s="1">
        <f t="shared" si="143"/>
        <v>3.7986781463404836E-5</v>
      </c>
      <c r="C803">
        <f t="shared" si="135"/>
        <v>0</v>
      </c>
      <c r="D803">
        <f t="shared" si="144"/>
        <v>1</v>
      </c>
      <c r="E803" s="1">
        <f>('Power parameter'!B$7-'Power parameter'!H$10/2+('Power parameter'!B$6-'Power parameter'!B$12)/'Power parameter'!E$15*(B803-B$4))*C803</f>
        <v>0</v>
      </c>
      <c r="F803">
        <f>('Power parameter'!B$7+'Power parameter'!H$10/2-'Power parameter'!B$12/'Power parameter'!E$15*(B803-B$3-B$4))*D803</f>
        <v>0.64008074065696441</v>
      </c>
      <c r="G803" s="1">
        <f t="shared" si="136"/>
        <v>0.64008074065696441</v>
      </c>
      <c r="J803">
        <v>795</v>
      </c>
      <c r="K803" s="1">
        <f t="shared" si="140"/>
        <v>4.0658491903468583E-5</v>
      </c>
      <c r="L803">
        <f t="shared" si="141"/>
        <v>0</v>
      </c>
      <c r="M803">
        <f t="shared" si="142"/>
        <v>1</v>
      </c>
      <c r="N803" s="1">
        <f>('Power parameter'!B$6-'Power parameter'!B$13)/'Power parameter'!E$15*(K803-E$4)*L803</f>
        <v>0</v>
      </c>
      <c r="O803" s="1">
        <f>IF(((K803-E$4)-B$1-E$1)&gt;0,0,('Power parameter'!K$8-'Power parameter'!B$13/'Power parameter'!E$15*((K803-E$4)-waves!B$1))*M803)</f>
        <v>0.5259395492905371</v>
      </c>
      <c r="P803" s="1">
        <f t="shared" si="137"/>
        <v>0.5259395492905371</v>
      </c>
      <c r="S803" s="1">
        <f t="shared" si="138"/>
        <v>3.7986781463404836E-5</v>
      </c>
      <c r="T803" s="1">
        <f t="shared" si="139"/>
        <v>0.64008074065696441</v>
      </c>
    </row>
    <row r="804" spans="1:20">
      <c r="A804">
        <v>796</v>
      </c>
      <c r="B804" s="1">
        <f t="shared" si="143"/>
        <v>3.803456357845314E-5</v>
      </c>
      <c r="C804">
        <f t="shared" si="135"/>
        <v>0</v>
      </c>
      <c r="D804">
        <f t="shared" si="144"/>
        <v>1</v>
      </c>
      <c r="E804" s="1">
        <f>('Power parameter'!B$7-'Power parameter'!H$10/2+('Power parameter'!B$6-'Power parameter'!B$12)/'Power parameter'!E$15*(B804-B$4))*C804</f>
        <v>0</v>
      </c>
      <c r="F804">
        <f>('Power parameter'!B$7+'Power parameter'!H$10/2-'Power parameter'!B$12/'Power parameter'!E$15*(B804-B$3-B$4))*D804</f>
        <v>0.63924209828129008</v>
      </c>
      <c r="G804" s="1">
        <f t="shared" si="136"/>
        <v>0.63924209828129008</v>
      </c>
      <c r="J804">
        <v>796</v>
      </c>
      <c r="K804" s="1">
        <f t="shared" si="140"/>
        <v>4.0709634660579868E-5</v>
      </c>
      <c r="L804">
        <f t="shared" si="141"/>
        <v>0</v>
      </c>
      <c r="M804">
        <f t="shared" si="142"/>
        <v>1</v>
      </c>
      <c r="N804" s="1">
        <f>('Power parameter'!B$6-'Power parameter'!B$13)/'Power parameter'!E$15*(K804-E$4)*L804</f>
        <v>0</v>
      </c>
      <c r="O804" s="1">
        <f>IF(((K804-E$4)-B$1-E$1)&gt;0,0,('Power parameter'!K$8-'Power parameter'!B$13/'Power parameter'!E$15*((K804-E$4)-waves!B$1))*M804)</f>
        <v>0.52504192298665786</v>
      </c>
      <c r="P804" s="1">
        <f t="shared" si="137"/>
        <v>0.52504192298665786</v>
      </c>
      <c r="S804" s="1">
        <f t="shared" si="138"/>
        <v>3.803456357845314E-5</v>
      </c>
      <c r="T804" s="1">
        <f t="shared" si="139"/>
        <v>0.63924209828129008</v>
      </c>
    </row>
    <row r="805" spans="1:20">
      <c r="A805">
        <v>797</v>
      </c>
      <c r="B805" s="1">
        <f t="shared" si="143"/>
        <v>3.8082345693501452E-5</v>
      </c>
      <c r="C805">
        <f t="shared" si="135"/>
        <v>0</v>
      </c>
      <c r="D805">
        <f t="shared" si="144"/>
        <v>1</v>
      </c>
      <c r="E805" s="1">
        <f>('Power parameter'!B$7-'Power parameter'!H$10/2+('Power parameter'!B$6-'Power parameter'!B$12)/'Power parameter'!E$15*(B805-B$4))*C805</f>
        <v>0</v>
      </c>
      <c r="F805">
        <f>('Power parameter'!B$7+'Power parameter'!H$10/2-'Power parameter'!B$12/'Power parameter'!E$15*(B805-B$3-B$4))*D805</f>
        <v>0.63840345590561576</v>
      </c>
      <c r="G805" s="1">
        <f t="shared" si="136"/>
        <v>0.63840345590561576</v>
      </c>
      <c r="J805">
        <v>797</v>
      </c>
      <c r="K805" s="1">
        <f t="shared" si="140"/>
        <v>4.0760777417691145E-5</v>
      </c>
      <c r="L805">
        <f t="shared" si="141"/>
        <v>0</v>
      </c>
      <c r="M805">
        <f t="shared" si="142"/>
        <v>1</v>
      </c>
      <c r="N805" s="1">
        <f>('Power parameter'!B$6-'Power parameter'!B$13)/'Power parameter'!E$15*(K805-E$4)*L805</f>
        <v>0</v>
      </c>
      <c r="O805" s="1">
        <f>IF(((K805-E$4)-B$1-E$1)&gt;0,0,('Power parameter'!K$8-'Power parameter'!B$13/'Power parameter'!E$15*((K805-E$4)-waves!B$1))*M805)</f>
        <v>0.52414429668277884</v>
      </c>
      <c r="P805" s="1">
        <f t="shared" si="137"/>
        <v>0.52414429668277884</v>
      </c>
      <c r="S805" s="1">
        <f t="shared" si="138"/>
        <v>3.8082345693501452E-5</v>
      </c>
      <c r="T805" s="1">
        <f t="shared" si="139"/>
        <v>0.63840345590561576</v>
      </c>
    </row>
    <row r="806" spans="1:20">
      <c r="A806">
        <v>798</v>
      </c>
      <c r="B806" s="1">
        <f t="shared" si="143"/>
        <v>3.8130127808549757E-5</v>
      </c>
      <c r="C806">
        <f t="shared" si="135"/>
        <v>0</v>
      </c>
      <c r="D806">
        <f t="shared" si="144"/>
        <v>1</v>
      </c>
      <c r="E806" s="1">
        <f>('Power parameter'!B$7-'Power parameter'!H$10/2+('Power parameter'!B$6-'Power parameter'!B$12)/'Power parameter'!E$15*(B806-B$4))*C806</f>
        <v>0</v>
      </c>
      <c r="F806">
        <f>('Power parameter'!B$7+'Power parameter'!H$10/2-'Power parameter'!B$12/'Power parameter'!E$15*(B806-B$3-B$4))*D806</f>
        <v>0.63756481352994143</v>
      </c>
      <c r="G806" s="1">
        <f t="shared" si="136"/>
        <v>0.63756481352994143</v>
      </c>
      <c r="J806">
        <v>798</v>
      </c>
      <c r="K806" s="1">
        <f t="shared" si="140"/>
        <v>4.0811920174802429E-5</v>
      </c>
      <c r="L806">
        <f t="shared" si="141"/>
        <v>0</v>
      </c>
      <c r="M806">
        <f t="shared" si="142"/>
        <v>1</v>
      </c>
      <c r="N806" s="1">
        <f>('Power parameter'!B$6-'Power parameter'!B$13)/'Power parameter'!E$15*(K806-E$4)*L806</f>
        <v>0</v>
      </c>
      <c r="O806" s="1">
        <f>IF(((K806-E$4)-B$1-E$1)&gt;0,0,('Power parameter'!K$8-'Power parameter'!B$13/'Power parameter'!E$15*((K806-E$4)-waves!B$1))*M806)</f>
        <v>0.5232466703788996</v>
      </c>
      <c r="P806" s="1">
        <f t="shared" si="137"/>
        <v>0.5232466703788996</v>
      </c>
      <c r="S806" s="1">
        <f t="shared" si="138"/>
        <v>3.8130127808549757E-5</v>
      </c>
      <c r="T806" s="1">
        <f t="shared" si="139"/>
        <v>0.63756481352994143</v>
      </c>
    </row>
    <row r="807" spans="1:20">
      <c r="A807">
        <v>799</v>
      </c>
      <c r="B807" s="1">
        <f t="shared" si="143"/>
        <v>3.8177909923598068E-5</v>
      </c>
      <c r="C807">
        <f t="shared" si="135"/>
        <v>0</v>
      </c>
      <c r="D807">
        <f t="shared" si="144"/>
        <v>1</v>
      </c>
      <c r="E807" s="1">
        <f>('Power parameter'!B$7-'Power parameter'!H$10/2+('Power parameter'!B$6-'Power parameter'!B$12)/'Power parameter'!E$15*(B807-B$4))*C807</f>
        <v>0</v>
      </c>
      <c r="F807">
        <f>('Power parameter'!B$7+'Power parameter'!H$10/2-'Power parameter'!B$12/'Power parameter'!E$15*(B807-B$3-B$4))*D807</f>
        <v>0.636726171154267</v>
      </c>
      <c r="G807" s="1">
        <f t="shared" si="136"/>
        <v>0.636726171154267</v>
      </c>
      <c r="J807">
        <v>799</v>
      </c>
      <c r="K807" s="1">
        <f t="shared" si="140"/>
        <v>4.0863062931913707E-5</v>
      </c>
      <c r="L807">
        <f t="shared" si="141"/>
        <v>0</v>
      </c>
      <c r="M807">
        <f t="shared" si="142"/>
        <v>1</v>
      </c>
      <c r="N807" s="1">
        <f>('Power parameter'!B$6-'Power parameter'!B$13)/'Power parameter'!E$15*(K807-E$4)*L807</f>
        <v>0</v>
      </c>
      <c r="O807" s="1">
        <f>IF(((K807-E$4)-B$1-E$1)&gt;0,0,('Power parameter'!K$8-'Power parameter'!B$13/'Power parameter'!E$15*((K807-E$4)-waves!B$1))*M807)</f>
        <v>0.52234904407502059</v>
      </c>
      <c r="P807" s="1">
        <f t="shared" si="137"/>
        <v>0.52234904407502059</v>
      </c>
      <c r="S807" s="1">
        <f t="shared" si="138"/>
        <v>3.8177909923598068E-5</v>
      </c>
      <c r="T807" s="1">
        <f t="shared" si="139"/>
        <v>0.636726171154267</v>
      </c>
    </row>
    <row r="808" spans="1:20">
      <c r="A808">
        <v>800</v>
      </c>
      <c r="B808" s="1">
        <f t="shared" si="143"/>
        <v>3.8225692038646373E-5</v>
      </c>
      <c r="C808">
        <f t="shared" si="135"/>
        <v>0</v>
      </c>
      <c r="D808">
        <f t="shared" si="144"/>
        <v>1</v>
      </c>
      <c r="E808" s="1">
        <f>('Power parameter'!B$7-'Power parameter'!H$10/2+('Power parameter'!B$6-'Power parameter'!B$12)/'Power parameter'!E$15*(B808-B$4))*C808</f>
        <v>0</v>
      </c>
      <c r="F808">
        <f>('Power parameter'!B$7+'Power parameter'!H$10/2-'Power parameter'!B$12/'Power parameter'!E$15*(B808-B$3-B$4))*D808</f>
        <v>0.63588752877859278</v>
      </c>
      <c r="G808" s="1">
        <f t="shared" si="136"/>
        <v>0.63588752877859278</v>
      </c>
      <c r="J808">
        <v>800</v>
      </c>
      <c r="K808" s="1">
        <f t="shared" si="140"/>
        <v>4.0914205689024991E-5</v>
      </c>
      <c r="L808">
        <f t="shared" si="141"/>
        <v>0</v>
      </c>
      <c r="M808">
        <f t="shared" si="142"/>
        <v>1</v>
      </c>
      <c r="N808" s="1">
        <f>('Power parameter'!B$6-'Power parameter'!B$13)/'Power parameter'!E$15*(K808-E$4)*L808</f>
        <v>0</v>
      </c>
      <c r="O808" s="1">
        <f>IF(((K808-E$4)-B$1-E$1)&gt;0,0,('Power parameter'!K$8-'Power parameter'!B$13/'Power parameter'!E$15*((K808-E$4)-waves!B$1))*M808)</f>
        <v>0.52145141777114135</v>
      </c>
      <c r="P808" s="1">
        <f t="shared" si="137"/>
        <v>0.52145141777114135</v>
      </c>
      <c r="S808" s="1">
        <f t="shared" si="138"/>
        <v>3.8225692038646373E-5</v>
      </c>
      <c r="T808" s="1">
        <f t="shared" si="139"/>
        <v>0.63588752877859278</v>
      </c>
    </row>
    <row r="809" spans="1:20">
      <c r="A809">
        <v>801</v>
      </c>
      <c r="B809" s="1">
        <f t="shared" si="143"/>
        <v>3.8273474153694685E-5</v>
      </c>
      <c r="C809">
        <f t="shared" si="135"/>
        <v>0</v>
      </c>
      <c r="D809">
        <f t="shared" si="144"/>
        <v>1</v>
      </c>
      <c r="E809" s="1">
        <f>('Power parameter'!B$7-'Power parameter'!H$10/2+('Power parameter'!B$6-'Power parameter'!B$12)/'Power parameter'!E$15*(B809-B$4))*C809</f>
        <v>0</v>
      </c>
      <c r="F809">
        <f>('Power parameter'!B$7+'Power parameter'!H$10/2-'Power parameter'!B$12/'Power parameter'!E$15*(B809-B$3-B$4))*D809</f>
        <v>0.63504888640291834</v>
      </c>
      <c r="G809" s="1">
        <f t="shared" si="136"/>
        <v>0.63504888640291834</v>
      </c>
      <c r="J809">
        <v>801</v>
      </c>
      <c r="K809" s="1">
        <f t="shared" si="140"/>
        <v>4.0965348446136275E-5</v>
      </c>
      <c r="L809">
        <f t="shared" si="141"/>
        <v>0</v>
      </c>
      <c r="M809">
        <f t="shared" si="142"/>
        <v>1</v>
      </c>
      <c r="N809" s="1">
        <f>('Power parameter'!B$6-'Power parameter'!B$13)/'Power parameter'!E$15*(K809-E$4)*L809</f>
        <v>0</v>
      </c>
      <c r="O809" s="1">
        <f>IF(((K809-E$4)-B$1-E$1)&gt;0,0,('Power parameter'!K$8-'Power parameter'!B$13/'Power parameter'!E$15*((K809-E$4)-waves!B$1))*M809)</f>
        <v>0.52055379146726222</v>
      </c>
      <c r="P809" s="1">
        <f t="shared" si="137"/>
        <v>0.52055379146726222</v>
      </c>
      <c r="S809" s="1">
        <f t="shared" si="138"/>
        <v>3.8273474153694685E-5</v>
      </c>
      <c r="T809" s="1">
        <f t="shared" si="139"/>
        <v>0.63504888640291834</v>
      </c>
    </row>
    <row r="810" spans="1:20">
      <c r="A810">
        <v>802</v>
      </c>
      <c r="B810" s="1">
        <f t="shared" si="143"/>
        <v>3.832125626874299E-5</v>
      </c>
      <c r="C810">
        <f t="shared" si="135"/>
        <v>0</v>
      </c>
      <c r="D810">
        <f t="shared" si="144"/>
        <v>1</v>
      </c>
      <c r="E810" s="1">
        <f>('Power parameter'!B$7-'Power parameter'!H$10/2+('Power parameter'!B$6-'Power parameter'!B$12)/'Power parameter'!E$15*(B810-B$4))*C810</f>
        <v>0</v>
      </c>
      <c r="F810">
        <f>('Power parameter'!B$7+'Power parameter'!H$10/2-'Power parameter'!B$12/'Power parameter'!E$15*(B810-B$3-B$4))*D810</f>
        <v>0.63421024402724402</v>
      </c>
      <c r="G810" s="1">
        <f t="shared" si="136"/>
        <v>0.63421024402724402</v>
      </c>
      <c r="J810">
        <v>802</v>
      </c>
      <c r="K810" s="1">
        <f t="shared" si="140"/>
        <v>4.1016491203247553E-5</v>
      </c>
      <c r="L810">
        <f t="shared" si="141"/>
        <v>0</v>
      </c>
      <c r="M810">
        <f t="shared" si="142"/>
        <v>1</v>
      </c>
      <c r="N810" s="1">
        <f>('Power parameter'!B$6-'Power parameter'!B$13)/'Power parameter'!E$15*(K810-E$4)*L810</f>
        <v>0</v>
      </c>
      <c r="O810" s="1">
        <f>IF(((K810-E$4)-B$1-E$1)&gt;0,0,('Power parameter'!K$8-'Power parameter'!B$13/'Power parameter'!E$15*((K810-E$4)-waves!B$1))*M810)</f>
        <v>0.51965616516338309</v>
      </c>
      <c r="P810" s="1">
        <f t="shared" si="137"/>
        <v>0.51965616516338309</v>
      </c>
      <c r="S810" s="1">
        <f t="shared" si="138"/>
        <v>3.832125626874299E-5</v>
      </c>
      <c r="T810" s="1">
        <f t="shared" si="139"/>
        <v>0.63421024402724402</v>
      </c>
    </row>
    <row r="811" spans="1:20">
      <c r="A811">
        <v>803</v>
      </c>
      <c r="B811" s="1">
        <f t="shared" si="143"/>
        <v>3.8369038383791295E-5</v>
      </c>
      <c r="C811">
        <f t="shared" si="135"/>
        <v>0</v>
      </c>
      <c r="D811">
        <f t="shared" si="144"/>
        <v>1</v>
      </c>
      <c r="E811" s="1">
        <f>('Power parameter'!B$7-'Power parameter'!H$10/2+('Power parameter'!B$6-'Power parameter'!B$12)/'Power parameter'!E$15*(B811-B$4))*C811</f>
        <v>0</v>
      </c>
      <c r="F811">
        <f>('Power parameter'!B$7+'Power parameter'!H$10/2-'Power parameter'!B$12/'Power parameter'!E$15*(B811-B$3-B$4))*D811</f>
        <v>0.6333716016515698</v>
      </c>
      <c r="G811" s="1">
        <f t="shared" si="136"/>
        <v>0.6333716016515698</v>
      </c>
      <c r="J811">
        <v>803</v>
      </c>
      <c r="K811" s="1">
        <f t="shared" si="140"/>
        <v>4.1067633960358837E-5</v>
      </c>
      <c r="L811">
        <f t="shared" si="141"/>
        <v>0</v>
      </c>
      <c r="M811">
        <f t="shared" si="142"/>
        <v>1</v>
      </c>
      <c r="N811" s="1">
        <f>('Power parameter'!B$6-'Power parameter'!B$13)/'Power parameter'!E$15*(K811-E$4)*L811</f>
        <v>0</v>
      </c>
      <c r="O811" s="1">
        <f>IF(((K811-E$4)-B$1-E$1)&gt;0,0,('Power parameter'!K$8-'Power parameter'!B$13/'Power parameter'!E$15*((K811-E$4)-waves!B$1))*M811)</f>
        <v>0.51875853885950385</v>
      </c>
      <c r="P811" s="1">
        <f t="shared" si="137"/>
        <v>0.51875853885950385</v>
      </c>
      <c r="S811" s="1">
        <f t="shared" si="138"/>
        <v>3.8369038383791295E-5</v>
      </c>
      <c r="T811" s="1">
        <f t="shared" si="139"/>
        <v>0.6333716016515698</v>
      </c>
    </row>
    <row r="812" spans="1:20">
      <c r="A812">
        <v>804</v>
      </c>
      <c r="B812" s="1">
        <f t="shared" si="143"/>
        <v>3.8416820498839606E-5</v>
      </c>
      <c r="C812">
        <f t="shared" si="135"/>
        <v>0</v>
      </c>
      <c r="D812">
        <f t="shared" si="144"/>
        <v>1</v>
      </c>
      <c r="E812" s="1">
        <f>('Power parameter'!B$7-'Power parameter'!H$10/2+('Power parameter'!B$6-'Power parameter'!B$12)/'Power parameter'!E$15*(B812-B$4))*C812</f>
        <v>0</v>
      </c>
      <c r="F812">
        <f>('Power parameter'!B$7+'Power parameter'!H$10/2-'Power parameter'!B$12/'Power parameter'!E$15*(B812-B$3-B$4))*D812</f>
        <v>0.63253295927589537</v>
      </c>
      <c r="G812" s="1">
        <f t="shared" si="136"/>
        <v>0.63253295927589537</v>
      </c>
      <c r="J812">
        <v>804</v>
      </c>
      <c r="K812" s="1">
        <f t="shared" si="140"/>
        <v>4.1118776717470115E-5</v>
      </c>
      <c r="L812">
        <f t="shared" si="141"/>
        <v>0</v>
      </c>
      <c r="M812">
        <f t="shared" si="142"/>
        <v>1</v>
      </c>
      <c r="N812" s="1">
        <f>('Power parameter'!B$6-'Power parameter'!B$13)/'Power parameter'!E$15*(K812-E$4)*L812</f>
        <v>0</v>
      </c>
      <c r="O812" s="1">
        <f>IF(((K812-E$4)-B$1-E$1)&gt;0,0,('Power parameter'!K$8-'Power parameter'!B$13/'Power parameter'!E$15*((K812-E$4)-waves!B$1))*M812)</f>
        <v>0.51786091255562483</v>
      </c>
      <c r="P812" s="1">
        <f t="shared" si="137"/>
        <v>0.51786091255562483</v>
      </c>
      <c r="S812" s="1">
        <f t="shared" si="138"/>
        <v>3.8416820498839606E-5</v>
      </c>
      <c r="T812" s="1">
        <f t="shared" si="139"/>
        <v>0.63253295927589537</v>
      </c>
    </row>
    <row r="813" spans="1:20">
      <c r="A813">
        <v>805</v>
      </c>
      <c r="B813" s="1">
        <f t="shared" si="143"/>
        <v>3.8464602613887911E-5</v>
      </c>
      <c r="C813">
        <f t="shared" si="135"/>
        <v>0</v>
      </c>
      <c r="D813">
        <f t="shared" si="144"/>
        <v>1</v>
      </c>
      <c r="E813" s="1">
        <f>('Power parameter'!B$7-'Power parameter'!H$10/2+('Power parameter'!B$6-'Power parameter'!B$12)/'Power parameter'!E$15*(B813-B$4))*C813</f>
        <v>0</v>
      </c>
      <c r="F813">
        <f>('Power parameter'!B$7+'Power parameter'!H$10/2-'Power parameter'!B$12/'Power parameter'!E$15*(B813-B$3-B$4))*D813</f>
        <v>0.63169431690022115</v>
      </c>
      <c r="G813" s="1">
        <f t="shared" si="136"/>
        <v>0.63169431690022115</v>
      </c>
      <c r="J813">
        <v>805</v>
      </c>
      <c r="K813" s="1">
        <f t="shared" si="140"/>
        <v>4.1169919474581399E-5</v>
      </c>
      <c r="L813">
        <f t="shared" si="141"/>
        <v>0</v>
      </c>
      <c r="M813">
        <f t="shared" si="142"/>
        <v>1</v>
      </c>
      <c r="N813" s="1">
        <f>('Power parameter'!B$6-'Power parameter'!B$13)/'Power parameter'!E$15*(K813-E$4)*L813</f>
        <v>0</v>
      </c>
      <c r="O813" s="1">
        <f>IF(((K813-E$4)-B$1-E$1)&gt;0,0,('Power parameter'!K$8-'Power parameter'!B$13/'Power parameter'!E$15*((K813-E$4)-waves!B$1))*M813)</f>
        <v>0.51696328625174559</v>
      </c>
      <c r="P813" s="1">
        <f t="shared" si="137"/>
        <v>0.51696328625174559</v>
      </c>
      <c r="S813" s="1">
        <f t="shared" si="138"/>
        <v>3.8464602613887911E-5</v>
      </c>
      <c r="T813" s="1">
        <f t="shared" si="139"/>
        <v>0.63169431690022115</v>
      </c>
    </row>
    <row r="814" spans="1:20">
      <c r="A814">
        <v>806</v>
      </c>
      <c r="B814" s="1">
        <f t="shared" si="143"/>
        <v>3.8512384728936223E-5</v>
      </c>
      <c r="C814">
        <f t="shared" si="135"/>
        <v>0</v>
      </c>
      <c r="D814">
        <f t="shared" si="144"/>
        <v>1</v>
      </c>
      <c r="E814" s="1">
        <f>('Power parameter'!B$7-'Power parameter'!H$10/2+('Power parameter'!B$6-'Power parameter'!B$12)/'Power parameter'!E$15*(B814-B$4))*C814</f>
        <v>0</v>
      </c>
      <c r="F814">
        <f>('Power parameter'!B$7+'Power parameter'!H$10/2-'Power parameter'!B$12/'Power parameter'!E$15*(B814-B$3-B$4))*D814</f>
        <v>0.63085567452454672</v>
      </c>
      <c r="G814" s="1">
        <f t="shared" si="136"/>
        <v>0.63085567452454672</v>
      </c>
      <c r="J814">
        <v>806</v>
      </c>
      <c r="K814" s="1">
        <f t="shared" si="140"/>
        <v>4.1221062231692676E-5</v>
      </c>
      <c r="L814">
        <f t="shared" si="141"/>
        <v>0</v>
      </c>
      <c r="M814">
        <f t="shared" si="142"/>
        <v>1</v>
      </c>
      <c r="N814" s="1">
        <f>('Power parameter'!B$6-'Power parameter'!B$13)/'Power parameter'!E$15*(K814-E$4)*L814</f>
        <v>0</v>
      </c>
      <c r="O814" s="1">
        <f>IF(((K814-E$4)-B$1-E$1)&gt;0,0,('Power parameter'!K$8-'Power parameter'!B$13/'Power parameter'!E$15*((K814-E$4)-waves!B$1))*M814)</f>
        <v>0.51606565994786657</v>
      </c>
      <c r="P814" s="1">
        <f t="shared" si="137"/>
        <v>0.51606565994786657</v>
      </c>
      <c r="S814" s="1">
        <f t="shared" si="138"/>
        <v>3.8512384728936223E-5</v>
      </c>
      <c r="T814" s="1">
        <f t="shared" si="139"/>
        <v>0.63085567452454672</v>
      </c>
    </row>
    <row r="815" spans="1:20">
      <c r="A815">
        <v>807</v>
      </c>
      <c r="B815" s="1">
        <f t="shared" si="143"/>
        <v>3.8560166843984527E-5</v>
      </c>
      <c r="C815">
        <f t="shared" si="135"/>
        <v>0</v>
      </c>
      <c r="D815">
        <f t="shared" si="144"/>
        <v>1</v>
      </c>
      <c r="E815" s="1">
        <f>('Power parameter'!B$7-'Power parameter'!H$10/2+('Power parameter'!B$6-'Power parameter'!B$12)/'Power parameter'!E$15*(B815-B$4))*C815</f>
        <v>0</v>
      </c>
      <c r="F815">
        <f>('Power parameter'!B$7+'Power parameter'!H$10/2-'Power parameter'!B$12/'Power parameter'!E$15*(B815-B$3-B$4))*D815</f>
        <v>0.63001703214887239</v>
      </c>
      <c r="G815" s="1">
        <f t="shared" si="136"/>
        <v>0.63001703214887239</v>
      </c>
      <c r="J815">
        <v>807</v>
      </c>
      <c r="K815" s="1">
        <f t="shared" si="140"/>
        <v>4.1272204988803961E-5</v>
      </c>
      <c r="L815">
        <f t="shared" si="141"/>
        <v>0</v>
      </c>
      <c r="M815">
        <f t="shared" si="142"/>
        <v>1</v>
      </c>
      <c r="N815" s="1">
        <f>('Power parameter'!B$6-'Power parameter'!B$13)/'Power parameter'!E$15*(K815-E$4)*L815</f>
        <v>0</v>
      </c>
      <c r="O815" s="1">
        <f>IF(((K815-E$4)-B$1-E$1)&gt;0,0,('Power parameter'!K$8-'Power parameter'!B$13/'Power parameter'!E$15*((K815-E$4)-waves!B$1))*M815)</f>
        <v>0.51516803364398733</v>
      </c>
      <c r="P815" s="1">
        <f t="shared" si="137"/>
        <v>0.51516803364398733</v>
      </c>
      <c r="S815" s="1">
        <f t="shared" si="138"/>
        <v>3.8560166843984527E-5</v>
      </c>
      <c r="T815" s="1">
        <f t="shared" si="139"/>
        <v>0.63001703214887239</v>
      </c>
    </row>
    <row r="816" spans="1:20">
      <c r="A816">
        <v>808</v>
      </c>
      <c r="B816" s="1">
        <f t="shared" si="143"/>
        <v>3.8607948959032839E-5</v>
      </c>
      <c r="C816">
        <f t="shared" si="135"/>
        <v>0</v>
      </c>
      <c r="D816">
        <f t="shared" si="144"/>
        <v>1</v>
      </c>
      <c r="E816" s="1">
        <f>('Power parameter'!B$7-'Power parameter'!H$10/2+('Power parameter'!B$6-'Power parameter'!B$12)/'Power parameter'!E$15*(B816-B$4))*C816</f>
        <v>0</v>
      </c>
      <c r="F816">
        <f>('Power parameter'!B$7+'Power parameter'!H$10/2-'Power parameter'!B$12/'Power parameter'!E$15*(B816-B$3-B$4))*D816</f>
        <v>0.62917838977319795</v>
      </c>
      <c r="G816" s="1">
        <f t="shared" si="136"/>
        <v>0.62917838977319795</v>
      </c>
      <c r="J816">
        <v>808</v>
      </c>
      <c r="K816" s="1">
        <f t="shared" si="140"/>
        <v>4.1323347745915238E-5</v>
      </c>
      <c r="L816">
        <f t="shared" si="141"/>
        <v>0</v>
      </c>
      <c r="M816">
        <f t="shared" si="142"/>
        <v>1</v>
      </c>
      <c r="N816" s="1">
        <f>('Power parameter'!B$6-'Power parameter'!B$13)/'Power parameter'!E$15*(K816-E$4)*L816</f>
        <v>0</v>
      </c>
      <c r="O816" s="1">
        <f>IF(((K816-E$4)-B$1-E$1)&gt;0,0,('Power parameter'!K$8-'Power parameter'!B$13/'Power parameter'!E$15*((K816-E$4)-waves!B$1))*M816)</f>
        <v>0.51427040734010832</v>
      </c>
      <c r="P816" s="1">
        <f t="shared" si="137"/>
        <v>0.51427040734010832</v>
      </c>
      <c r="S816" s="1">
        <f t="shared" si="138"/>
        <v>3.8607948959032839E-5</v>
      </c>
      <c r="T816" s="1">
        <f t="shared" si="139"/>
        <v>0.62917838977319795</v>
      </c>
    </row>
    <row r="817" spans="1:20">
      <c r="A817">
        <v>809</v>
      </c>
      <c r="B817" s="1">
        <f t="shared" si="143"/>
        <v>3.8655731074081144E-5</v>
      </c>
      <c r="C817">
        <f t="shared" si="135"/>
        <v>0</v>
      </c>
      <c r="D817">
        <f t="shared" si="144"/>
        <v>1</v>
      </c>
      <c r="E817" s="1">
        <f>('Power parameter'!B$7-'Power parameter'!H$10/2+('Power parameter'!B$6-'Power parameter'!B$12)/'Power parameter'!E$15*(B817-B$4))*C817</f>
        <v>0</v>
      </c>
      <c r="F817">
        <f>('Power parameter'!B$7+'Power parameter'!H$10/2-'Power parameter'!B$12/'Power parameter'!E$15*(B817-B$3-B$4))*D817</f>
        <v>0.62833974739752374</v>
      </c>
      <c r="G817" s="1">
        <f t="shared" si="136"/>
        <v>0.62833974739752374</v>
      </c>
      <c r="J817">
        <v>809</v>
      </c>
      <c r="K817" s="1">
        <f t="shared" si="140"/>
        <v>4.1374490503026522E-5</v>
      </c>
      <c r="L817">
        <f t="shared" si="141"/>
        <v>0</v>
      </c>
      <c r="M817">
        <f t="shared" si="142"/>
        <v>1</v>
      </c>
      <c r="N817" s="1">
        <f>('Power parameter'!B$6-'Power parameter'!B$13)/'Power parameter'!E$15*(K817-E$4)*L817</f>
        <v>0</v>
      </c>
      <c r="O817" s="1">
        <f>IF(((K817-E$4)-B$1-E$1)&gt;0,0,('Power parameter'!K$8-'Power parameter'!B$13/'Power parameter'!E$15*((K817-E$4)-waves!B$1))*M817)</f>
        <v>0.51337278103622908</v>
      </c>
      <c r="P817" s="1">
        <f t="shared" si="137"/>
        <v>0.51337278103622908</v>
      </c>
      <c r="S817" s="1">
        <f t="shared" si="138"/>
        <v>3.8655731074081144E-5</v>
      </c>
      <c r="T817" s="1">
        <f t="shared" si="139"/>
        <v>0.62833974739752374</v>
      </c>
    </row>
    <row r="818" spans="1:20">
      <c r="A818">
        <v>810</v>
      </c>
      <c r="B818" s="1">
        <f t="shared" si="143"/>
        <v>3.8703513189129455E-5</v>
      </c>
      <c r="C818">
        <f t="shared" si="135"/>
        <v>0</v>
      </c>
      <c r="D818">
        <f t="shared" si="144"/>
        <v>1</v>
      </c>
      <c r="E818" s="1">
        <f>('Power parameter'!B$7-'Power parameter'!H$10/2+('Power parameter'!B$6-'Power parameter'!B$12)/'Power parameter'!E$15*(B818-B$4))*C818</f>
        <v>0</v>
      </c>
      <c r="F818">
        <f>('Power parameter'!B$7+'Power parameter'!H$10/2-'Power parameter'!B$12/'Power parameter'!E$15*(B818-B$3-B$4))*D818</f>
        <v>0.6275011050218493</v>
      </c>
      <c r="G818" s="1">
        <f t="shared" si="136"/>
        <v>0.6275011050218493</v>
      </c>
      <c r="J818">
        <v>810</v>
      </c>
      <c r="K818" s="1">
        <f t="shared" si="140"/>
        <v>4.1425633260137807E-5</v>
      </c>
      <c r="L818">
        <f t="shared" si="141"/>
        <v>0</v>
      </c>
      <c r="M818">
        <f t="shared" si="142"/>
        <v>1</v>
      </c>
      <c r="N818" s="1">
        <f>('Power parameter'!B$6-'Power parameter'!B$13)/'Power parameter'!E$15*(K818-E$4)*L818</f>
        <v>0</v>
      </c>
      <c r="O818" s="1">
        <f>IF(((K818-E$4)-B$1-E$1)&gt;0,0,('Power parameter'!K$8-'Power parameter'!B$13/'Power parameter'!E$15*((K818-E$4)-waves!B$1))*M818)</f>
        <v>0.51247515473234984</v>
      </c>
      <c r="P818" s="1">
        <f t="shared" si="137"/>
        <v>0.51247515473234984</v>
      </c>
      <c r="S818" s="1">
        <f t="shared" si="138"/>
        <v>3.8703513189129455E-5</v>
      </c>
      <c r="T818" s="1">
        <f t="shared" si="139"/>
        <v>0.6275011050218493</v>
      </c>
    </row>
    <row r="819" spans="1:20">
      <c r="A819">
        <v>811</v>
      </c>
      <c r="B819" s="1">
        <f t="shared" si="143"/>
        <v>3.875129530417776E-5</v>
      </c>
      <c r="C819">
        <f t="shared" si="135"/>
        <v>0</v>
      </c>
      <c r="D819">
        <f t="shared" si="144"/>
        <v>1</v>
      </c>
      <c r="E819" s="1">
        <f>('Power parameter'!B$7-'Power parameter'!H$10/2+('Power parameter'!B$6-'Power parameter'!B$12)/'Power parameter'!E$15*(B819-B$4))*C819</f>
        <v>0</v>
      </c>
      <c r="F819">
        <f>('Power parameter'!B$7+'Power parameter'!H$10/2-'Power parameter'!B$12/'Power parameter'!E$15*(B819-B$3-B$4))*D819</f>
        <v>0.62666246264617498</v>
      </c>
      <c r="G819" s="1">
        <f t="shared" si="136"/>
        <v>0.62666246264617498</v>
      </c>
      <c r="J819">
        <v>811</v>
      </c>
      <c r="K819" s="1">
        <f t="shared" si="140"/>
        <v>4.1476776017249084E-5</v>
      </c>
      <c r="L819">
        <f t="shared" si="141"/>
        <v>0</v>
      </c>
      <c r="M819">
        <f t="shared" si="142"/>
        <v>1</v>
      </c>
      <c r="N819" s="1">
        <f>('Power parameter'!B$6-'Power parameter'!B$13)/'Power parameter'!E$15*(K819-E$4)*L819</f>
        <v>0</v>
      </c>
      <c r="O819" s="1">
        <f>IF(((K819-E$4)-B$1-E$1)&gt;0,0,('Power parameter'!K$8-'Power parameter'!B$13/'Power parameter'!E$15*((K819-E$4)-waves!B$1))*M819)</f>
        <v>0.51157752842847082</v>
      </c>
      <c r="P819" s="1">
        <f t="shared" si="137"/>
        <v>0.51157752842847082</v>
      </c>
      <c r="S819" s="1">
        <f t="shared" si="138"/>
        <v>3.875129530417776E-5</v>
      </c>
      <c r="T819" s="1">
        <f t="shared" si="139"/>
        <v>0.62666246264617498</v>
      </c>
    </row>
    <row r="820" spans="1:20">
      <c r="A820">
        <v>812</v>
      </c>
      <c r="B820" s="1">
        <f t="shared" si="143"/>
        <v>3.8799077419226072E-5</v>
      </c>
      <c r="C820">
        <f t="shared" si="135"/>
        <v>0</v>
      </c>
      <c r="D820">
        <f t="shared" si="144"/>
        <v>1</v>
      </c>
      <c r="E820" s="1">
        <f>('Power parameter'!B$7-'Power parameter'!H$10/2+('Power parameter'!B$6-'Power parameter'!B$12)/'Power parameter'!E$15*(B820-B$4))*C820</f>
        <v>0</v>
      </c>
      <c r="F820">
        <f>('Power parameter'!B$7+'Power parameter'!H$10/2-'Power parameter'!B$12/'Power parameter'!E$15*(B820-B$3-B$4))*D820</f>
        <v>0.62582382027050065</v>
      </c>
      <c r="G820" s="1">
        <f t="shared" si="136"/>
        <v>0.62582382027050065</v>
      </c>
      <c r="J820">
        <v>812</v>
      </c>
      <c r="K820" s="1">
        <f t="shared" si="140"/>
        <v>4.1527918774360368E-5</v>
      </c>
      <c r="L820">
        <f t="shared" si="141"/>
        <v>0</v>
      </c>
      <c r="M820">
        <f t="shared" si="142"/>
        <v>1</v>
      </c>
      <c r="N820" s="1">
        <f>('Power parameter'!B$6-'Power parameter'!B$13)/'Power parameter'!E$15*(K820-E$4)*L820</f>
        <v>0</v>
      </c>
      <c r="O820" s="1">
        <f>IF(((K820-E$4)-B$1-E$1)&gt;0,0,('Power parameter'!K$8-'Power parameter'!B$13/'Power parameter'!E$15*((K820-E$4)-waves!B$1))*M820)</f>
        <v>0.51067990212459158</v>
      </c>
      <c r="P820" s="1">
        <f t="shared" si="137"/>
        <v>0.51067990212459158</v>
      </c>
      <c r="S820" s="1">
        <f t="shared" si="138"/>
        <v>3.8799077419226072E-5</v>
      </c>
      <c r="T820" s="1">
        <f t="shared" si="139"/>
        <v>0.62582382027050065</v>
      </c>
    </row>
    <row r="821" spans="1:20">
      <c r="A821">
        <v>813</v>
      </c>
      <c r="B821" s="1">
        <f t="shared" si="143"/>
        <v>3.8846859534274377E-5</v>
      </c>
      <c r="C821">
        <f t="shared" si="135"/>
        <v>0</v>
      </c>
      <c r="D821">
        <f t="shared" si="144"/>
        <v>1</v>
      </c>
      <c r="E821" s="1">
        <f>('Power parameter'!B$7-'Power parameter'!H$10/2+('Power parameter'!B$6-'Power parameter'!B$12)/'Power parameter'!E$15*(B821-B$4))*C821</f>
        <v>0</v>
      </c>
      <c r="F821">
        <f>('Power parameter'!B$7+'Power parameter'!H$10/2-'Power parameter'!B$12/'Power parameter'!E$15*(B821-B$3-B$4))*D821</f>
        <v>0.62498517789482633</v>
      </c>
      <c r="G821" s="1">
        <f t="shared" si="136"/>
        <v>0.62498517789482633</v>
      </c>
      <c r="J821">
        <v>813</v>
      </c>
      <c r="K821" s="1">
        <f t="shared" si="140"/>
        <v>4.1579061531471646E-5</v>
      </c>
      <c r="L821">
        <f t="shared" si="141"/>
        <v>0</v>
      </c>
      <c r="M821">
        <f t="shared" si="142"/>
        <v>1</v>
      </c>
      <c r="N821" s="1">
        <f>('Power parameter'!B$6-'Power parameter'!B$13)/'Power parameter'!E$15*(K821-E$4)*L821</f>
        <v>0</v>
      </c>
      <c r="O821" s="1">
        <f>IF(((K821-E$4)-B$1-E$1)&gt;0,0,('Power parameter'!K$8-'Power parameter'!B$13/'Power parameter'!E$15*((K821-E$4)-waves!B$1))*M821)</f>
        <v>0.50978227582071245</v>
      </c>
      <c r="P821" s="1">
        <f t="shared" si="137"/>
        <v>0.50978227582071245</v>
      </c>
      <c r="S821" s="1">
        <f t="shared" si="138"/>
        <v>3.8846859534274377E-5</v>
      </c>
      <c r="T821" s="1">
        <f t="shared" si="139"/>
        <v>0.62498517789482633</v>
      </c>
    </row>
    <row r="822" spans="1:20">
      <c r="A822">
        <v>814</v>
      </c>
      <c r="B822" s="1">
        <f t="shared" si="143"/>
        <v>3.8894641649322688E-5</v>
      </c>
      <c r="C822">
        <f t="shared" si="135"/>
        <v>0</v>
      </c>
      <c r="D822">
        <f t="shared" si="144"/>
        <v>1</v>
      </c>
      <c r="E822" s="1">
        <f>('Power parameter'!B$7-'Power parameter'!H$10/2+('Power parameter'!B$6-'Power parameter'!B$12)/'Power parameter'!E$15*(B822-B$4))*C822</f>
        <v>0</v>
      </c>
      <c r="F822">
        <f>('Power parameter'!B$7+'Power parameter'!H$10/2-'Power parameter'!B$12/'Power parameter'!E$15*(B822-B$3-B$4))*D822</f>
        <v>0.62414653551915189</v>
      </c>
      <c r="G822" s="1">
        <f t="shared" si="136"/>
        <v>0.62414653551915189</v>
      </c>
      <c r="J822">
        <v>814</v>
      </c>
      <c r="K822" s="1">
        <f t="shared" si="140"/>
        <v>4.163020428858293E-5</v>
      </c>
      <c r="L822">
        <f t="shared" si="141"/>
        <v>0</v>
      </c>
      <c r="M822">
        <f t="shared" si="142"/>
        <v>1</v>
      </c>
      <c r="N822" s="1">
        <f>('Power parameter'!B$6-'Power parameter'!B$13)/'Power parameter'!E$15*(K822-E$4)*L822</f>
        <v>0</v>
      </c>
      <c r="O822" s="1">
        <f>IF(((K822-E$4)-B$1-E$1)&gt;0,0,('Power parameter'!K$8-'Power parameter'!B$13/'Power parameter'!E$15*((K822-E$4)-waves!B$1))*M822)</f>
        <v>0.50888464951683332</v>
      </c>
      <c r="P822" s="1">
        <f t="shared" si="137"/>
        <v>0.50888464951683332</v>
      </c>
      <c r="S822" s="1">
        <f t="shared" si="138"/>
        <v>3.8894641649322688E-5</v>
      </c>
      <c r="T822" s="1">
        <f t="shared" si="139"/>
        <v>0.62414653551915189</v>
      </c>
    </row>
    <row r="823" spans="1:20">
      <c r="A823">
        <v>815</v>
      </c>
      <c r="B823" s="1">
        <f t="shared" si="143"/>
        <v>3.8942423764370993E-5</v>
      </c>
      <c r="C823">
        <f t="shared" si="135"/>
        <v>0</v>
      </c>
      <c r="D823">
        <f t="shared" si="144"/>
        <v>1</v>
      </c>
      <c r="E823" s="1">
        <f>('Power parameter'!B$7-'Power parameter'!H$10/2+('Power parameter'!B$6-'Power parameter'!B$12)/'Power parameter'!E$15*(B823-B$4))*C823</f>
        <v>0</v>
      </c>
      <c r="F823">
        <f>('Power parameter'!B$7+'Power parameter'!H$10/2-'Power parameter'!B$12/'Power parameter'!E$15*(B823-B$3-B$4))*D823</f>
        <v>0.62330789314347768</v>
      </c>
      <c r="G823" s="1">
        <f t="shared" si="136"/>
        <v>0.62330789314347768</v>
      </c>
      <c r="J823">
        <v>815</v>
      </c>
      <c r="K823" s="1">
        <f t="shared" si="140"/>
        <v>4.1681347045694208E-5</v>
      </c>
      <c r="L823">
        <f t="shared" si="141"/>
        <v>0</v>
      </c>
      <c r="M823">
        <f t="shared" si="142"/>
        <v>1</v>
      </c>
      <c r="N823" s="1">
        <f>('Power parameter'!B$6-'Power parameter'!B$13)/'Power parameter'!E$15*(K823-E$4)*L823</f>
        <v>0</v>
      </c>
      <c r="O823" s="1">
        <f>IF(((K823-E$4)-B$1-E$1)&gt;0,0,('Power parameter'!K$8-'Power parameter'!B$13/'Power parameter'!E$15*((K823-E$4)-waves!B$1))*M823)</f>
        <v>0.50798702321295419</v>
      </c>
      <c r="P823" s="1">
        <f t="shared" si="137"/>
        <v>0.50798702321295419</v>
      </c>
      <c r="S823" s="1">
        <f t="shared" si="138"/>
        <v>3.8942423764370993E-5</v>
      </c>
      <c r="T823" s="1">
        <f t="shared" si="139"/>
        <v>0.62330789314347768</v>
      </c>
    </row>
    <row r="824" spans="1:20">
      <c r="A824">
        <v>816</v>
      </c>
      <c r="B824" s="1">
        <f t="shared" si="143"/>
        <v>3.8990205879419305E-5</v>
      </c>
      <c r="C824">
        <f t="shared" si="135"/>
        <v>0</v>
      </c>
      <c r="D824">
        <f t="shared" si="144"/>
        <v>1</v>
      </c>
      <c r="E824" s="1">
        <f>('Power parameter'!B$7-'Power parameter'!H$10/2+('Power parameter'!B$6-'Power parameter'!B$12)/'Power parameter'!E$15*(B824-B$4))*C824</f>
        <v>0</v>
      </c>
      <c r="F824">
        <f>('Power parameter'!B$7+'Power parameter'!H$10/2-'Power parameter'!B$12/'Power parameter'!E$15*(B824-B$3-B$4))*D824</f>
        <v>0.62246925076780324</v>
      </c>
      <c r="G824" s="1">
        <f t="shared" si="136"/>
        <v>0.62246925076780324</v>
      </c>
      <c r="J824">
        <v>816</v>
      </c>
      <c r="K824" s="1">
        <f t="shared" si="140"/>
        <v>4.1732489802805492E-5</v>
      </c>
      <c r="L824">
        <f t="shared" si="141"/>
        <v>0</v>
      </c>
      <c r="M824">
        <f t="shared" si="142"/>
        <v>1</v>
      </c>
      <c r="N824" s="1">
        <f>('Power parameter'!B$6-'Power parameter'!B$13)/'Power parameter'!E$15*(K824-E$4)*L824</f>
        <v>0</v>
      </c>
      <c r="O824" s="1">
        <f>IF(((K824-E$4)-B$1-E$1)&gt;0,0,('Power parameter'!K$8-'Power parameter'!B$13/'Power parameter'!E$15*((K824-E$4)-waves!B$1))*M824)</f>
        <v>0.50708939690907506</v>
      </c>
      <c r="P824" s="1">
        <f t="shared" si="137"/>
        <v>0.50708939690907506</v>
      </c>
      <c r="S824" s="1">
        <f t="shared" si="138"/>
        <v>3.8990205879419305E-5</v>
      </c>
      <c r="T824" s="1">
        <f t="shared" si="139"/>
        <v>0.62246925076780324</v>
      </c>
    </row>
    <row r="825" spans="1:20">
      <c r="A825">
        <v>817</v>
      </c>
      <c r="B825" s="1">
        <f t="shared" si="143"/>
        <v>3.903798799446761E-5</v>
      </c>
      <c r="C825">
        <f t="shared" si="135"/>
        <v>0</v>
      </c>
      <c r="D825">
        <f t="shared" si="144"/>
        <v>1</v>
      </c>
      <c r="E825" s="1">
        <f>('Power parameter'!B$7-'Power parameter'!H$10/2+('Power parameter'!B$6-'Power parameter'!B$12)/'Power parameter'!E$15*(B825-B$4))*C825</f>
        <v>0</v>
      </c>
      <c r="F825">
        <f>('Power parameter'!B$7+'Power parameter'!H$10/2-'Power parameter'!B$12/'Power parameter'!E$15*(B825-B$3-B$4))*D825</f>
        <v>0.62163060839212902</v>
      </c>
      <c r="G825" s="1">
        <f t="shared" si="136"/>
        <v>0.62163060839212902</v>
      </c>
      <c r="J825">
        <v>817</v>
      </c>
      <c r="K825" s="1">
        <f t="shared" si="140"/>
        <v>4.1783632559916769E-5</v>
      </c>
      <c r="L825">
        <f t="shared" si="141"/>
        <v>0</v>
      </c>
      <c r="M825">
        <f t="shared" si="142"/>
        <v>1</v>
      </c>
      <c r="N825" s="1">
        <f>('Power parameter'!B$6-'Power parameter'!B$13)/'Power parameter'!E$15*(K825-E$4)*L825</f>
        <v>0</v>
      </c>
      <c r="O825" s="1">
        <f>IF(((K825-E$4)-B$1-E$1)&gt;0,0,('Power parameter'!K$8-'Power parameter'!B$13/'Power parameter'!E$15*((K825-E$4)-waves!B$1))*M825)</f>
        <v>0.50619177060519593</v>
      </c>
      <c r="P825" s="1">
        <f t="shared" si="137"/>
        <v>0.50619177060519593</v>
      </c>
      <c r="S825" s="1">
        <f t="shared" si="138"/>
        <v>3.903798799446761E-5</v>
      </c>
      <c r="T825" s="1">
        <f t="shared" si="139"/>
        <v>0.62163060839212902</v>
      </c>
    </row>
    <row r="826" spans="1:20">
      <c r="A826">
        <v>818</v>
      </c>
      <c r="B826" s="1">
        <f t="shared" si="143"/>
        <v>3.9085770109515914E-5</v>
      </c>
      <c r="C826">
        <f t="shared" si="135"/>
        <v>0</v>
      </c>
      <c r="D826">
        <f t="shared" si="144"/>
        <v>1</v>
      </c>
      <c r="E826" s="1">
        <f>('Power parameter'!B$7-'Power parameter'!H$10/2+('Power parameter'!B$6-'Power parameter'!B$12)/'Power parameter'!E$15*(B826-B$4))*C826</f>
        <v>0</v>
      </c>
      <c r="F826">
        <f>('Power parameter'!B$7+'Power parameter'!H$10/2-'Power parameter'!B$12/'Power parameter'!E$15*(B826-B$3-B$4))*D826</f>
        <v>0.6207919660164547</v>
      </c>
      <c r="G826" s="1">
        <f t="shared" si="136"/>
        <v>0.6207919660164547</v>
      </c>
      <c r="J826">
        <v>818</v>
      </c>
      <c r="K826" s="1">
        <f t="shared" si="140"/>
        <v>4.1834775317028054E-5</v>
      </c>
      <c r="L826">
        <f t="shared" si="141"/>
        <v>0</v>
      </c>
      <c r="M826">
        <f t="shared" si="142"/>
        <v>1</v>
      </c>
      <c r="N826" s="1">
        <f>('Power parameter'!B$6-'Power parameter'!B$13)/'Power parameter'!E$15*(K826-E$4)*L826</f>
        <v>0</v>
      </c>
      <c r="O826" s="1">
        <f>IF(((K826-E$4)-B$1-E$1)&gt;0,0,('Power parameter'!K$8-'Power parameter'!B$13/'Power parameter'!E$15*((K826-E$4)-waves!B$1))*M826)</f>
        <v>0.50529414430131681</v>
      </c>
      <c r="P826" s="1">
        <f t="shared" si="137"/>
        <v>0.50529414430131681</v>
      </c>
      <c r="S826" s="1">
        <f t="shared" si="138"/>
        <v>3.9085770109515914E-5</v>
      </c>
      <c r="T826" s="1">
        <f t="shared" si="139"/>
        <v>0.6207919660164547</v>
      </c>
    </row>
    <row r="827" spans="1:20">
      <c r="A827">
        <v>819</v>
      </c>
      <c r="B827" s="1">
        <f t="shared" si="143"/>
        <v>3.9133552224564226E-5</v>
      </c>
      <c r="C827">
        <f t="shared" si="135"/>
        <v>0</v>
      </c>
      <c r="D827">
        <f t="shared" si="144"/>
        <v>1</v>
      </c>
      <c r="E827" s="1">
        <f>('Power parameter'!B$7-'Power parameter'!H$10/2+('Power parameter'!B$6-'Power parameter'!B$12)/'Power parameter'!E$15*(B827-B$4))*C827</f>
        <v>0</v>
      </c>
      <c r="F827">
        <f>('Power parameter'!B$7+'Power parameter'!H$10/2-'Power parameter'!B$12/'Power parameter'!E$15*(B827-B$3-B$4))*D827</f>
        <v>0.61995332364078026</v>
      </c>
      <c r="G827" s="1">
        <f t="shared" si="136"/>
        <v>0.61995332364078026</v>
      </c>
      <c r="J827">
        <v>819</v>
      </c>
      <c r="K827" s="1">
        <f t="shared" si="140"/>
        <v>4.1885918074139331E-5</v>
      </c>
      <c r="L827">
        <f t="shared" si="141"/>
        <v>0</v>
      </c>
      <c r="M827">
        <f t="shared" si="142"/>
        <v>1</v>
      </c>
      <c r="N827" s="1">
        <f>('Power parameter'!B$6-'Power parameter'!B$13)/'Power parameter'!E$15*(K827-E$4)*L827</f>
        <v>0</v>
      </c>
      <c r="O827" s="1">
        <f>IF(((K827-E$4)-B$1-E$1)&gt;0,0,('Power parameter'!K$8-'Power parameter'!B$13/'Power parameter'!E$15*((K827-E$4)-waves!B$1))*M827)</f>
        <v>0.50439651799743768</v>
      </c>
      <c r="P827" s="1">
        <f t="shared" si="137"/>
        <v>0.50439651799743768</v>
      </c>
      <c r="S827" s="1">
        <f t="shared" si="138"/>
        <v>3.9133552224564226E-5</v>
      </c>
      <c r="T827" s="1">
        <f t="shared" si="139"/>
        <v>0.61995332364078026</v>
      </c>
    </row>
    <row r="828" spans="1:20">
      <c r="A828">
        <v>820</v>
      </c>
      <c r="B828" s="1">
        <f t="shared" si="143"/>
        <v>3.9181334339612531E-5</v>
      </c>
      <c r="C828">
        <f t="shared" si="135"/>
        <v>0</v>
      </c>
      <c r="D828">
        <f t="shared" si="144"/>
        <v>1</v>
      </c>
      <c r="E828" s="1">
        <f>('Power parameter'!B$7-'Power parameter'!H$10/2+('Power parameter'!B$6-'Power parameter'!B$12)/'Power parameter'!E$15*(B828-B$4))*C828</f>
        <v>0</v>
      </c>
      <c r="F828">
        <f>('Power parameter'!B$7+'Power parameter'!H$10/2-'Power parameter'!B$12/'Power parameter'!E$15*(B828-B$3-B$4))*D828</f>
        <v>0.61911468126510605</v>
      </c>
      <c r="G828" s="1">
        <f t="shared" si="136"/>
        <v>0.61911468126510605</v>
      </c>
      <c r="J828">
        <v>820</v>
      </c>
      <c r="K828" s="1">
        <f t="shared" si="140"/>
        <v>4.1937060831250615E-5</v>
      </c>
      <c r="L828">
        <f t="shared" si="141"/>
        <v>0</v>
      </c>
      <c r="M828">
        <f t="shared" si="142"/>
        <v>1</v>
      </c>
      <c r="N828" s="1">
        <f>('Power parameter'!B$6-'Power parameter'!B$13)/'Power parameter'!E$15*(K828-E$4)*L828</f>
        <v>0</v>
      </c>
      <c r="O828" s="1">
        <f>IF(((K828-E$4)-B$1-E$1)&gt;0,0,('Power parameter'!K$8-'Power parameter'!B$13/'Power parameter'!E$15*((K828-E$4)-waves!B$1))*M828)</f>
        <v>0.50349889169355855</v>
      </c>
      <c r="P828" s="1">
        <f t="shared" si="137"/>
        <v>0.50349889169355855</v>
      </c>
      <c r="S828" s="1">
        <f t="shared" si="138"/>
        <v>3.9181334339612531E-5</v>
      </c>
      <c r="T828" s="1">
        <f t="shared" si="139"/>
        <v>0.61911468126510605</v>
      </c>
    </row>
    <row r="829" spans="1:20">
      <c r="A829">
        <v>821</v>
      </c>
      <c r="B829" s="1">
        <f t="shared" si="143"/>
        <v>3.9229116454660842E-5</v>
      </c>
      <c r="C829">
        <f t="shared" ref="C829:C892" si="145">IF((B829-B$4)&lt;B$3,1,0)</f>
        <v>0</v>
      </c>
      <c r="D829">
        <f t="shared" si="144"/>
        <v>1</v>
      </c>
      <c r="E829" s="1">
        <f>('Power parameter'!B$7-'Power parameter'!H$10/2+('Power parameter'!B$6-'Power parameter'!B$12)/'Power parameter'!E$15*(B829-B$4))*C829</f>
        <v>0</v>
      </c>
      <c r="F829">
        <f>('Power parameter'!B$7+'Power parameter'!H$10/2-'Power parameter'!B$12/'Power parameter'!E$15*(B829-B$3-B$4))*D829</f>
        <v>0.61827603888943161</v>
      </c>
      <c r="G829" s="1">
        <f t="shared" si="136"/>
        <v>0.61827603888943161</v>
      </c>
      <c r="J829">
        <v>821</v>
      </c>
      <c r="K829" s="1">
        <f t="shared" si="140"/>
        <v>4.19882035883619E-5</v>
      </c>
      <c r="L829">
        <f t="shared" si="141"/>
        <v>0</v>
      </c>
      <c r="M829">
        <f t="shared" si="142"/>
        <v>1</v>
      </c>
      <c r="N829" s="1">
        <f>('Power parameter'!B$6-'Power parameter'!B$13)/'Power parameter'!E$15*(K829-E$4)*L829</f>
        <v>0</v>
      </c>
      <c r="O829" s="1">
        <f>IF(((K829-E$4)-B$1-E$1)&gt;0,0,('Power parameter'!K$8-'Power parameter'!B$13/'Power parameter'!E$15*((K829-E$4)-waves!B$1))*M829)</f>
        <v>0.50260126538967931</v>
      </c>
      <c r="P829" s="1">
        <f t="shared" si="137"/>
        <v>0.50260126538967931</v>
      </c>
      <c r="S829" s="1">
        <f t="shared" si="138"/>
        <v>3.9229116454660842E-5</v>
      </c>
      <c r="T829" s="1">
        <f t="shared" si="139"/>
        <v>0.61827603888943161</v>
      </c>
    </row>
    <row r="830" spans="1:20">
      <c r="A830">
        <v>822</v>
      </c>
      <c r="B830" s="1">
        <f t="shared" si="143"/>
        <v>3.9276898569709147E-5</v>
      </c>
      <c r="C830">
        <f t="shared" si="145"/>
        <v>0</v>
      </c>
      <c r="D830">
        <f t="shared" si="144"/>
        <v>1</v>
      </c>
      <c r="E830" s="1">
        <f>('Power parameter'!B$7-'Power parameter'!H$10/2+('Power parameter'!B$6-'Power parameter'!B$12)/'Power parameter'!E$15*(B830-B$4))*C830</f>
        <v>0</v>
      </c>
      <c r="F830">
        <f>('Power parameter'!B$7+'Power parameter'!H$10/2-'Power parameter'!B$12/'Power parameter'!E$15*(B830-B$3-B$4))*D830</f>
        <v>0.61743739651375729</v>
      </c>
      <c r="G830" s="1">
        <f t="shared" si="136"/>
        <v>0.61743739651375729</v>
      </c>
      <c r="J830">
        <v>822</v>
      </c>
      <c r="K830" s="1">
        <f t="shared" si="140"/>
        <v>4.2039346345473177E-5</v>
      </c>
      <c r="L830">
        <f t="shared" si="141"/>
        <v>0</v>
      </c>
      <c r="M830">
        <f t="shared" si="142"/>
        <v>1</v>
      </c>
      <c r="N830" s="1">
        <f>('Power parameter'!B$6-'Power parameter'!B$13)/'Power parameter'!E$15*(K830-E$4)*L830</f>
        <v>0</v>
      </c>
      <c r="O830" s="1">
        <f>IF(((K830-E$4)-B$1-E$1)&gt;0,0,('Power parameter'!K$8-'Power parameter'!B$13/'Power parameter'!E$15*((K830-E$4)-waves!B$1))*M830)</f>
        <v>0.50170363908580029</v>
      </c>
      <c r="P830" s="1">
        <f t="shared" si="137"/>
        <v>0.50170363908580029</v>
      </c>
      <c r="S830" s="1">
        <f t="shared" si="138"/>
        <v>3.9276898569709147E-5</v>
      </c>
      <c r="T830" s="1">
        <f t="shared" si="139"/>
        <v>0.61743739651375729</v>
      </c>
    </row>
    <row r="831" spans="1:20">
      <c r="A831">
        <v>823</v>
      </c>
      <c r="B831" s="1">
        <f t="shared" si="143"/>
        <v>3.9324680684757459E-5</v>
      </c>
      <c r="C831">
        <f t="shared" si="145"/>
        <v>0</v>
      </c>
      <c r="D831">
        <f t="shared" si="144"/>
        <v>1</v>
      </c>
      <c r="E831" s="1">
        <f>('Power parameter'!B$7-'Power parameter'!H$10/2+('Power parameter'!B$6-'Power parameter'!B$12)/'Power parameter'!E$15*(B831-B$4))*C831</f>
        <v>0</v>
      </c>
      <c r="F831">
        <f>('Power parameter'!B$7+'Power parameter'!H$10/2-'Power parameter'!B$12/'Power parameter'!E$15*(B831-B$3-B$4))*D831</f>
        <v>0.61659875413808285</v>
      </c>
      <c r="G831" s="1">
        <f t="shared" si="136"/>
        <v>0.61659875413808285</v>
      </c>
      <c r="J831">
        <v>823</v>
      </c>
      <c r="K831" s="1">
        <f t="shared" si="140"/>
        <v>4.2090489102584461E-5</v>
      </c>
      <c r="L831">
        <f t="shared" si="141"/>
        <v>0</v>
      </c>
      <c r="M831">
        <f t="shared" si="142"/>
        <v>1</v>
      </c>
      <c r="N831" s="1">
        <f>('Power parameter'!B$6-'Power parameter'!B$13)/'Power parameter'!E$15*(K831-E$4)*L831</f>
        <v>0</v>
      </c>
      <c r="O831" s="1">
        <f>IF(((K831-E$4)-B$1-E$1)&gt;0,0,('Power parameter'!K$8-'Power parameter'!B$13/'Power parameter'!E$15*((K831-E$4)-waves!B$1))*M831)</f>
        <v>0.50080601278192105</v>
      </c>
      <c r="P831" s="1">
        <f t="shared" si="137"/>
        <v>0.50080601278192105</v>
      </c>
      <c r="S831" s="1">
        <f t="shared" si="138"/>
        <v>3.9324680684757459E-5</v>
      </c>
      <c r="T831" s="1">
        <f t="shared" si="139"/>
        <v>0.61659875413808285</v>
      </c>
    </row>
    <row r="832" spans="1:20">
      <c r="A832">
        <v>824</v>
      </c>
      <c r="B832" s="1">
        <f t="shared" si="143"/>
        <v>3.9372462799805764E-5</v>
      </c>
      <c r="C832">
        <f t="shared" si="145"/>
        <v>0</v>
      </c>
      <c r="D832">
        <f t="shared" si="144"/>
        <v>1</v>
      </c>
      <c r="E832" s="1">
        <f>('Power parameter'!B$7-'Power parameter'!H$10/2+('Power parameter'!B$6-'Power parameter'!B$12)/'Power parameter'!E$15*(B832-B$4))*C832</f>
        <v>0</v>
      </c>
      <c r="F832">
        <f>('Power parameter'!B$7+'Power parameter'!H$10/2-'Power parameter'!B$12/'Power parameter'!E$15*(B832-B$3-B$4))*D832</f>
        <v>0.61576011176240864</v>
      </c>
      <c r="G832" s="1">
        <f t="shared" si="136"/>
        <v>0.61576011176240864</v>
      </c>
      <c r="J832">
        <v>824</v>
      </c>
      <c r="K832" s="1">
        <f t="shared" si="140"/>
        <v>4.2141631859695739E-5</v>
      </c>
      <c r="L832">
        <f t="shared" si="141"/>
        <v>0</v>
      </c>
      <c r="M832">
        <f t="shared" si="142"/>
        <v>1</v>
      </c>
      <c r="N832" s="1">
        <f>('Power parameter'!B$6-'Power parameter'!B$13)/'Power parameter'!E$15*(K832-E$4)*L832</f>
        <v>0</v>
      </c>
      <c r="O832" s="1">
        <f>IF(((K832-E$4)-B$1-E$1)&gt;0,0,('Power parameter'!K$8-'Power parameter'!B$13/'Power parameter'!E$15*((K832-E$4)-waves!B$1))*M832)</f>
        <v>0.49990838647804198</v>
      </c>
      <c r="P832" s="1">
        <f t="shared" si="137"/>
        <v>0.49990838647804198</v>
      </c>
      <c r="S832" s="1">
        <f t="shared" si="138"/>
        <v>3.9372462799805764E-5</v>
      </c>
      <c r="T832" s="1">
        <f t="shared" si="139"/>
        <v>0.61576011176240864</v>
      </c>
    </row>
    <row r="833" spans="1:20">
      <c r="A833">
        <v>825</v>
      </c>
      <c r="B833" s="1">
        <f t="shared" si="143"/>
        <v>3.9420244914854075E-5</v>
      </c>
      <c r="C833">
        <f t="shared" si="145"/>
        <v>0</v>
      </c>
      <c r="D833">
        <f t="shared" si="144"/>
        <v>1</v>
      </c>
      <c r="E833" s="1">
        <f>('Power parameter'!B$7-'Power parameter'!H$10/2+('Power parameter'!B$6-'Power parameter'!B$12)/'Power parameter'!E$15*(B833-B$4))*C833</f>
        <v>0</v>
      </c>
      <c r="F833">
        <f>('Power parameter'!B$7+'Power parameter'!H$10/2-'Power parameter'!B$12/'Power parameter'!E$15*(B833-B$3-B$4))*D833</f>
        <v>0.6149214693867342</v>
      </c>
      <c r="G833" s="1">
        <f t="shared" si="136"/>
        <v>0.6149214693867342</v>
      </c>
      <c r="J833">
        <v>825</v>
      </c>
      <c r="K833" s="1">
        <f t="shared" si="140"/>
        <v>4.2192774616807023E-5</v>
      </c>
      <c r="L833">
        <f t="shared" si="141"/>
        <v>0</v>
      </c>
      <c r="M833">
        <f t="shared" si="142"/>
        <v>1</v>
      </c>
      <c r="N833" s="1">
        <f>('Power parameter'!B$6-'Power parameter'!B$13)/'Power parameter'!E$15*(K833-E$4)*L833</f>
        <v>0</v>
      </c>
      <c r="O833" s="1">
        <f>IF(((K833-E$4)-B$1-E$1)&gt;0,0,('Power parameter'!K$8-'Power parameter'!B$13/'Power parameter'!E$15*((K833-E$4)-waves!B$1))*M833)</f>
        <v>0.49901076017416279</v>
      </c>
      <c r="P833" s="1">
        <f t="shared" si="137"/>
        <v>0.49901076017416279</v>
      </c>
      <c r="S833" s="1">
        <f t="shared" si="138"/>
        <v>3.9420244914854075E-5</v>
      </c>
      <c r="T833" s="1">
        <f t="shared" si="139"/>
        <v>0.6149214693867342</v>
      </c>
    </row>
    <row r="834" spans="1:20">
      <c r="A834">
        <v>826</v>
      </c>
      <c r="B834" s="1">
        <f t="shared" si="143"/>
        <v>3.946802702990238E-5</v>
      </c>
      <c r="C834">
        <f t="shared" si="145"/>
        <v>0</v>
      </c>
      <c r="D834">
        <f t="shared" si="144"/>
        <v>1</v>
      </c>
      <c r="E834" s="1">
        <f>('Power parameter'!B$7-'Power parameter'!H$10/2+('Power parameter'!B$6-'Power parameter'!B$12)/'Power parameter'!E$15*(B834-B$4))*C834</f>
        <v>0</v>
      </c>
      <c r="F834">
        <f>('Power parameter'!B$7+'Power parameter'!H$10/2-'Power parameter'!B$12/'Power parameter'!E$15*(B834-B$3-B$4))*D834</f>
        <v>0.61408282701105987</v>
      </c>
      <c r="G834" s="1">
        <f t="shared" si="136"/>
        <v>0.61408282701105987</v>
      </c>
      <c r="J834">
        <v>826</v>
      </c>
      <c r="K834" s="1">
        <f t="shared" si="140"/>
        <v>4.2243917373918301E-5</v>
      </c>
      <c r="L834">
        <f t="shared" si="141"/>
        <v>0</v>
      </c>
      <c r="M834">
        <f t="shared" si="142"/>
        <v>1</v>
      </c>
      <c r="N834" s="1">
        <f>('Power parameter'!B$6-'Power parameter'!B$13)/'Power parameter'!E$15*(K834-E$4)*L834</f>
        <v>0</v>
      </c>
      <c r="O834" s="1">
        <f>IF(((K834-E$4)-B$1-E$1)&gt;0,0,('Power parameter'!K$8-'Power parameter'!B$13/'Power parameter'!E$15*((K834-E$4)-waves!B$1))*M834)</f>
        <v>0.49811313387028372</v>
      </c>
      <c r="P834" s="1">
        <f t="shared" si="137"/>
        <v>0.49811313387028372</v>
      </c>
      <c r="S834" s="1">
        <f t="shared" si="138"/>
        <v>3.946802702990238E-5</v>
      </c>
      <c r="T834" s="1">
        <f t="shared" si="139"/>
        <v>0.61408282701105987</v>
      </c>
    </row>
    <row r="835" spans="1:20">
      <c r="A835">
        <v>827</v>
      </c>
      <c r="B835" s="1">
        <f t="shared" si="143"/>
        <v>3.9515809144950692E-5</v>
      </c>
      <c r="C835">
        <f t="shared" si="145"/>
        <v>0</v>
      </c>
      <c r="D835">
        <f t="shared" si="144"/>
        <v>1</v>
      </c>
      <c r="E835" s="1">
        <f>('Power parameter'!B$7-'Power parameter'!H$10/2+('Power parameter'!B$6-'Power parameter'!B$12)/'Power parameter'!E$15*(B835-B$4))*C835</f>
        <v>0</v>
      </c>
      <c r="F835">
        <f>('Power parameter'!B$7+'Power parameter'!H$10/2-'Power parameter'!B$12/'Power parameter'!E$15*(B835-B$3-B$4))*D835</f>
        <v>0.61324418463538555</v>
      </c>
      <c r="G835" s="1">
        <f t="shared" si="136"/>
        <v>0.61324418463538555</v>
      </c>
      <c r="J835">
        <v>827</v>
      </c>
      <c r="K835" s="1">
        <f t="shared" si="140"/>
        <v>4.2295060131029585E-5</v>
      </c>
      <c r="L835">
        <f t="shared" si="141"/>
        <v>0</v>
      </c>
      <c r="M835">
        <f t="shared" si="142"/>
        <v>1</v>
      </c>
      <c r="N835" s="1">
        <f>('Power parameter'!B$6-'Power parameter'!B$13)/'Power parameter'!E$15*(K835-E$4)*L835</f>
        <v>0</v>
      </c>
      <c r="O835" s="1">
        <f>IF(((K835-E$4)-B$1-E$1)&gt;0,0,('Power parameter'!K$8-'Power parameter'!B$13/'Power parameter'!E$15*((K835-E$4)-waves!B$1))*M835)</f>
        <v>0.49721550756640448</v>
      </c>
      <c r="P835" s="1">
        <f t="shared" si="137"/>
        <v>0.49721550756640448</v>
      </c>
      <c r="S835" s="1">
        <f t="shared" si="138"/>
        <v>3.9515809144950692E-5</v>
      </c>
      <c r="T835" s="1">
        <f t="shared" si="139"/>
        <v>0.61324418463538555</v>
      </c>
    </row>
    <row r="836" spans="1:20">
      <c r="A836">
        <v>828</v>
      </c>
      <c r="B836" s="1">
        <f t="shared" si="143"/>
        <v>3.9563591259998996E-5</v>
      </c>
      <c r="C836">
        <f t="shared" si="145"/>
        <v>0</v>
      </c>
      <c r="D836">
        <f t="shared" si="144"/>
        <v>1</v>
      </c>
      <c r="E836" s="1">
        <f>('Power parameter'!B$7-'Power parameter'!H$10/2+('Power parameter'!B$6-'Power parameter'!B$12)/'Power parameter'!E$15*(B836-B$4))*C836</f>
        <v>0</v>
      </c>
      <c r="F836">
        <f>('Power parameter'!B$7+'Power parameter'!H$10/2-'Power parameter'!B$12/'Power parameter'!E$15*(B836-B$3-B$4))*D836</f>
        <v>0.61240554225971122</v>
      </c>
      <c r="G836" s="1">
        <f t="shared" si="136"/>
        <v>0.61240554225971122</v>
      </c>
      <c r="J836">
        <v>828</v>
      </c>
      <c r="K836" s="1">
        <f t="shared" si="140"/>
        <v>4.2346202888140862E-5</v>
      </c>
      <c r="L836">
        <f t="shared" si="141"/>
        <v>0</v>
      </c>
      <c r="M836">
        <f t="shared" si="142"/>
        <v>1</v>
      </c>
      <c r="N836" s="1">
        <f>('Power parameter'!B$6-'Power parameter'!B$13)/'Power parameter'!E$15*(K836-E$4)*L836</f>
        <v>0</v>
      </c>
      <c r="O836" s="1">
        <f>IF(((K836-E$4)-B$1-E$1)&gt;0,0,('Power parameter'!K$8-'Power parameter'!B$13/'Power parameter'!E$15*((K836-E$4)-waves!B$1))*M836)</f>
        <v>0.49631788126252541</v>
      </c>
      <c r="P836" s="1">
        <f t="shared" si="137"/>
        <v>0.49631788126252541</v>
      </c>
      <c r="S836" s="1">
        <f t="shared" si="138"/>
        <v>3.9563591259998996E-5</v>
      </c>
      <c r="T836" s="1">
        <f t="shared" si="139"/>
        <v>0.61240554225971122</v>
      </c>
    </row>
    <row r="837" spans="1:20">
      <c r="A837">
        <v>829</v>
      </c>
      <c r="B837" s="1">
        <f t="shared" si="143"/>
        <v>3.9611373375047308E-5</v>
      </c>
      <c r="C837">
        <f t="shared" si="145"/>
        <v>0</v>
      </c>
      <c r="D837">
        <f t="shared" si="144"/>
        <v>1</v>
      </c>
      <c r="E837" s="1">
        <f>('Power parameter'!B$7-'Power parameter'!H$10/2+('Power parameter'!B$6-'Power parameter'!B$12)/'Power parameter'!E$15*(B837-B$4))*C837</f>
        <v>0</v>
      </c>
      <c r="F837">
        <f>('Power parameter'!B$7+'Power parameter'!H$10/2-'Power parameter'!B$12/'Power parameter'!E$15*(B837-B$3-B$4))*D837</f>
        <v>0.6115668998840369</v>
      </c>
      <c r="G837" s="1">
        <f t="shared" si="136"/>
        <v>0.6115668998840369</v>
      </c>
      <c r="J837">
        <v>829</v>
      </c>
      <c r="K837" s="1">
        <f t="shared" si="140"/>
        <v>4.2397345645252147E-5</v>
      </c>
      <c r="L837">
        <f t="shared" si="141"/>
        <v>0</v>
      </c>
      <c r="M837">
        <f t="shared" si="142"/>
        <v>1</v>
      </c>
      <c r="N837" s="1">
        <f>('Power parameter'!B$6-'Power parameter'!B$13)/'Power parameter'!E$15*(K837-E$4)*L837</f>
        <v>0</v>
      </c>
      <c r="O837" s="1">
        <f>IF(((K837-E$4)-B$1-E$1)&gt;0,0,('Power parameter'!K$8-'Power parameter'!B$13/'Power parameter'!E$15*((K837-E$4)-waves!B$1))*M837)</f>
        <v>0.49542025495864622</v>
      </c>
      <c r="P837" s="1">
        <f t="shared" si="137"/>
        <v>0.49542025495864622</v>
      </c>
      <c r="S837" s="1">
        <f t="shared" si="138"/>
        <v>3.9611373375047308E-5</v>
      </c>
      <c r="T837" s="1">
        <f t="shared" si="139"/>
        <v>0.6115668998840369</v>
      </c>
    </row>
    <row r="838" spans="1:20">
      <c r="A838">
        <v>830</v>
      </c>
      <c r="B838" s="1">
        <f t="shared" si="143"/>
        <v>3.9659155490095613E-5</v>
      </c>
      <c r="C838">
        <f t="shared" si="145"/>
        <v>0</v>
      </c>
      <c r="D838">
        <f t="shared" si="144"/>
        <v>1</v>
      </c>
      <c r="E838" s="1">
        <f>('Power parameter'!B$7-'Power parameter'!H$10/2+('Power parameter'!B$6-'Power parameter'!B$12)/'Power parameter'!E$15*(B838-B$4))*C838</f>
        <v>0</v>
      </c>
      <c r="F838">
        <f>('Power parameter'!B$7+'Power parameter'!H$10/2-'Power parameter'!B$12/'Power parameter'!E$15*(B838-B$3-B$4))*D838</f>
        <v>0.61072825750836257</v>
      </c>
      <c r="G838" s="1">
        <f t="shared" si="136"/>
        <v>0.61072825750836257</v>
      </c>
      <c r="J838">
        <v>830</v>
      </c>
      <c r="K838" s="1">
        <f t="shared" si="140"/>
        <v>4.2448488402363431E-5</v>
      </c>
      <c r="L838">
        <f t="shared" si="141"/>
        <v>0</v>
      </c>
      <c r="M838">
        <f t="shared" si="142"/>
        <v>1</v>
      </c>
      <c r="N838" s="1">
        <f>('Power parameter'!B$6-'Power parameter'!B$13)/'Power parameter'!E$15*(K838-E$4)*L838</f>
        <v>0</v>
      </c>
      <c r="O838" s="1">
        <f>IF(((K838-E$4)-B$1-E$1)&gt;0,0,('Power parameter'!K$8-'Power parameter'!B$13/'Power parameter'!E$15*((K838-E$4)-waves!B$1))*M838)</f>
        <v>0.49452262865476704</v>
      </c>
      <c r="P838" s="1">
        <f t="shared" si="137"/>
        <v>0.49452262865476704</v>
      </c>
      <c r="S838" s="1">
        <f t="shared" si="138"/>
        <v>3.9659155490095613E-5</v>
      </c>
      <c r="T838" s="1">
        <f t="shared" si="139"/>
        <v>0.61072825750836257</v>
      </c>
    </row>
    <row r="839" spans="1:20">
      <c r="A839">
        <v>831</v>
      </c>
      <c r="B839" s="1">
        <f t="shared" si="143"/>
        <v>3.9706937605143918E-5</v>
      </c>
      <c r="C839">
        <f t="shared" si="145"/>
        <v>0</v>
      </c>
      <c r="D839">
        <f t="shared" si="144"/>
        <v>1</v>
      </c>
      <c r="E839" s="1">
        <f>('Power parameter'!B$7-'Power parameter'!H$10/2+('Power parameter'!B$6-'Power parameter'!B$12)/'Power parameter'!E$15*(B839-B$4))*C839</f>
        <v>0</v>
      </c>
      <c r="F839">
        <f>('Power parameter'!B$7+'Power parameter'!H$10/2-'Power parameter'!B$12/'Power parameter'!E$15*(B839-B$3-B$4))*D839</f>
        <v>0.60988961513268825</v>
      </c>
      <c r="G839" s="1">
        <f t="shared" si="136"/>
        <v>0.60988961513268825</v>
      </c>
      <c r="J839">
        <v>831</v>
      </c>
      <c r="K839" s="1">
        <f t="shared" si="140"/>
        <v>4.2499631159474708E-5</v>
      </c>
      <c r="L839">
        <f t="shared" si="141"/>
        <v>0</v>
      </c>
      <c r="M839">
        <f t="shared" si="142"/>
        <v>1</v>
      </c>
      <c r="N839" s="1">
        <f>('Power parameter'!B$6-'Power parameter'!B$13)/'Power parameter'!E$15*(K839-E$4)*L839</f>
        <v>0</v>
      </c>
      <c r="O839" s="1">
        <f>IF(((K839-E$4)-B$1-E$1)&gt;0,0,('Power parameter'!K$8-'Power parameter'!B$13/'Power parameter'!E$15*((K839-E$4)-waves!B$1))*M839)</f>
        <v>0.49362500235088796</v>
      </c>
      <c r="P839" s="1">
        <f t="shared" si="137"/>
        <v>0.49362500235088796</v>
      </c>
      <c r="S839" s="1">
        <f t="shared" si="138"/>
        <v>3.9706937605143918E-5</v>
      </c>
      <c r="T839" s="1">
        <f t="shared" si="139"/>
        <v>0.60988961513268825</v>
      </c>
    </row>
    <row r="840" spans="1:20">
      <c r="A840">
        <v>832</v>
      </c>
      <c r="B840" s="1">
        <f t="shared" si="143"/>
        <v>3.9754719720192229E-5</v>
      </c>
      <c r="C840">
        <f t="shared" si="145"/>
        <v>0</v>
      </c>
      <c r="D840">
        <f t="shared" si="144"/>
        <v>1</v>
      </c>
      <c r="E840" s="1">
        <f>('Power parameter'!B$7-'Power parameter'!H$10/2+('Power parameter'!B$6-'Power parameter'!B$12)/'Power parameter'!E$15*(B840-B$4))*C840</f>
        <v>0</v>
      </c>
      <c r="F840">
        <f>('Power parameter'!B$7+'Power parameter'!H$10/2-'Power parameter'!B$12/'Power parameter'!E$15*(B840-B$3-B$4))*D840</f>
        <v>0.60905097275701392</v>
      </c>
      <c r="G840" s="1">
        <f t="shared" si="136"/>
        <v>0.60905097275701392</v>
      </c>
      <c r="J840">
        <v>832</v>
      </c>
      <c r="K840" s="1">
        <f t="shared" si="140"/>
        <v>4.2550773916585993E-5</v>
      </c>
      <c r="L840">
        <f t="shared" si="141"/>
        <v>0</v>
      </c>
      <c r="M840">
        <f t="shared" si="142"/>
        <v>1</v>
      </c>
      <c r="N840" s="1">
        <f>('Power parameter'!B$6-'Power parameter'!B$13)/'Power parameter'!E$15*(K840-E$4)*L840</f>
        <v>0</v>
      </c>
      <c r="O840" s="1">
        <f>IF(((K840-E$4)-B$1-E$1)&gt;0,0,('Power parameter'!K$8-'Power parameter'!B$13/'Power parameter'!E$15*((K840-E$4)-waves!B$1))*M840)</f>
        <v>0.49272737604700878</v>
      </c>
      <c r="P840" s="1">
        <f t="shared" si="137"/>
        <v>0.49272737604700878</v>
      </c>
      <c r="S840" s="1">
        <f t="shared" si="138"/>
        <v>3.9754719720192229E-5</v>
      </c>
      <c r="T840" s="1">
        <f t="shared" si="139"/>
        <v>0.60905097275701392</v>
      </c>
    </row>
    <row r="841" spans="1:20">
      <c r="A841">
        <v>833</v>
      </c>
      <c r="B841" s="1">
        <f t="shared" si="143"/>
        <v>3.9802501835240534E-5</v>
      </c>
      <c r="C841">
        <f t="shared" si="145"/>
        <v>0</v>
      </c>
      <c r="D841">
        <f t="shared" si="144"/>
        <v>1</v>
      </c>
      <c r="E841" s="1">
        <f>('Power parameter'!B$7-'Power parameter'!H$10/2+('Power parameter'!B$6-'Power parameter'!B$12)/'Power parameter'!E$15*(B841-B$4))*C841</f>
        <v>0</v>
      </c>
      <c r="F841">
        <f>('Power parameter'!B$7+'Power parameter'!H$10/2-'Power parameter'!B$12/'Power parameter'!E$15*(B841-B$3-B$4))*D841</f>
        <v>0.60821233038133959</v>
      </c>
      <c r="G841" s="1">
        <f t="shared" ref="G841:G904" si="146">E841+F841</f>
        <v>0.60821233038133959</v>
      </c>
      <c r="J841">
        <v>833</v>
      </c>
      <c r="K841" s="1">
        <f t="shared" si="140"/>
        <v>4.260191667369727E-5</v>
      </c>
      <c r="L841">
        <f t="shared" si="141"/>
        <v>0</v>
      </c>
      <c r="M841">
        <f t="shared" si="142"/>
        <v>1</v>
      </c>
      <c r="N841" s="1">
        <f>('Power parameter'!B$6-'Power parameter'!B$13)/'Power parameter'!E$15*(K841-E$4)*L841</f>
        <v>0</v>
      </c>
      <c r="O841" s="1">
        <f>IF(((K841-E$4)-B$1-E$1)&gt;0,0,('Power parameter'!K$8-'Power parameter'!B$13/'Power parameter'!E$15*((K841-E$4)-waves!B$1))*M841)</f>
        <v>0.49182974974312971</v>
      </c>
      <c r="P841" s="1">
        <f t="shared" ref="P841:P904" si="147">N841+O841</f>
        <v>0.49182974974312971</v>
      </c>
      <c r="S841" s="1">
        <f t="shared" ref="S841:S904" si="148">B841*H$1+K841*H$2</f>
        <v>3.9802501835240534E-5</v>
      </c>
      <c r="T841" s="1">
        <f t="shared" ref="T841:T904" si="149">G841*H$1+P841*H$2</f>
        <v>0.60821233038133959</v>
      </c>
    </row>
    <row r="842" spans="1:20">
      <c r="A842">
        <v>834</v>
      </c>
      <c r="B842" s="1">
        <f t="shared" si="143"/>
        <v>3.9850283950288846E-5</v>
      </c>
      <c r="C842">
        <f t="shared" si="145"/>
        <v>0</v>
      </c>
      <c r="D842">
        <f t="shared" si="144"/>
        <v>1</v>
      </c>
      <c r="E842" s="1">
        <f>('Power parameter'!B$7-'Power parameter'!H$10/2+('Power parameter'!B$6-'Power parameter'!B$12)/'Power parameter'!E$15*(B842-B$4))*C842</f>
        <v>0</v>
      </c>
      <c r="F842">
        <f>('Power parameter'!B$7+'Power parameter'!H$10/2-'Power parameter'!B$12/'Power parameter'!E$15*(B842-B$3-B$4))*D842</f>
        <v>0.60737368800566516</v>
      </c>
      <c r="G842" s="1">
        <f t="shared" si="146"/>
        <v>0.60737368800566516</v>
      </c>
      <c r="J842">
        <v>834</v>
      </c>
      <c r="K842" s="1">
        <f t="shared" ref="K842:K905" si="150">E$4*2/1000*J842</f>
        <v>4.2653059430808554E-5</v>
      </c>
      <c r="L842">
        <f t="shared" ref="L842:L905" si="151">IF((K842-E$4)&lt;B$1,1,0)</f>
        <v>0</v>
      </c>
      <c r="M842">
        <f t="shared" ref="M842:M905" si="152">IF((K842-E$4)&gt;=B$1,1,0)</f>
        <v>1</v>
      </c>
      <c r="N842" s="1">
        <f>('Power parameter'!B$6-'Power parameter'!B$13)/'Power parameter'!E$15*(K842-E$4)*L842</f>
        <v>0</v>
      </c>
      <c r="O842" s="1">
        <f>IF(((K842-E$4)-B$1-E$1)&gt;0,0,('Power parameter'!K$8-'Power parameter'!B$13/'Power parameter'!E$15*((K842-E$4)-waves!B$1))*M842)</f>
        <v>0.49093212343925052</v>
      </c>
      <c r="P842" s="1">
        <f t="shared" si="147"/>
        <v>0.49093212343925052</v>
      </c>
      <c r="S842" s="1">
        <f t="shared" si="148"/>
        <v>3.9850283950288846E-5</v>
      </c>
      <c r="T842" s="1">
        <f t="shared" si="149"/>
        <v>0.60737368800566516</v>
      </c>
    </row>
    <row r="843" spans="1:20">
      <c r="A843">
        <v>835</v>
      </c>
      <c r="B843" s="1">
        <f t="shared" ref="B843:B906" si="153">2*B$4/1000*A843</f>
        <v>3.9898066065337151E-5</v>
      </c>
      <c r="C843">
        <f t="shared" si="145"/>
        <v>0</v>
      </c>
      <c r="D843">
        <f t="shared" si="144"/>
        <v>1</v>
      </c>
      <c r="E843" s="1">
        <f>('Power parameter'!B$7-'Power parameter'!H$10/2+('Power parameter'!B$6-'Power parameter'!B$12)/'Power parameter'!E$15*(B843-B$4))*C843</f>
        <v>0</v>
      </c>
      <c r="F843">
        <f>('Power parameter'!B$7+'Power parameter'!H$10/2-'Power parameter'!B$12/'Power parameter'!E$15*(B843-B$3-B$4))*D843</f>
        <v>0.60653504562999094</v>
      </c>
      <c r="G843" s="1">
        <f t="shared" si="146"/>
        <v>0.60653504562999094</v>
      </c>
      <c r="J843">
        <v>835</v>
      </c>
      <c r="K843" s="1">
        <f t="shared" si="150"/>
        <v>4.2704202187919832E-5</v>
      </c>
      <c r="L843">
        <f t="shared" si="151"/>
        <v>0</v>
      </c>
      <c r="M843">
        <f t="shared" si="152"/>
        <v>1</v>
      </c>
      <c r="N843" s="1">
        <f>('Power parameter'!B$6-'Power parameter'!B$13)/'Power parameter'!E$15*(K843-E$4)*L843</f>
        <v>0</v>
      </c>
      <c r="O843" s="1">
        <f>IF(((K843-E$4)-B$1-E$1)&gt;0,0,('Power parameter'!K$8-'Power parameter'!B$13/'Power parameter'!E$15*((K843-E$4)-waves!B$1))*M843)</f>
        <v>0.49003449713537145</v>
      </c>
      <c r="P843" s="1">
        <f t="shared" si="147"/>
        <v>0.49003449713537145</v>
      </c>
      <c r="S843" s="1">
        <f t="shared" si="148"/>
        <v>3.9898066065337151E-5</v>
      </c>
      <c r="T843" s="1">
        <f t="shared" si="149"/>
        <v>0.60653504562999094</v>
      </c>
    </row>
    <row r="844" spans="1:20">
      <c r="A844">
        <v>836</v>
      </c>
      <c r="B844" s="1">
        <f t="shared" si="153"/>
        <v>3.9945848180385462E-5</v>
      </c>
      <c r="C844">
        <f t="shared" si="145"/>
        <v>0</v>
      </c>
      <c r="D844">
        <f t="shared" si="144"/>
        <v>1</v>
      </c>
      <c r="E844" s="1">
        <f>('Power parameter'!B$7-'Power parameter'!H$10/2+('Power parameter'!B$6-'Power parameter'!B$12)/'Power parameter'!E$15*(B844-B$4))*C844</f>
        <v>0</v>
      </c>
      <c r="F844">
        <f>('Power parameter'!B$7+'Power parameter'!H$10/2-'Power parameter'!B$12/'Power parameter'!E$15*(B844-B$3-B$4))*D844</f>
        <v>0.60569640325431651</v>
      </c>
      <c r="G844" s="1">
        <f t="shared" si="146"/>
        <v>0.60569640325431651</v>
      </c>
      <c r="J844">
        <v>836</v>
      </c>
      <c r="K844" s="1">
        <f t="shared" si="150"/>
        <v>4.2755344945031116E-5</v>
      </c>
      <c r="L844">
        <f t="shared" si="151"/>
        <v>0</v>
      </c>
      <c r="M844">
        <f t="shared" si="152"/>
        <v>1</v>
      </c>
      <c r="N844" s="1">
        <f>('Power parameter'!B$6-'Power parameter'!B$13)/'Power parameter'!E$15*(K844-E$4)*L844</f>
        <v>0</v>
      </c>
      <c r="O844" s="1">
        <f>IF(((K844-E$4)-B$1-E$1)&gt;0,0,('Power parameter'!K$8-'Power parameter'!B$13/'Power parameter'!E$15*((K844-E$4)-waves!B$1))*M844)</f>
        <v>0.48913687083149227</v>
      </c>
      <c r="P844" s="1">
        <f t="shared" si="147"/>
        <v>0.48913687083149227</v>
      </c>
      <c r="S844" s="1">
        <f t="shared" si="148"/>
        <v>3.9945848180385462E-5</v>
      </c>
      <c r="T844" s="1">
        <f t="shared" si="149"/>
        <v>0.60569640325431651</v>
      </c>
    </row>
    <row r="845" spans="1:20">
      <c r="A845">
        <v>837</v>
      </c>
      <c r="B845" s="1">
        <f t="shared" si="153"/>
        <v>3.9993630295433767E-5</v>
      </c>
      <c r="C845">
        <f t="shared" si="145"/>
        <v>0</v>
      </c>
      <c r="D845">
        <f t="shared" si="144"/>
        <v>1</v>
      </c>
      <c r="E845" s="1">
        <f>('Power parameter'!B$7-'Power parameter'!H$10/2+('Power parameter'!B$6-'Power parameter'!B$12)/'Power parameter'!E$15*(B845-B$4))*C845</f>
        <v>0</v>
      </c>
      <c r="F845">
        <f>('Power parameter'!B$7+'Power parameter'!H$10/2-'Power parameter'!B$12/'Power parameter'!E$15*(B845-B$3-B$4))*D845</f>
        <v>0.60485776087864218</v>
      </c>
      <c r="G845" s="1">
        <f t="shared" si="146"/>
        <v>0.60485776087864218</v>
      </c>
      <c r="J845">
        <v>837</v>
      </c>
      <c r="K845" s="1">
        <f t="shared" si="150"/>
        <v>4.2806487702142394E-5</v>
      </c>
      <c r="L845">
        <f t="shared" si="151"/>
        <v>0</v>
      </c>
      <c r="M845">
        <f t="shared" si="152"/>
        <v>1</v>
      </c>
      <c r="N845" s="1">
        <f>('Power parameter'!B$6-'Power parameter'!B$13)/'Power parameter'!E$15*(K845-E$4)*L845</f>
        <v>0</v>
      </c>
      <c r="O845" s="1">
        <f>IF(((K845-E$4)-B$1-E$1)&gt;0,0,('Power parameter'!K$8-'Power parameter'!B$13/'Power parameter'!E$15*((K845-E$4)-waves!B$1))*M845)</f>
        <v>0.48823924452761319</v>
      </c>
      <c r="P845" s="1">
        <f t="shared" si="147"/>
        <v>0.48823924452761319</v>
      </c>
      <c r="S845" s="1">
        <f t="shared" si="148"/>
        <v>3.9993630295433767E-5</v>
      </c>
      <c r="T845" s="1">
        <f t="shared" si="149"/>
        <v>0.60485776087864218</v>
      </c>
    </row>
    <row r="846" spans="1:20">
      <c r="A846">
        <v>838</v>
      </c>
      <c r="B846" s="1">
        <f t="shared" si="153"/>
        <v>4.0041412410482079E-5</v>
      </c>
      <c r="C846">
        <f t="shared" si="145"/>
        <v>0</v>
      </c>
      <c r="D846">
        <f t="shared" si="144"/>
        <v>1</v>
      </c>
      <c r="E846" s="1">
        <f>('Power parameter'!B$7-'Power parameter'!H$10/2+('Power parameter'!B$6-'Power parameter'!B$12)/'Power parameter'!E$15*(B846-B$4))*C846</f>
        <v>0</v>
      </c>
      <c r="F846">
        <f>('Power parameter'!B$7+'Power parameter'!H$10/2-'Power parameter'!B$12/'Power parameter'!E$15*(B846-B$3-B$4))*D846</f>
        <v>0.60401911850296774</v>
      </c>
      <c r="G846" s="1">
        <f t="shared" si="146"/>
        <v>0.60401911850296774</v>
      </c>
      <c r="J846">
        <v>838</v>
      </c>
      <c r="K846" s="1">
        <f t="shared" si="150"/>
        <v>4.2857630459253678E-5</v>
      </c>
      <c r="L846">
        <f t="shared" si="151"/>
        <v>0</v>
      </c>
      <c r="M846">
        <f t="shared" si="152"/>
        <v>1</v>
      </c>
      <c r="N846" s="1">
        <f>('Power parameter'!B$6-'Power parameter'!B$13)/'Power parameter'!E$15*(K846-E$4)*L846</f>
        <v>0</v>
      </c>
      <c r="O846" s="1">
        <f>IF(((K846-E$4)-B$1-E$1)&gt;0,0,('Power parameter'!K$8-'Power parameter'!B$13/'Power parameter'!E$15*((K846-E$4)-waves!B$1))*M846)</f>
        <v>0.48734161822373401</v>
      </c>
      <c r="P846" s="1">
        <f t="shared" si="147"/>
        <v>0.48734161822373401</v>
      </c>
      <c r="S846" s="1">
        <f t="shared" si="148"/>
        <v>4.0041412410482079E-5</v>
      </c>
      <c r="T846" s="1">
        <f t="shared" si="149"/>
        <v>0.60401911850296774</v>
      </c>
    </row>
    <row r="847" spans="1:20">
      <c r="A847">
        <v>839</v>
      </c>
      <c r="B847" s="1">
        <f t="shared" si="153"/>
        <v>4.0089194525530383E-5</v>
      </c>
      <c r="C847">
        <f t="shared" si="145"/>
        <v>0</v>
      </c>
      <c r="D847">
        <f t="shared" si="144"/>
        <v>1</v>
      </c>
      <c r="E847" s="1">
        <f>('Power parameter'!B$7-'Power parameter'!H$10/2+('Power parameter'!B$6-'Power parameter'!B$12)/'Power parameter'!E$15*(B847-B$4))*C847</f>
        <v>0</v>
      </c>
      <c r="F847">
        <f>('Power parameter'!B$7+'Power parameter'!H$10/2-'Power parameter'!B$12/'Power parameter'!E$15*(B847-B$3-B$4))*D847</f>
        <v>0.60318047612729353</v>
      </c>
      <c r="G847" s="1">
        <f t="shared" si="146"/>
        <v>0.60318047612729353</v>
      </c>
      <c r="J847">
        <v>839</v>
      </c>
      <c r="K847" s="1">
        <f t="shared" si="150"/>
        <v>4.2908773216364962E-5</v>
      </c>
      <c r="L847">
        <f t="shared" si="151"/>
        <v>0</v>
      </c>
      <c r="M847">
        <f t="shared" si="152"/>
        <v>1</v>
      </c>
      <c r="N847" s="1">
        <f>('Power parameter'!B$6-'Power parameter'!B$13)/'Power parameter'!E$15*(K847-E$4)*L847</f>
        <v>0</v>
      </c>
      <c r="O847" s="1">
        <f>IF(((K847-E$4)-B$1-E$1)&gt;0,0,('Power parameter'!K$8-'Power parameter'!B$13/'Power parameter'!E$15*((K847-E$4)-waves!B$1))*M847)</f>
        <v>0.48644399191985477</v>
      </c>
      <c r="P847" s="1">
        <f t="shared" si="147"/>
        <v>0.48644399191985477</v>
      </c>
      <c r="S847" s="1">
        <f t="shared" si="148"/>
        <v>4.0089194525530383E-5</v>
      </c>
      <c r="T847" s="1">
        <f t="shared" si="149"/>
        <v>0.60318047612729353</v>
      </c>
    </row>
    <row r="848" spans="1:20">
      <c r="A848">
        <v>840</v>
      </c>
      <c r="B848" s="1">
        <f t="shared" si="153"/>
        <v>4.0136976640578695E-5</v>
      </c>
      <c r="C848">
        <f t="shared" si="145"/>
        <v>0</v>
      </c>
      <c r="D848">
        <f t="shared" si="144"/>
        <v>1</v>
      </c>
      <c r="E848" s="1">
        <f>('Power parameter'!B$7-'Power parameter'!H$10/2+('Power parameter'!B$6-'Power parameter'!B$12)/'Power parameter'!E$15*(B848-B$4))*C848</f>
        <v>0</v>
      </c>
      <c r="F848">
        <f>('Power parameter'!B$7+'Power parameter'!H$10/2-'Power parameter'!B$12/'Power parameter'!E$15*(B848-B$3-B$4))*D848</f>
        <v>0.60234183375161909</v>
      </c>
      <c r="G848" s="1">
        <f t="shared" si="146"/>
        <v>0.60234183375161909</v>
      </c>
      <c r="J848">
        <v>840</v>
      </c>
      <c r="K848" s="1">
        <f t="shared" si="150"/>
        <v>4.295991597347624E-5</v>
      </c>
      <c r="L848">
        <f t="shared" si="151"/>
        <v>0</v>
      </c>
      <c r="M848">
        <f t="shared" si="152"/>
        <v>1</v>
      </c>
      <c r="N848" s="1">
        <f>('Power parameter'!B$6-'Power parameter'!B$13)/'Power parameter'!E$15*(K848-E$4)*L848</f>
        <v>0</v>
      </c>
      <c r="O848" s="1">
        <f>IF(((K848-E$4)-B$1-E$1)&gt;0,0,('Power parameter'!K$8-'Power parameter'!B$13/'Power parameter'!E$15*((K848-E$4)-waves!B$1))*M848)</f>
        <v>0.48554636561597569</v>
      </c>
      <c r="P848" s="1">
        <f t="shared" si="147"/>
        <v>0.48554636561597569</v>
      </c>
      <c r="S848" s="1">
        <f t="shared" si="148"/>
        <v>4.0136976640578695E-5</v>
      </c>
      <c r="T848" s="1">
        <f t="shared" si="149"/>
        <v>0.60234183375161909</v>
      </c>
    </row>
    <row r="849" spans="1:20">
      <c r="A849">
        <v>841</v>
      </c>
      <c r="B849" s="1">
        <f t="shared" si="153"/>
        <v>4.0184758755627E-5</v>
      </c>
      <c r="C849">
        <f t="shared" si="145"/>
        <v>0</v>
      </c>
      <c r="D849">
        <f t="shared" ref="D849:D912" si="154">IF((B849-B$4)&gt;B$3,1,0)</f>
        <v>1</v>
      </c>
      <c r="E849" s="1">
        <f>('Power parameter'!B$7-'Power parameter'!H$10/2+('Power parameter'!B$6-'Power parameter'!B$12)/'Power parameter'!E$15*(B849-B$4))*C849</f>
        <v>0</v>
      </c>
      <c r="F849">
        <f>('Power parameter'!B$7+'Power parameter'!H$10/2-'Power parameter'!B$12/'Power parameter'!E$15*(B849-B$3-B$4))*D849</f>
        <v>0.60150319137594477</v>
      </c>
      <c r="G849" s="1">
        <f t="shared" si="146"/>
        <v>0.60150319137594477</v>
      </c>
      <c r="J849">
        <v>841</v>
      </c>
      <c r="K849" s="1">
        <f t="shared" si="150"/>
        <v>4.3011058730587524E-5</v>
      </c>
      <c r="L849">
        <f t="shared" si="151"/>
        <v>0</v>
      </c>
      <c r="M849">
        <f t="shared" si="152"/>
        <v>1</v>
      </c>
      <c r="N849" s="1">
        <f>('Power parameter'!B$6-'Power parameter'!B$13)/'Power parameter'!E$15*(K849-E$4)*L849</f>
        <v>0</v>
      </c>
      <c r="O849" s="1">
        <f>IF(((K849-E$4)-B$1-E$1)&gt;0,0,('Power parameter'!K$8-'Power parameter'!B$13/'Power parameter'!E$15*((K849-E$4)-waves!B$1))*M849)</f>
        <v>0.48464873931209651</v>
      </c>
      <c r="P849" s="1">
        <f t="shared" si="147"/>
        <v>0.48464873931209651</v>
      </c>
      <c r="S849" s="1">
        <f t="shared" si="148"/>
        <v>4.0184758755627E-5</v>
      </c>
      <c r="T849" s="1">
        <f t="shared" si="149"/>
        <v>0.60150319137594477</v>
      </c>
    </row>
    <row r="850" spans="1:20">
      <c r="A850">
        <v>842</v>
      </c>
      <c r="B850" s="1">
        <f t="shared" si="153"/>
        <v>4.0232540870675311E-5</v>
      </c>
      <c r="C850">
        <f t="shared" si="145"/>
        <v>0</v>
      </c>
      <c r="D850">
        <f t="shared" si="154"/>
        <v>1</v>
      </c>
      <c r="E850" s="1">
        <f>('Power parameter'!B$7-'Power parameter'!H$10/2+('Power parameter'!B$6-'Power parameter'!B$12)/'Power parameter'!E$15*(B850-B$4))*C850</f>
        <v>0</v>
      </c>
      <c r="F850">
        <f>('Power parameter'!B$7+'Power parameter'!H$10/2-'Power parameter'!B$12/'Power parameter'!E$15*(B850-B$3-B$4))*D850</f>
        <v>0.60066454900027044</v>
      </c>
      <c r="G850" s="1">
        <f t="shared" si="146"/>
        <v>0.60066454900027044</v>
      </c>
      <c r="J850">
        <v>842</v>
      </c>
      <c r="K850" s="1">
        <f t="shared" si="150"/>
        <v>4.3062201487698801E-5</v>
      </c>
      <c r="L850">
        <f t="shared" si="151"/>
        <v>0</v>
      </c>
      <c r="M850">
        <f t="shared" si="152"/>
        <v>1</v>
      </c>
      <c r="N850" s="1">
        <f>('Power parameter'!B$6-'Power parameter'!B$13)/'Power parameter'!E$15*(K850-E$4)*L850</f>
        <v>0</v>
      </c>
      <c r="O850" s="1">
        <f>IF(((K850-E$4)-B$1-E$1)&gt;0,0,('Power parameter'!K$8-'Power parameter'!B$13/'Power parameter'!E$15*((K850-E$4)-waves!B$1))*M850)</f>
        <v>0.48375111300821744</v>
      </c>
      <c r="P850" s="1">
        <f t="shared" si="147"/>
        <v>0.48375111300821744</v>
      </c>
      <c r="S850" s="1">
        <f t="shared" si="148"/>
        <v>4.0232540870675311E-5</v>
      </c>
      <c r="T850" s="1">
        <f t="shared" si="149"/>
        <v>0.60066454900027044</v>
      </c>
    </row>
    <row r="851" spans="1:20">
      <c r="A851">
        <v>843</v>
      </c>
      <c r="B851" s="1">
        <f t="shared" si="153"/>
        <v>4.0280322985723616E-5</v>
      </c>
      <c r="C851">
        <f t="shared" si="145"/>
        <v>0</v>
      </c>
      <c r="D851">
        <f t="shared" si="154"/>
        <v>1</v>
      </c>
      <c r="E851" s="1">
        <f>('Power parameter'!B$7-'Power parameter'!H$10/2+('Power parameter'!B$6-'Power parameter'!B$12)/'Power parameter'!E$15*(B851-B$4))*C851</f>
        <v>0</v>
      </c>
      <c r="F851">
        <f>('Power parameter'!B$7+'Power parameter'!H$10/2-'Power parameter'!B$12/'Power parameter'!E$15*(B851-B$3-B$4))*D851</f>
        <v>0.59982590662459612</v>
      </c>
      <c r="G851" s="1">
        <f t="shared" si="146"/>
        <v>0.59982590662459612</v>
      </c>
      <c r="J851">
        <v>843</v>
      </c>
      <c r="K851" s="1">
        <f t="shared" si="150"/>
        <v>4.3113344244810086E-5</v>
      </c>
      <c r="L851">
        <f t="shared" si="151"/>
        <v>0</v>
      </c>
      <c r="M851">
        <f t="shared" si="152"/>
        <v>1</v>
      </c>
      <c r="N851" s="1">
        <f>('Power parameter'!B$6-'Power parameter'!B$13)/'Power parameter'!E$15*(K851-E$4)*L851</f>
        <v>0</v>
      </c>
      <c r="O851" s="1">
        <f>IF(((K851-E$4)-B$1-E$1)&gt;0,0,('Power parameter'!K$8-'Power parameter'!B$13/'Power parameter'!E$15*((K851-E$4)-waves!B$1))*M851)</f>
        <v>0.48285348670433825</v>
      </c>
      <c r="P851" s="1">
        <f t="shared" si="147"/>
        <v>0.48285348670433825</v>
      </c>
      <c r="S851" s="1">
        <f t="shared" si="148"/>
        <v>4.0280322985723616E-5</v>
      </c>
      <c r="T851" s="1">
        <f t="shared" si="149"/>
        <v>0.59982590662459612</v>
      </c>
    </row>
    <row r="852" spans="1:20">
      <c r="A852">
        <v>844</v>
      </c>
      <c r="B852" s="1">
        <f t="shared" si="153"/>
        <v>4.0328105100771928E-5</v>
      </c>
      <c r="C852">
        <f t="shared" si="145"/>
        <v>0</v>
      </c>
      <c r="D852">
        <f t="shared" si="154"/>
        <v>1</v>
      </c>
      <c r="E852" s="1">
        <f>('Power parameter'!B$7-'Power parameter'!H$10/2+('Power parameter'!B$6-'Power parameter'!B$12)/'Power parameter'!E$15*(B852-B$4))*C852</f>
        <v>0</v>
      </c>
      <c r="F852">
        <f>('Power parameter'!B$7+'Power parameter'!H$10/2-'Power parameter'!B$12/'Power parameter'!E$15*(B852-B$3-B$4))*D852</f>
        <v>0.59898726424892179</v>
      </c>
      <c r="G852" s="1">
        <f t="shared" si="146"/>
        <v>0.59898726424892179</v>
      </c>
      <c r="J852">
        <v>844</v>
      </c>
      <c r="K852" s="1">
        <f t="shared" si="150"/>
        <v>4.3164487001921363E-5</v>
      </c>
      <c r="L852">
        <f t="shared" si="151"/>
        <v>0</v>
      </c>
      <c r="M852">
        <f t="shared" si="152"/>
        <v>1</v>
      </c>
      <c r="N852" s="1">
        <f>('Power parameter'!B$6-'Power parameter'!B$13)/'Power parameter'!E$15*(K852-E$4)*L852</f>
        <v>0</v>
      </c>
      <c r="O852" s="1">
        <f>IF(((K852-E$4)-B$1-E$1)&gt;0,0,('Power parameter'!K$8-'Power parameter'!B$13/'Power parameter'!E$15*((K852-E$4)-waves!B$1))*M852)</f>
        <v>0.48195586040045918</v>
      </c>
      <c r="P852" s="1">
        <f t="shared" si="147"/>
        <v>0.48195586040045918</v>
      </c>
      <c r="S852" s="1">
        <f t="shared" si="148"/>
        <v>4.0328105100771928E-5</v>
      </c>
      <c r="T852" s="1">
        <f t="shared" si="149"/>
        <v>0.59898726424892179</v>
      </c>
    </row>
    <row r="853" spans="1:20">
      <c r="A853">
        <v>845</v>
      </c>
      <c r="B853" s="1">
        <f t="shared" si="153"/>
        <v>4.0375887215820233E-5</v>
      </c>
      <c r="C853">
        <f t="shared" si="145"/>
        <v>0</v>
      </c>
      <c r="D853">
        <f t="shared" si="154"/>
        <v>1</v>
      </c>
      <c r="E853" s="1">
        <f>('Power parameter'!B$7-'Power parameter'!H$10/2+('Power parameter'!B$6-'Power parameter'!B$12)/'Power parameter'!E$15*(B853-B$4))*C853</f>
        <v>0</v>
      </c>
      <c r="F853">
        <f>('Power parameter'!B$7+'Power parameter'!H$10/2-'Power parameter'!B$12/'Power parameter'!E$15*(B853-B$3-B$4))*D853</f>
        <v>0.59814862187324747</v>
      </c>
      <c r="G853" s="1">
        <f t="shared" si="146"/>
        <v>0.59814862187324747</v>
      </c>
      <c r="J853">
        <v>845</v>
      </c>
      <c r="K853" s="1">
        <f t="shared" si="150"/>
        <v>4.3215629759032647E-5</v>
      </c>
      <c r="L853">
        <f t="shared" si="151"/>
        <v>0</v>
      </c>
      <c r="M853">
        <f t="shared" si="152"/>
        <v>1</v>
      </c>
      <c r="N853" s="1">
        <f>('Power parameter'!B$6-'Power parameter'!B$13)/'Power parameter'!E$15*(K853-E$4)*L853</f>
        <v>0</v>
      </c>
      <c r="O853" s="1">
        <f>IF(((K853-E$4)-B$1-E$1)&gt;0,0,('Power parameter'!K$8-'Power parameter'!B$13/'Power parameter'!E$15*((K853-E$4)-waves!B$1))*M853)</f>
        <v>0.48105823409658</v>
      </c>
      <c r="P853" s="1">
        <f t="shared" si="147"/>
        <v>0.48105823409658</v>
      </c>
      <c r="S853" s="1">
        <f t="shared" si="148"/>
        <v>4.0375887215820233E-5</v>
      </c>
      <c r="T853" s="1">
        <f t="shared" si="149"/>
        <v>0.59814862187324747</v>
      </c>
    </row>
    <row r="854" spans="1:20">
      <c r="A854">
        <v>846</v>
      </c>
      <c r="B854" s="1">
        <f t="shared" si="153"/>
        <v>4.0423669330868538E-5</v>
      </c>
      <c r="C854">
        <f t="shared" si="145"/>
        <v>0</v>
      </c>
      <c r="D854">
        <f t="shared" si="154"/>
        <v>1</v>
      </c>
      <c r="E854" s="1">
        <f>('Power parameter'!B$7-'Power parameter'!H$10/2+('Power parameter'!B$6-'Power parameter'!B$12)/'Power parameter'!E$15*(B854-B$4))*C854</f>
        <v>0</v>
      </c>
      <c r="F854">
        <f>('Power parameter'!B$7+'Power parameter'!H$10/2-'Power parameter'!B$12/'Power parameter'!E$15*(B854-B$3-B$4))*D854</f>
        <v>0.59730997949757314</v>
      </c>
      <c r="G854" s="1">
        <f t="shared" si="146"/>
        <v>0.59730997949757314</v>
      </c>
      <c r="J854">
        <v>846</v>
      </c>
      <c r="K854" s="1">
        <f t="shared" si="150"/>
        <v>4.3266772516143925E-5</v>
      </c>
      <c r="L854">
        <f t="shared" si="151"/>
        <v>0</v>
      </c>
      <c r="M854">
        <f t="shared" si="152"/>
        <v>1</v>
      </c>
      <c r="N854" s="1">
        <f>('Power parameter'!B$6-'Power parameter'!B$13)/'Power parameter'!E$15*(K854-E$4)*L854</f>
        <v>0</v>
      </c>
      <c r="O854" s="1">
        <f>IF(((K854-E$4)-B$1-E$1)&gt;0,0,('Power parameter'!K$8-'Power parameter'!B$13/'Power parameter'!E$15*((K854-E$4)-waves!B$1))*M854)</f>
        <v>0.48016060779270092</v>
      </c>
      <c r="P854" s="1">
        <f t="shared" si="147"/>
        <v>0.48016060779270092</v>
      </c>
      <c r="S854" s="1">
        <f t="shared" si="148"/>
        <v>4.0423669330868538E-5</v>
      </c>
      <c r="T854" s="1">
        <f t="shared" si="149"/>
        <v>0.59730997949757314</v>
      </c>
    </row>
    <row r="855" spans="1:20">
      <c r="A855">
        <v>847</v>
      </c>
      <c r="B855" s="1">
        <f t="shared" si="153"/>
        <v>4.0471451445916849E-5</v>
      </c>
      <c r="C855">
        <f t="shared" si="145"/>
        <v>0</v>
      </c>
      <c r="D855">
        <f t="shared" si="154"/>
        <v>1</v>
      </c>
      <c r="E855" s="1">
        <f>('Power parameter'!B$7-'Power parameter'!H$10/2+('Power parameter'!B$6-'Power parameter'!B$12)/'Power parameter'!E$15*(B855-B$4))*C855</f>
        <v>0</v>
      </c>
      <c r="F855">
        <f>('Power parameter'!B$7+'Power parameter'!H$10/2-'Power parameter'!B$12/'Power parameter'!E$15*(B855-B$3-B$4))*D855</f>
        <v>0.59647133712189881</v>
      </c>
      <c r="G855" s="1">
        <f t="shared" si="146"/>
        <v>0.59647133712189881</v>
      </c>
      <c r="J855">
        <v>847</v>
      </c>
      <c r="K855" s="1">
        <f t="shared" si="150"/>
        <v>4.3317915273255209E-5</v>
      </c>
      <c r="L855">
        <f t="shared" si="151"/>
        <v>0</v>
      </c>
      <c r="M855">
        <f t="shared" si="152"/>
        <v>1</v>
      </c>
      <c r="N855" s="1">
        <f>('Power parameter'!B$6-'Power parameter'!B$13)/'Power parameter'!E$15*(K855-E$4)*L855</f>
        <v>0</v>
      </c>
      <c r="O855" s="1">
        <f>IF(((K855-E$4)-B$1-E$1)&gt;0,0,('Power parameter'!K$8-'Power parameter'!B$13/'Power parameter'!E$15*((K855-E$4)-waves!B$1))*M855)</f>
        <v>0.47926298148882168</v>
      </c>
      <c r="P855" s="1">
        <f t="shared" si="147"/>
        <v>0.47926298148882168</v>
      </c>
      <c r="S855" s="1">
        <f t="shared" si="148"/>
        <v>4.0471451445916849E-5</v>
      </c>
      <c r="T855" s="1">
        <f t="shared" si="149"/>
        <v>0.59647133712189881</v>
      </c>
    </row>
    <row r="856" spans="1:20">
      <c r="A856">
        <v>848</v>
      </c>
      <c r="B856" s="1">
        <f t="shared" si="153"/>
        <v>4.0519233560965154E-5</v>
      </c>
      <c r="C856">
        <f t="shared" si="145"/>
        <v>0</v>
      </c>
      <c r="D856">
        <f t="shared" si="154"/>
        <v>1</v>
      </c>
      <c r="E856" s="1">
        <f>('Power parameter'!B$7-'Power parameter'!H$10/2+('Power parameter'!B$6-'Power parameter'!B$12)/'Power parameter'!E$15*(B856-B$4))*C856</f>
        <v>0</v>
      </c>
      <c r="F856">
        <f>('Power parameter'!B$7+'Power parameter'!H$10/2-'Power parameter'!B$12/'Power parameter'!E$15*(B856-B$3-B$4))*D856</f>
        <v>0.59563269474622449</v>
      </c>
      <c r="G856" s="1">
        <f t="shared" si="146"/>
        <v>0.59563269474622449</v>
      </c>
      <c r="J856">
        <v>848</v>
      </c>
      <c r="K856" s="1">
        <f t="shared" si="150"/>
        <v>4.3369058030366493E-5</v>
      </c>
      <c r="L856">
        <f t="shared" si="151"/>
        <v>0</v>
      </c>
      <c r="M856">
        <f t="shared" si="152"/>
        <v>1</v>
      </c>
      <c r="N856" s="1">
        <f>('Power parameter'!B$6-'Power parameter'!B$13)/'Power parameter'!E$15*(K856-E$4)*L856</f>
        <v>0</v>
      </c>
      <c r="O856" s="1">
        <f>IF(((K856-E$4)-B$1-E$1)&gt;0,0,('Power parameter'!K$8-'Power parameter'!B$13/'Power parameter'!E$15*((K856-E$4)-waves!B$1))*M856)</f>
        <v>0.4783653551849425</v>
      </c>
      <c r="P856" s="1">
        <f t="shared" si="147"/>
        <v>0.4783653551849425</v>
      </c>
      <c r="S856" s="1">
        <f t="shared" si="148"/>
        <v>4.0519233560965154E-5</v>
      </c>
      <c r="T856" s="1">
        <f t="shared" si="149"/>
        <v>0.59563269474622449</v>
      </c>
    </row>
    <row r="857" spans="1:20">
      <c r="A857">
        <v>849</v>
      </c>
      <c r="B857" s="1">
        <f t="shared" si="153"/>
        <v>4.0567015676013466E-5</v>
      </c>
      <c r="C857">
        <f t="shared" si="145"/>
        <v>0</v>
      </c>
      <c r="D857">
        <f t="shared" si="154"/>
        <v>1</v>
      </c>
      <c r="E857" s="1">
        <f>('Power parameter'!B$7-'Power parameter'!H$10/2+('Power parameter'!B$6-'Power parameter'!B$12)/'Power parameter'!E$15*(B857-B$4))*C857</f>
        <v>0</v>
      </c>
      <c r="F857">
        <f>('Power parameter'!B$7+'Power parameter'!H$10/2-'Power parameter'!B$12/'Power parameter'!E$15*(B857-B$3-B$4))*D857</f>
        <v>0.59479405237055005</v>
      </c>
      <c r="G857" s="1">
        <f t="shared" si="146"/>
        <v>0.59479405237055005</v>
      </c>
      <c r="J857">
        <v>849</v>
      </c>
      <c r="K857" s="1">
        <f t="shared" si="150"/>
        <v>4.3420200787477771E-5</v>
      </c>
      <c r="L857">
        <f t="shared" si="151"/>
        <v>0</v>
      </c>
      <c r="M857">
        <f t="shared" si="152"/>
        <v>1</v>
      </c>
      <c r="N857" s="1">
        <f>('Power parameter'!B$6-'Power parameter'!B$13)/'Power parameter'!E$15*(K857-E$4)*L857</f>
        <v>0</v>
      </c>
      <c r="O857" s="1">
        <f>IF(((K857-E$4)-B$1-E$1)&gt;0,0,('Power parameter'!K$8-'Power parameter'!B$13/'Power parameter'!E$15*((K857-E$4)-waves!B$1))*M857)</f>
        <v>0.47746772888106342</v>
      </c>
      <c r="P857" s="1">
        <f t="shared" si="147"/>
        <v>0.47746772888106342</v>
      </c>
      <c r="S857" s="1">
        <f t="shared" si="148"/>
        <v>4.0567015676013466E-5</v>
      </c>
      <c r="T857" s="1">
        <f t="shared" si="149"/>
        <v>0.59479405237055005</v>
      </c>
    </row>
    <row r="858" spans="1:20">
      <c r="A858">
        <v>850</v>
      </c>
      <c r="B858" s="1">
        <f t="shared" si="153"/>
        <v>4.061479779106177E-5</v>
      </c>
      <c r="C858">
        <f t="shared" si="145"/>
        <v>0</v>
      </c>
      <c r="D858">
        <f t="shared" si="154"/>
        <v>1</v>
      </c>
      <c r="E858" s="1">
        <f>('Power parameter'!B$7-'Power parameter'!H$10/2+('Power parameter'!B$6-'Power parameter'!B$12)/'Power parameter'!E$15*(B858-B$4))*C858</f>
        <v>0</v>
      </c>
      <c r="F858">
        <f>('Power parameter'!B$7+'Power parameter'!H$10/2-'Power parameter'!B$12/'Power parameter'!E$15*(B858-B$3-B$4))*D858</f>
        <v>0.59395540999487584</v>
      </c>
      <c r="G858" s="1">
        <f t="shared" si="146"/>
        <v>0.59395540999487584</v>
      </c>
      <c r="J858">
        <v>850</v>
      </c>
      <c r="K858" s="1">
        <f t="shared" si="150"/>
        <v>4.3471343544589055E-5</v>
      </c>
      <c r="L858">
        <f t="shared" si="151"/>
        <v>0</v>
      </c>
      <c r="M858">
        <f t="shared" si="152"/>
        <v>1</v>
      </c>
      <c r="N858" s="1">
        <f>('Power parameter'!B$6-'Power parameter'!B$13)/'Power parameter'!E$15*(K858-E$4)*L858</f>
        <v>0</v>
      </c>
      <c r="O858" s="1">
        <f>IF(((K858-E$4)-B$1-E$1)&gt;0,0,('Power parameter'!K$8-'Power parameter'!B$13/'Power parameter'!E$15*((K858-E$4)-waves!B$1))*M858)</f>
        <v>0.47657010257718424</v>
      </c>
      <c r="P858" s="1">
        <f t="shared" si="147"/>
        <v>0.47657010257718424</v>
      </c>
      <c r="S858" s="1">
        <f t="shared" si="148"/>
        <v>4.061479779106177E-5</v>
      </c>
      <c r="T858" s="1">
        <f t="shared" si="149"/>
        <v>0.59395540999487584</v>
      </c>
    </row>
    <row r="859" spans="1:20">
      <c r="A859">
        <v>851</v>
      </c>
      <c r="B859" s="1">
        <f t="shared" si="153"/>
        <v>4.0662579906110082E-5</v>
      </c>
      <c r="C859">
        <f t="shared" si="145"/>
        <v>0</v>
      </c>
      <c r="D859">
        <f t="shared" si="154"/>
        <v>1</v>
      </c>
      <c r="E859" s="1">
        <f>('Power parameter'!B$7-'Power parameter'!H$10/2+('Power parameter'!B$6-'Power parameter'!B$12)/'Power parameter'!E$15*(B859-B$4))*C859</f>
        <v>0</v>
      </c>
      <c r="F859">
        <f>('Power parameter'!B$7+'Power parameter'!H$10/2-'Power parameter'!B$12/'Power parameter'!E$15*(B859-B$3-B$4))*D859</f>
        <v>0.5931167676192014</v>
      </c>
      <c r="G859" s="1">
        <f t="shared" si="146"/>
        <v>0.5931167676192014</v>
      </c>
      <c r="J859">
        <v>851</v>
      </c>
      <c r="K859" s="1">
        <f t="shared" si="150"/>
        <v>4.3522486301700333E-5</v>
      </c>
      <c r="L859">
        <f t="shared" si="151"/>
        <v>0</v>
      </c>
      <c r="M859">
        <f t="shared" si="152"/>
        <v>1</v>
      </c>
      <c r="N859" s="1">
        <f>('Power parameter'!B$6-'Power parameter'!B$13)/'Power parameter'!E$15*(K859-E$4)*L859</f>
        <v>0</v>
      </c>
      <c r="O859" s="1">
        <f>IF(((K859-E$4)-B$1-E$1)&gt;0,0,('Power parameter'!K$8-'Power parameter'!B$13/'Power parameter'!E$15*((K859-E$4)-waves!B$1))*M859)</f>
        <v>0.47567247627330517</v>
      </c>
      <c r="P859" s="1">
        <f t="shared" si="147"/>
        <v>0.47567247627330517</v>
      </c>
      <c r="S859" s="1">
        <f t="shared" si="148"/>
        <v>4.0662579906110082E-5</v>
      </c>
      <c r="T859" s="1">
        <f t="shared" si="149"/>
        <v>0.5931167676192014</v>
      </c>
    </row>
    <row r="860" spans="1:20">
      <c r="A860">
        <v>852</v>
      </c>
      <c r="B860" s="1">
        <f t="shared" si="153"/>
        <v>4.0710362021158387E-5</v>
      </c>
      <c r="C860">
        <f t="shared" si="145"/>
        <v>0</v>
      </c>
      <c r="D860">
        <f t="shared" si="154"/>
        <v>1</v>
      </c>
      <c r="E860" s="1">
        <f>('Power parameter'!B$7-'Power parameter'!H$10/2+('Power parameter'!B$6-'Power parameter'!B$12)/'Power parameter'!E$15*(B860-B$4))*C860</f>
        <v>0</v>
      </c>
      <c r="F860">
        <f>('Power parameter'!B$7+'Power parameter'!H$10/2-'Power parameter'!B$12/'Power parameter'!E$15*(B860-B$3-B$4))*D860</f>
        <v>0.59227812524352719</v>
      </c>
      <c r="G860" s="1">
        <f t="shared" si="146"/>
        <v>0.59227812524352719</v>
      </c>
      <c r="J860">
        <v>852</v>
      </c>
      <c r="K860" s="1">
        <f t="shared" si="150"/>
        <v>4.3573629058811617E-5</v>
      </c>
      <c r="L860">
        <f t="shared" si="151"/>
        <v>0</v>
      </c>
      <c r="M860">
        <f t="shared" si="152"/>
        <v>1</v>
      </c>
      <c r="N860" s="1">
        <f>('Power parameter'!B$6-'Power parameter'!B$13)/'Power parameter'!E$15*(K860-E$4)*L860</f>
        <v>0</v>
      </c>
      <c r="O860" s="1">
        <f>IF(((K860-E$4)-B$1-E$1)&gt;0,0,('Power parameter'!K$8-'Power parameter'!B$13/'Power parameter'!E$15*((K860-E$4)-waves!B$1))*M860)</f>
        <v>0.47477484996942598</v>
      </c>
      <c r="P860" s="1">
        <f t="shared" si="147"/>
        <v>0.47477484996942598</v>
      </c>
      <c r="S860" s="1">
        <f t="shared" si="148"/>
        <v>4.0710362021158387E-5</v>
      </c>
      <c r="T860" s="1">
        <f t="shared" si="149"/>
        <v>0.59227812524352719</v>
      </c>
    </row>
    <row r="861" spans="1:20">
      <c r="A861">
        <v>853</v>
      </c>
      <c r="B861" s="1">
        <f t="shared" si="153"/>
        <v>4.0758144136206698E-5</v>
      </c>
      <c r="C861">
        <f t="shared" si="145"/>
        <v>0</v>
      </c>
      <c r="D861">
        <f t="shared" si="154"/>
        <v>1</v>
      </c>
      <c r="E861" s="1">
        <f>('Power parameter'!B$7-'Power parameter'!H$10/2+('Power parameter'!B$6-'Power parameter'!B$12)/'Power parameter'!E$15*(B861-B$4))*C861</f>
        <v>0</v>
      </c>
      <c r="F861">
        <f>('Power parameter'!B$7+'Power parameter'!H$10/2-'Power parameter'!B$12/'Power parameter'!E$15*(B861-B$3-B$4))*D861</f>
        <v>0.59143948286785264</v>
      </c>
      <c r="G861" s="1">
        <f t="shared" si="146"/>
        <v>0.59143948286785264</v>
      </c>
      <c r="J861">
        <v>853</v>
      </c>
      <c r="K861" s="1">
        <f t="shared" si="150"/>
        <v>4.3624771815922894E-5</v>
      </c>
      <c r="L861">
        <f t="shared" si="151"/>
        <v>0</v>
      </c>
      <c r="M861">
        <f t="shared" si="152"/>
        <v>1</v>
      </c>
      <c r="N861" s="1">
        <f>('Power parameter'!B$6-'Power parameter'!B$13)/'Power parameter'!E$15*(K861-E$4)*L861</f>
        <v>0</v>
      </c>
      <c r="O861" s="1">
        <f>IF(((K861-E$4)-B$1-E$1)&gt;0,0,('Power parameter'!K$8-'Power parameter'!B$13/'Power parameter'!E$15*((K861-E$4)-waves!B$1))*M861)</f>
        <v>0.47387722366554691</v>
      </c>
      <c r="P861" s="1">
        <f t="shared" si="147"/>
        <v>0.47387722366554691</v>
      </c>
      <c r="S861" s="1">
        <f t="shared" si="148"/>
        <v>4.0758144136206698E-5</v>
      </c>
      <c r="T861" s="1">
        <f t="shared" si="149"/>
        <v>0.59143948286785264</v>
      </c>
    </row>
    <row r="862" spans="1:20">
      <c r="A862">
        <v>854</v>
      </c>
      <c r="B862" s="1">
        <f t="shared" si="153"/>
        <v>4.0805926251255003E-5</v>
      </c>
      <c r="C862">
        <f t="shared" si="145"/>
        <v>0</v>
      </c>
      <c r="D862">
        <f t="shared" si="154"/>
        <v>1</v>
      </c>
      <c r="E862" s="1">
        <f>('Power parameter'!B$7-'Power parameter'!H$10/2+('Power parameter'!B$6-'Power parameter'!B$12)/'Power parameter'!E$15*(B862-B$4))*C862</f>
        <v>0</v>
      </c>
      <c r="F862">
        <f>('Power parameter'!B$7+'Power parameter'!H$10/2-'Power parameter'!B$12/'Power parameter'!E$15*(B862-B$3-B$4))*D862</f>
        <v>0.59060084049217842</v>
      </c>
      <c r="G862" s="1">
        <f t="shared" si="146"/>
        <v>0.59060084049217842</v>
      </c>
      <c r="J862">
        <v>854</v>
      </c>
      <c r="K862" s="1">
        <f t="shared" si="150"/>
        <v>4.3675914573034179E-5</v>
      </c>
      <c r="L862">
        <f t="shared" si="151"/>
        <v>0</v>
      </c>
      <c r="M862">
        <f t="shared" si="152"/>
        <v>1</v>
      </c>
      <c r="N862" s="1">
        <f>('Power parameter'!B$6-'Power parameter'!B$13)/'Power parameter'!E$15*(K862-E$4)*L862</f>
        <v>0</v>
      </c>
      <c r="O862" s="1">
        <f>IF(((K862-E$4)-B$1-E$1)&gt;0,0,('Power parameter'!K$8-'Power parameter'!B$13/'Power parameter'!E$15*((K862-E$4)-waves!B$1))*M862)</f>
        <v>0.47297959736166767</v>
      </c>
      <c r="P862" s="1">
        <f t="shared" si="147"/>
        <v>0.47297959736166767</v>
      </c>
      <c r="S862" s="1">
        <f t="shared" si="148"/>
        <v>4.0805926251255003E-5</v>
      </c>
      <c r="T862" s="1">
        <f t="shared" si="149"/>
        <v>0.59060084049217842</v>
      </c>
    </row>
    <row r="863" spans="1:20">
      <c r="A863">
        <v>855</v>
      </c>
      <c r="B863" s="1">
        <f t="shared" si="153"/>
        <v>4.0853708366303315E-5</v>
      </c>
      <c r="C863">
        <f t="shared" si="145"/>
        <v>0</v>
      </c>
      <c r="D863">
        <f t="shared" si="154"/>
        <v>1</v>
      </c>
      <c r="E863" s="1">
        <f>('Power parameter'!B$7-'Power parameter'!H$10/2+('Power parameter'!B$6-'Power parameter'!B$12)/'Power parameter'!E$15*(B863-B$4))*C863</f>
        <v>0</v>
      </c>
      <c r="F863">
        <f>('Power parameter'!B$7+'Power parameter'!H$10/2-'Power parameter'!B$12/'Power parameter'!E$15*(B863-B$3-B$4))*D863</f>
        <v>0.58976219811650399</v>
      </c>
      <c r="G863" s="1">
        <f t="shared" si="146"/>
        <v>0.58976219811650399</v>
      </c>
      <c r="J863">
        <v>855</v>
      </c>
      <c r="K863" s="1">
        <f t="shared" si="150"/>
        <v>4.3727057330145456E-5</v>
      </c>
      <c r="L863">
        <f t="shared" si="151"/>
        <v>0</v>
      </c>
      <c r="M863">
        <f t="shared" si="152"/>
        <v>1</v>
      </c>
      <c r="N863" s="1">
        <f>('Power parameter'!B$6-'Power parameter'!B$13)/'Power parameter'!E$15*(K863-E$4)*L863</f>
        <v>0</v>
      </c>
      <c r="O863" s="1">
        <f>IF(((K863-E$4)-B$1-E$1)&gt;0,0,('Power parameter'!K$8-'Power parameter'!B$13/'Power parameter'!E$15*((K863-E$4)-waves!B$1))*M863)</f>
        <v>0.4720819710577886</v>
      </c>
      <c r="P863" s="1">
        <f t="shared" si="147"/>
        <v>0.4720819710577886</v>
      </c>
      <c r="S863" s="1">
        <f t="shared" si="148"/>
        <v>4.0853708366303315E-5</v>
      </c>
      <c r="T863" s="1">
        <f t="shared" si="149"/>
        <v>0.58976219811650399</v>
      </c>
    </row>
    <row r="864" spans="1:20">
      <c r="A864">
        <v>856</v>
      </c>
      <c r="B864" s="1">
        <f t="shared" si="153"/>
        <v>4.090149048135162E-5</v>
      </c>
      <c r="C864">
        <f t="shared" si="145"/>
        <v>0</v>
      </c>
      <c r="D864">
        <f t="shared" si="154"/>
        <v>1</v>
      </c>
      <c r="E864" s="1">
        <f>('Power parameter'!B$7-'Power parameter'!H$10/2+('Power parameter'!B$6-'Power parameter'!B$12)/'Power parameter'!E$15*(B864-B$4))*C864</f>
        <v>0</v>
      </c>
      <c r="F864">
        <f>('Power parameter'!B$7+'Power parameter'!H$10/2-'Power parameter'!B$12/'Power parameter'!E$15*(B864-B$3-B$4))*D864</f>
        <v>0.58892355574082966</v>
      </c>
      <c r="G864" s="1">
        <f t="shared" si="146"/>
        <v>0.58892355574082966</v>
      </c>
      <c r="J864">
        <v>856</v>
      </c>
      <c r="K864" s="1">
        <f t="shared" si="150"/>
        <v>4.377820008725674E-5</v>
      </c>
      <c r="L864">
        <f t="shared" si="151"/>
        <v>0</v>
      </c>
      <c r="M864">
        <f t="shared" si="152"/>
        <v>1</v>
      </c>
      <c r="N864" s="1">
        <f>('Power parameter'!B$6-'Power parameter'!B$13)/'Power parameter'!E$15*(K864-E$4)*L864</f>
        <v>0</v>
      </c>
      <c r="O864" s="1">
        <f>IF(((K864-E$4)-B$1-E$1)&gt;0,0,('Power parameter'!K$8-'Power parameter'!B$13/'Power parameter'!E$15*((K864-E$4)-waves!B$1))*M864)</f>
        <v>0.47118434475390941</v>
      </c>
      <c r="P864" s="1">
        <f t="shared" si="147"/>
        <v>0.47118434475390941</v>
      </c>
      <c r="S864" s="1">
        <f t="shared" si="148"/>
        <v>4.090149048135162E-5</v>
      </c>
      <c r="T864" s="1">
        <f t="shared" si="149"/>
        <v>0.58892355574082966</v>
      </c>
    </row>
    <row r="865" spans="1:20">
      <c r="A865">
        <v>857</v>
      </c>
      <c r="B865" s="1">
        <f t="shared" si="153"/>
        <v>4.0949272596399931E-5</v>
      </c>
      <c r="C865">
        <f t="shared" si="145"/>
        <v>0</v>
      </c>
      <c r="D865">
        <f t="shared" si="154"/>
        <v>1</v>
      </c>
      <c r="E865" s="1">
        <f>('Power parameter'!B$7-'Power parameter'!H$10/2+('Power parameter'!B$6-'Power parameter'!B$12)/'Power parameter'!E$15*(B865-B$4))*C865</f>
        <v>0</v>
      </c>
      <c r="F865">
        <f>('Power parameter'!B$7+'Power parameter'!H$10/2-'Power parameter'!B$12/'Power parameter'!E$15*(B865-B$3-B$4))*D865</f>
        <v>0.58808491336515534</v>
      </c>
      <c r="G865" s="1">
        <f t="shared" si="146"/>
        <v>0.58808491336515534</v>
      </c>
      <c r="J865">
        <v>857</v>
      </c>
      <c r="K865" s="1">
        <f t="shared" si="150"/>
        <v>4.3829342844368025E-5</v>
      </c>
      <c r="L865">
        <f t="shared" si="151"/>
        <v>0</v>
      </c>
      <c r="M865">
        <f t="shared" si="152"/>
        <v>1</v>
      </c>
      <c r="N865" s="1">
        <f>('Power parameter'!B$6-'Power parameter'!B$13)/'Power parameter'!E$15*(K865-E$4)*L865</f>
        <v>0</v>
      </c>
      <c r="O865" s="1">
        <f>IF(((K865-E$4)-B$1-E$1)&gt;0,0,('Power parameter'!K$8-'Power parameter'!B$13/'Power parameter'!E$15*((K865-E$4)-waves!B$1))*M865)</f>
        <v>0.47028671845003023</v>
      </c>
      <c r="P865" s="1">
        <f t="shared" si="147"/>
        <v>0.47028671845003023</v>
      </c>
      <c r="S865" s="1">
        <f t="shared" si="148"/>
        <v>4.0949272596399931E-5</v>
      </c>
      <c r="T865" s="1">
        <f t="shared" si="149"/>
        <v>0.58808491336515534</v>
      </c>
    </row>
    <row r="866" spans="1:20">
      <c r="A866">
        <v>858</v>
      </c>
      <c r="B866" s="1">
        <f t="shared" si="153"/>
        <v>4.0997054711448236E-5</v>
      </c>
      <c r="C866">
        <f t="shared" si="145"/>
        <v>0</v>
      </c>
      <c r="D866">
        <f t="shared" si="154"/>
        <v>1</v>
      </c>
      <c r="E866" s="1">
        <f>('Power parameter'!B$7-'Power parameter'!H$10/2+('Power parameter'!B$6-'Power parameter'!B$12)/'Power parameter'!E$15*(B866-B$4))*C866</f>
        <v>0</v>
      </c>
      <c r="F866">
        <f>('Power parameter'!B$7+'Power parameter'!H$10/2-'Power parameter'!B$12/'Power parameter'!E$15*(B866-B$3-B$4))*D866</f>
        <v>0.58724627098948101</v>
      </c>
      <c r="G866" s="1">
        <f t="shared" si="146"/>
        <v>0.58724627098948101</v>
      </c>
      <c r="J866">
        <v>858</v>
      </c>
      <c r="K866" s="1">
        <f t="shared" si="150"/>
        <v>4.3880485601479302E-5</v>
      </c>
      <c r="L866">
        <f t="shared" si="151"/>
        <v>0</v>
      </c>
      <c r="M866">
        <f t="shared" si="152"/>
        <v>1</v>
      </c>
      <c r="N866" s="1">
        <f>('Power parameter'!B$6-'Power parameter'!B$13)/'Power parameter'!E$15*(K866-E$4)*L866</f>
        <v>0</v>
      </c>
      <c r="O866" s="1">
        <f>IF(((K866-E$4)-B$1-E$1)&gt;0,0,('Power parameter'!K$8-'Power parameter'!B$13/'Power parameter'!E$15*((K866-E$4)-waves!B$1))*M866)</f>
        <v>0.46938909214615115</v>
      </c>
      <c r="P866" s="1">
        <f t="shared" si="147"/>
        <v>0.46938909214615115</v>
      </c>
      <c r="S866" s="1">
        <f t="shared" si="148"/>
        <v>4.0997054711448236E-5</v>
      </c>
      <c r="T866" s="1">
        <f t="shared" si="149"/>
        <v>0.58724627098948101</v>
      </c>
    </row>
    <row r="867" spans="1:20">
      <c r="A867">
        <v>859</v>
      </c>
      <c r="B867" s="1">
        <f t="shared" si="153"/>
        <v>4.1044836826496541E-5</v>
      </c>
      <c r="C867">
        <f t="shared" si="145"/>
        <v>0</v>
      </c>
      <c r="D867">
        <f t="shared" si="154"/>
        <v>1</v>
      </c>
      <c r="E867" s="1">
        <f>('Power parameter'!B$7-'Power parameter'!H$10/2+('Power parameter'!B$6-'Power parameter'!B$12)/'Power parameter'!E$15*(B867-B$4))*C867</f>
        <v>0</v>
      </c>
      <c r="F867">
        <f>('Power parameter'!B$7+'Power parameter'!H$10/2-'Power parameter'!B$12/'Power parameter'!E$15*(B867-B$3-B$4))*D867</f>
        <v>0.58640762861380669</v>
      </c>
      <c r="G867" s="1">
        <f t="shared" si="146"/>
        <v>0.58640762861380669</v>
      </c>
      <c r="J867">
        <v>859</v>
      </c>
      <c r="K867" s="1">
        <f t="shared" si="150"/>
        <v>4.3931628358590586E-5</v>
      </c>
      <c r="L867">
        <f t="shared" si="151"/>
        <v>0</v>
      </c>
      <c r="M867">
        <f t="shared" si="152"/>
        <v>1</v>
      </c>
      <c r="N867" s="1">
        <f>('Power parameter'!B$6-'Power parameter'!B$13)/'Power parameter'!E$15*(K867-E$4)*L867</f>
        <v>0</v>
      </c>
      <c r="O867" s="1">
        <f>IF(((K867-E$4)-B$1-E$1)&gt;0,0,('Power parameter'!K$8-'Power parameter'!B$13/'Power parameter'!E$15*((K867-E$4)-waves!B$1))*M867)</f>
        <v>0.46849146584227197</v>
      </c>
      <c r="P867" s="1">
        <f t="shared" si="147"/>
        <v>0.46849146584227197</v>
      </c>
      <c r="S867" s="1">
        <f t="shared" si="148"/>
        <v>4.1044836826496541E-5</v>
      </c>
      <c r="T867" s="1">
        <f t="shared" si="149"/>
        <v>0.58640762861380669</v>
      </c>
    </row>
    <row r="868" spans="1:20">
      <c r="A868">
        <v>860</v>
      </c>
      <c r="B868" s="1">
        <f t="shared" si="153"/>
        <v>4.1092618941544852E-5</v>
      </c>
      <c r="C868">
        <f t="shared" si="145"/>
        <v>0</v>
      </c>
      <c r="D868">
        <f t="shared" si="154"/>
        <v>1</v>
      </c>
      <c r="E868" s="1">
        <f>('Power parameter'!B$7-'Power parameter'!H$10/2+('Power parameter'!B$6-'Power parameter'!B$12)/'Power parameter'!E$15*(B868-B$4))*C868</f>
        <v>0</v>
      </c>
      <c r="F868">
        <f>('Power parameter'!B$7+'Power parameter'!H$10/2-'Power parameter'!B$12/'Power parameter'!E$15*(B868-B$3-B$4))*D868</f>
        <v>0.58556898623813236</v>
      </c>
      <c r="G868" s="1">
        <f t="shared" si="146"/>
        <v>0.58556898623813236</v>
      </c>
      <c r="J868">
        <v>860</v>
      </c>
      <c r="K868" s="1">
        <f t="shared" si="150"/>
        <v>4.3982771115701864E-5</v>
      </c>
      <c r="L868">
        <f t="shared" si="151"/>
        <v>0</v>
      </c>
      <c r="M868">
        <f t="shared" si="152"/>
        <v>1</v>
      </c>
      <c r="N868" s="1">
        <f>('Power parameter'!B$6-'Power parameter'!B$13)/'Power parameter'!E$15*(K868-E$4)*L868</f>
        <v>0</v>
      </c>
      <c r="O868" s="1">
        <f>IF(((K868-E$4)-B$1-E$1)&gt;0,0,('Power parameter'!K$8-'Power parameter'!B$13/'Power parameter'!E$15*((K868-E$4)-waves!B$1))*M868)</f>
        <v>0.4675938395383929</v>
      </c>
      <c r="P868" s="1">
        <f t="shared" si="147"/>
        <v>0.4675938395383929</v>
      </c>
      <c r="S868" s="1">
        <f t="shared" si="148"/>
        <v>4.1092618941544852E-5</v>
      </c>
      <c r="T868" s="1">
        <f t="shared" si="149"/>
        <v>0.58556898623813236</v>
      </c>
    </row>
    <row r="869" spans="1:20">
      <c r="A869">
        <v>861</v>
      </c>
      <c r="B869" s="1">
        <f t="shared" si="153"/>
        <v>4.1140401056593157E-5</v>
      </c>
      <c r="C869">
        <f t="shared" si="145"/>
        <v>0</v>
      </c>
      <c r="D869">
        <f t="shared" si="154"/>
        <v>1</v>
      </c>
      <c r="E869" s="1">
        <f>('Power parameter'!B$7-'Power parameter'!H$10/2+('Power parameter'!B$6-'Power parameter'!B$12)/'Power parameter'!E$15*(B869-B$4))*C869</f>
        <v>0</v>
      </c>
      <c r="F869">
        <f>('Power parameter'!B$7+'Power parameter'!H$10/2-'Power parameter'!B$12/'Power parameter'!E$15*(B869-B$3-B$4))*D869</f>
        <v>0.58473034386245804</v>
      </c>
      <c r="G869" s="1">
        <f t="shared" si="146"/>
        <v>0.58473034386245804</v>
      </c>
      <c r="J869">
        <v>861</v>
      </c>
      <c r="K869" s="1">
        <f t="shared" si="150"/>
        <v>4.4033913872813148E-5</v>
      </c>
      <c r="L869">
        <f t="shared" si="151"/>
        <v>0</v>
      </c>
      <c r="M869">
        <f t="shared" si="152"/>
        <v>1</v>
      </c>
      <c r="N869" s="1">
        <f>('Power parameter'!B$6-'Power parameter'!B$13)/'Power parameter'!E$15*(K869-E$4)*L869</f>
        <v>0</v>
      </c>
      <c r="O869" s="1">
        <f>IF(((K869-E$4)-B$1-E$1)&gt;0,0,('Power parameter'!K$8-'Power parameter'!B$13/'Power parameter'!E$15*((K869-E$4)-waves!B$1))*M869)</f>
        <v>0.46669621323451366</v>
      </c>
      <c r="P869" s="1">
        <f t="shared" si="147"/>
        <v>0.46669621323451366</v>
      </c>
      <c r="S869" s="1">
        <f t="shared" si="148"/>
        <v>4.1140401056593157E-5</v>
      </c>
      <c r="T869" s="1">
        <f t="shared" si="149"/>
        <v>0.58473034386245804</v>
      </c>
    </row>
    <row r="870" spans="1:20">
      <c r="A870">
        <v>862</v>
      </c>
      <c r="B870" s="1">
        <f t="shared" si="153"/>
        <v>4.1188183171641469E-5</v>
      </c>
      <c r="C870">
        <f t="shared" si="145"/>
        <v>0</v>
      </c>
      <c r="D870">
        <f t="shared" si="154"/>
        <v>1</v>
      </c>
      <c r="E870" s="1">
        <f>('Power parameter'!B$7-'Power parameter'!H$10/2+('Power parameter'!B$6-'Power parameter'!B$12)/'Power parameter'!E$15*(B870-B$4))*C870</f>
        <v>0</v>
      </c>
      <c r="F870">
        <f>('Power parameter'!B$7+'Power parameter'!H$10/2-'Power parameter'!B$12/'Power parameter'!E$15*(B870-B$3-B$4))*D870</f>
        <v>0.58389170148678371</v>
      </c>
      <c r="G870" s="1">
        <f t="shared" si="146"/>
        <v>0.58389170148678371</v>
      </c>
      <c r="J870">
        <v>862</v>
      </c>
      <c r="K870" s="1">
        <f t="shared" si="150"/>
        <v>4.4085056629924426E-5</v>
      </c>
      <c r="L870">
        <f t="shared" si="151"/>
        <v>0</v>
      </c>
      <c r="M870">
        <f t="shared" si="152"/>
        <v>1</v>
      </c>
      <c r="N870" s="1">
        <f>('Power parameter'!B$6-'Power parameter'!B$13)/'Power parameter'!E$15*(K870-E$4)*L870</f>
        <v>0</v>
      </c>
      <c r="O870" s="1">
        <f>IF(((K870-E$4)-B$1-E$1)&gt;0,0,('Power parameter'!K$8-'Power parameter'!B$13/'Power parameter'!E$15*((K870-E$4)-waves!B$1))*M870)</f>
        <v>0.46579858693063458</v>
      </c>
      <c r="P870" s="1">
        <f t="shared" si="147"/>
        <v>0.46579858693063458</v>
      </c>
      <c r="S870" s="1">
        <f t="shared" si="148"/>
        <v>4.1188183171641469E-5</v>
      </c>
      <c r="T870" s="1">
        <f t="shared" si="149"/>
        <v>0.58389170148678371</v>
      </c>
    </row>
    <row r="871" spans="1:20">
      <c r="A871">
        <v>863</v>
      </c>
      <c r="B871" s="1">
        <f t="shared" si="153"/>
        <v>4.1235965286689774E-5</v>
      </c>
      <c r="C871">
        <f t="shared" si="145"/>
        <v>0</v>
      </c>
      <c r="D871">
        <f t="shared" si="154"/>
        <v>1</v>
      </c>
      <c r="E871" s="1">
        <f>('Power parameter'!B$7-'Power parameter'!H$10/2+('Power parameter'!B$6-'Power parameter'!B$12)/'Power parameter'!E$15*(B871-B$4))*C871</f>
        <v>0</v>
      </c>
      <c r="F871">
        <f>('Power parameter'!B$7+'Power parameter'!H$10/2-'Power parameter'!B$12/'Power parameter'!E$15*(B871-B$3-B$4))*D871</f>
        <v>0.58305305911110938</v>
      </c>
      <c r="G871" s="1">
        <f t="shared" si="146"/>
        <v>0.58305305911110938</v>
      </c>
      <c r="J871">
        <v>863</v>
      </c>
      <c r="K871" s="1">
        <f t="shared" si="150"/>
        <v>4.413619938703571E-5</v>
      </c>
      <c r="L871">
        <f t="shared" si="151"/>
        <v>0</v>
      </c>
      <c r="M871">
        <f t="shared" si="152"/>
        <v>1</v>
      </c>
      <c r="N871" s="1">
        <f>('Power parameter'!B$6-'Power parameter'!B$13)/'Power parameter'!E$15*(K871-E$4)*L871</f>
        <v>0</v>
      </c>
      <c r="O871" s="1">
        <f>IF(((K871-E$4)-B$1-E$1)&gt;0,0,('Power parameter'!K$8-'Power parameter'!B$13/'Power parameter'!E$15*((K871-E$4)-waves!B$1))*M871)</f>
        <v>0.4649009606267554</v>
      </c>
      <c r="P871" s="1">
        <f t="shared" si="147"/>
        <v>0.4649009606267554</v>
      </c>
      <c r="S871" s="1">
        <f t="shared" si="148"/>
        <v>4.1235965286689774E-5</v>
      </c>
      <c r="T871" s="1">
        <f t="shared" si="149"/>
        <v>0.58305305911110938</v>
      </c>
    </row>
    <row r="872" spans="1:20">
      <c r="A872">
        <v>864</v>
      </c>
      <c r="B872" s="1">
        <f t="shared" si="153"/>
        <v>4.1283747401738085E-5</v>
      </c>
      <c r="C872">
        <f t="shared" si="145"/>
        <v>0</v>
      </c>
      <c r="D872">
        <f t="shared" si="154"/>
        <v>1</v>
      </c>
      <c r="E872" s="1">
        <f>('Power parameter'!B$7-'Power parameter'!H$10/2+('Power parameter'!B$6-'Power parameter'!B$12)/'Power parameter'!E$15*(B872-B$4))*C872</f>
        <v>0</v>
      </c>
      <c r="F872">
        <f>('Power parameter'!B$7+'Power parameter'!H$10/2-'Power parameter'!B$12/'Power parameter'!E$15*(B872-B$3-B$4))*D872</f>
        <v>0.58221441673543506</v>
      </c>
      <c r="G872" s="1">
        <f t="shared" si="146"/>
        <v>0.58221441673543506</v>
      </c>
      <c r="J872">
        <v>864</v>
      </c>
      <c r="K872" s="1">
        <f t="shared" si="150"/>
        <v>4.4187342144146987E-5</v>
      </c>
      <c r="L872">
        <f t="shared" si="151"/>
        <v>0</v>
      </c>
      <c r="M872">
        <f t="shared" si="152"/>
        <v>1</v>
      </c>
      <c r="N872" s="1">
        <f>('Power parameter'!B$6-'Power parameter'!B$13)/'Power parameter'!E$15*(K872-E$4)*L872</f>
        <v>0</v>
      </c>
      <c r="O872" s="1">
        <f>IF(((K872-E$4)-B$1-E$1)&gt;0,0,('Power parameter'!K$8-'Power parameter'!B$13/'Power parameter'!E$15*((K872-E$4)-waves!B$1))*M872)</f>
        <v>0.46400333432287633</v>
      </c>
      <c r="P872" s="1">
        <f t="shared" si="147"/>
        <v>0.46400333432287633</v>
      </c>
      <c r="S872" s="1">
        <f t="shared" si="148"/>
        <v>4.1283747401738085E-5</v>
      </c>
      <c r="T872" s="1">
        <f t="shared" si="149"/>
        <v>0.58221441673543506</v>
      </c>
    </row>
    <row r="873" spans="1:20">
      <c r="A873">
        <v>865</v>
      </c>
      <c r="B873" s="1">
        <f t="shared" si="153"/>
        <v>4.133152951678639E-5</v>
      </c>
      <c r="C873">
        <f t="shared" si="145"/>
        <v>0</v>
      </c>
      <c r="D873">
        <f t="shared" si="154"/>
        <v>1</v>
      </c>
      <c r="E873" s="1">
        <f>('Power parameter'!B$7-'Power parameter'!H$10/2+('Power parameter'!B$6-'Power parameter'!B$12)/'Power parameter'!E$15*(B873-B$4))*C873</f>
        <v>0</v>
      </c>
      <c r="F873">
        <f>('Power parameter'!B$7+'Power parameter'!H$10/2-'Power parameter'!B$12/'Power parameter'!E$15*(B873-B$3-B$4))*D873</f>
        <v>0.58137577435976073</v>
      </c>
      <c r="G873" s="1">
        <f t="shared" si="146"/>
        <v>0.58137577435976073</v>
      </c>
      <c r="J873">
        <v>865</v>
      </c>
      <c r="K873" s="1">
        <f t="shared" si="150"/>
        <v>4.4238484901258272E-5</v>
      </c>
      <c r="L873">
        <f t="shared" si="151"/>
        <v>0</v>
      </c>
      <c r="M873">
        <f t="shared" si="152"/>
        <v>1</v>
      </c>
      <c r="N873" s="1">
        <f>('Power parameter'!B$6-'Power parameter'!B$13)/'Power parameter'!E$15*(K873-E$4)*L873</f>
        <v>0</v>
      </c>
      <c r="O873" s="1">
        <f>IF(((K873-E$4)-B$1-E$1)&gt;0,0,('Power parameter'!K$8-'Power parameter'!B$13/'Power parameter'!E$15*((K873-E$4)-waves!B$1))*M873)</f>
        <v>0.46310570801899714</v>
      </c>
      <c r="P873" s="1">
        <f t="shared" si="147"/>
        <v>0.46310570801899714</v>
      </c>
      <c r="S873" s="1">
        <f t="shared" si="148"/>
        <v>4.133152951678639E-5</v>
      </c>
      <c r="T873" s="1">
        <f t="shared" si="149"/>
        <v>0.58137577435976073</v>
      </c>
    </row>
    <row r="874" spans="1:20">
      <c r="A874">
        <v>866</v>
      </c>
      <c r="B874" s="1">
        <f t="shared" si="153"/>
        <v>4.1379311631834702E-5</v>
      </c>
      <c r="C874">
        <f t="shared" si="145"/>
        <v>0</v>
      </c>
      <c r="D874">
        <f t="shared" si="154"/>
        <v>1</v>
      </c>
      <c r="E874" s="1">
        <f>('Power parameter'!B$7-'Power parameter'!H$10/2+('Power parameter'!B$6-'Power parameter'!B$12)/'Power parameter'!E$15*(B874-B$4))*C874</f>
        <v>0</v>
      </c>
      <c r="F874">
        <f>('Power parameter'!B$7+'Power parameter'!H$10/2-'Power parameter'!B$12/'Power parameter'!E$15*(B874-B$3-B$4))*D874</f>
        <v>0.5805371319840863</v>
      </c>
      <c r="G874" s="1">
        <f t="shared" si="146"/>
        <v>0.5805371319840863</v>
      </c>
      <c r="J874">
        <v>866</v>
      </c>
      <c r="K874" s="1">
        <f t="shared" si="150"/>
        <v>4.4289627658369556E-5</v>
      </c>
      <c r="L874">
        <f t="shared" si="151"/>
        <v>0</v>
      </c>
      <c r="M874">
        <f t="shared" si="152"/>
        <v>1</v>
      </c>
      <c r="N874" s="1">
        <f>('Power parameter'!B$6-'Power parameter'!B$13)/'Power parameter'!E$15*(K874-E$4)*L874</f>
        <v>0</v>
      </c>
      <c r="O874" s="1">
        <f>IF(((K874-E$4)-B$1-E$1)&gt;0,0,('Power parameter'!K$8-'Power parameter'!B$13/'Power parameter'!E$15*((K874-E$4)-waves!B$1))*M874)</f>
        <v>0.46220808171511796</v>
      </c>
      <c r="P874" s="1">
        <f t="shared" si="147"/>
        <v>0.46220808171511796</v>
      </c>
      <c r="S874" s="1">
        <f t="shared" si="148"/>
        <v>4.1379311631834702E-5</v>
      </c>
      <c r="T874" s="1">
        <f t="shared" si="149"/>
        <v>0.5805371319840863</v>
      </c>
    </row>
    <row r="875" spans="1:20">
      <c r="A875">
        <v>867</v>
      </c>
      <c r="B875" s="1">
        <f t="shared" si="153"/>
        <v>4.1427093746883007E-5</v>
      </c>
      <c r="C875">
        <f t="shared" si="145"/>
        <v>0</v>
      </c>
      <c r="D875">
        <f t="shared" si="154"/>
        <v>1</v>
      </c>
      <c r="E875" s="1">
        <f>('Power parameter'!B$7-'Power parameter'!H$10/2+('Power parameter'!B$6-'Power parameter'!B$12)/'Power parameter'!E$15*(B875-B$4))*C875</f>
        <v>0</v>
      </c>
      <c r="F875">
        <f>('Power parameter'!B$7+'Power parameter'!H$10/2-'Power parameter'!B$12/'Power parameter'!E$15*(B875-B$3-B$4))*D875</f>
        <v>0.57969848960841208</v>
      </c>
      <c r="G875" s="1">
        <f t="shared" si="146"/>
        <v>0.57969848960841208</v>
      </c>
      <c r="J875">
        <v>867</v>
      </c>
      <c r="K875" s="1">
        <f t="shared" si="150"/>
        <v>4.4340770415480833E-5</v>
      </c>
      <c r="L875">
        <f t="shared" si="151"/>
        <v>0</v>
      </c>
      <c r="M875">
        <f t="shared" si="152"/>
        <v>1</v>
      </c>
      <c r="N875" s="1">
        <f>('Power parameter'!B$6-'Power parameter'!B$13)/'Power parameter'!E$15*(K875-E$4)*L875</f>
        <v>0</v>
      </c>
      <c r="O875" s="1">
        <f>IF(((K875-E$4)-B$1-E$1)&gt;0,0,('Power parameter'!K$8-'Power parameter'!B$13/'Power parameter'!E$15*((K875-E$4)-waves!B$1))*M875)</f>
        <v>0.46131045541123888</v>
      </c>
      <c r="P875" s="1">
        <f t="shared" si="147"/>
        <v>0.46131045541123888</v>
      </c>
      <c r="S875" s="1">
        <f t="shared" si="148"/>
        <v>4.1427093746883007E-5</v>
      </c>
      <c r="T875" s="1">
        <f t="shared" si="149"/>
        <v>0.57969848960841208</v>
      </c>
    </row>
    <row r="876" spans="1:20">
      <c r="A876">
        <v>868</v>
      </c>
      <c r="B876" s="1">
        <f t="shared" si="153"/>
        <v>4.1474875861931318E-5</v>
      </c>
      <c r="C876">
        <f t="shared" si="145"/>
        <v>0</v>
      </c>
      <c r="D876">
        <f t="shared" si="154"/>
        <v>1</v>
      </c>
      <c r="E876" s="1">
        <f>('Power parameter'!B$7-'Power parameter'!H$10/2+('Power parameter'!B$6-'Power parameter'!B$12)/'Power parameter'!E$15*(B876-B$4))*C876</f>
        <v>0</v>
      </c>
      <c r="F876">
        <f>('Power parameter'!B$7+'Power parameter'!H$10/2-'Power parameter'!B$12/'Power parameter'!E$15*(B876-B$3-B$4))*D876</f>
        <v>0.57885984723273753</v>
      </c>
      <c r="G876" s="1">
        <f t="shared" si="146"/>
        <v>0.57885984723273753</v>
      </c>
      <c r="J876">
        <v>868</v>
      </c>
      <c r="K876" s="1">
        <f t="shared" si="150"/>
        <v>4.4391913172592118E-5</v>
      </c>
      <c r="L876">
        <f t="shared" si="151"/>
        <v>0</v>
      </c>
      <c r="M876">
        <f t="shared" si="152"/>
        <v>1</v>
      </c>
      <c r="N876" s="1">
        <f>('Power parameter'!B$6-'Power parameter'!B$13)/'Power parameter'!E$15*(K876-E$4)*L876</f>
        <v>0</v>
      </c>
      <c r="O876" s="1">
        <f>IF(((K876-E$4)-B$1-E$1)&gt;0,0,('Power parameter'!K$8-'Power parameter'!B$13/'Power parameter'!E$15*((K876-E$4)-waves!B$1))*M876)</f>
        <v>0.46041282910735964</v>
      </c>
      <c r="P876" s="1">
        <f t="shared" si="147"/>
        <v>0.46041282910735964</v>
      </c>
      <c r="S876" s="1">
        <f t="shared" si="148"/>
        <v>4.1474875861931318E-5</v>
      </c>
      <c r="T876" s="1">
        <f t="shared" si="149"/>
        <v>0.57885984723273753</v>
      </c>
    </row>
    <row r="877" spans="1:20">
      <c r="A877">
        <v>869</v>
      </c>
      <c r="B877" s="1">
        <f t="shared" si="153"/>
        <v>4.1522657976979623E-5</v>
      </c>
      <c r="C877">
        <f t="shared" si="145"/>
        <v>0</v>
      </c>
      <c r="D877">
        <f t="shared" si="154"/>
        <v>1</v>
      </c>
      <c r="E877" s="1">
        <f>('Power parameter'!B$7-'Power parameter'!H$10/2+('Power parameter'!B$6-'Power parameter'!B$12)/'Power parameter'!E$15*(B877-B$4))*C877</f>
        <v>0</v>
      </c>
      <c r="F877">
        <f>('Power parameter'!B$7+'Power parameter'!H$10/2-'Power parameter'!B$12/'Power parameter'!E$15*(B877-B$3-B$4))*D877</f>
        <v>0.57802120485706332</v>
      </c>
      <c r="G877" s="1">
        <f t="shared" si="146"/>
        <v>0.57802120485706332</v>
      </c>
      <c r="J877">
        <v>869</v>
      </c>
      <c r="K877" s="1">
        <f t="shared" si="150"/>
        <v>4.4443055929703395E-5</v>
      </c>
      <c r="L877">
        <f t="shared" si="151"/>
        <v>0</v>
      </c>
      <c r="M877">
        <f t="shared" si="152"/>
        <v>1</v>
      </c>
      <c r="N877" s="1">
        <f>('Power parameter'!B$6-'Power parameter'!B$13)/'Power parameter'!E$15*(K877-E$4)*L877</f>
        <v>0</v>
      </c>
      <c r="O877" s="1">
        <f>IF(((K877-E$4)-B$1-E$1)&gt;0,0,('Power parameter'!K$8-'Power parameter'!B$13/'Power parameter'!E$15*((K877-E$4)-waves!B$1))*M877)</f>
        <v>0.45951520280348057</v>
      </c>
      <c r="P877" s="1">
        <f t="shared" si="147"/>
        <v>0.45951520280348057</v>
      </c>
      <c r="S877" s="1">
        <f t="shared" si="148"/>
        <v>4.1522657976979623E-5</v>
      </c>
      <c r="T877" s="1">
        <f t="shared" si="149"/>
        <v>0.57802120485706332</v>
      </c>
    </row>
    <row r="878" spans="1:20">
      <c r="A878">
        <v>870</v>
      </c>
      <c r="B878" s="1">
        <f t="shared" si="153"/>
        <v>4.1570440092027935E-5</v>
      </c>
      <c r="C878">
        <f t="shared" si="145"/>
        <v>0</v>
      </c>
      <c r="D878">
        <f t="shared" si="154"/>
        <v>1</v>
      </c>
      <c r="E878" s="1">
        <f>('Power parameter'!B$7-'Power parameter'!H$10/2+('Power parameter'!B$6-'Power parameter'!B$12)/'Power parameter'!E$15*(B878-B$4))*C878</f>
        <v>0</v>
      </c>
      <c r="F878">
        <f>('Power parameter'!B$7+'Power parameter'!H$10/2-'Power parameter'!B$12/'Power parameter'!E$15*(B878-B$3-B$4))*D878</f>
        <v>0.57718256248138888</v>
      </c>
      <c r="G878" s="1">
        <f t="shared" si="146"/>
        <v>0.57718256248138888</v>
      </c>
      <c r="J878">
        <v>870</v>
      </c>
      <c r="K878" s="1">
        <f t="shared" si="150"/>
        <v>4.4494198686814679E-5</v>
      </c>
      <c r="L878">
        <f t="shared" si="151"/>
        <v>0</v>
      </c>
      <c r="M878">
        <f t="shared" si="152"/>
        <v>1</v>
      </c>
      <c r="N878" s="1">
        <f>('Power parameter'!B$6-'Power parameter'!B$13)/'Power parameter'!E$15*(K878-E$4)*L878</f>
        <v>0</v>
      </c>
      <c r="O878" s="1">
        <f>IF(((K878-E$4)-B$1-E$1)&gt;0,0,('Power parameter'!K$8-'Power parameter'!B$13/'Power parameter'!E$15*((K878-E$4)-waves!B$1))*M878)</f>
        <v>0.45861757649960139</v>
      </c>
      <c r="P878" s="1">
        <f t="shared" si="147"/>
        <v>0.45861757649960139</v>
      </c>
      <c r="S878" s="1">
        <f t="shared" si="148"/>
        <v>4.1570440092027935E-5</v>
      </c>
      <c r="T878" s="1">
        <f t="shared" si="149"/>
        <v>0.57718256248138888</v>
      </c>
    </row>
    <row r="879" spans="1:20">
      <c r="A879">
        <v>871</v>
      </c>
      <c r="B879" s="1">
        <f t="shared" si="153"/>
        <v>4.1618222207076239E-5</v>
      </c>
      <c r="C879">
        <f t="shared" si="145"/>
        <v>0</v>
      </c>
      <c r="D879">
        <f t="shared" si="154"/>
        <v>1</v>
      </c>
      <c r="E879" s="1">
        <f>('Power parameter'!B$7-'Power parameter'!H$10/2+('Power parameter'!B$6-'Power parameter'!B$12)/'Power parameter'!E$15*(B879-B$4))*C879</f>
        <v>0</v>
      </c>
      <c r="F879">
        <f>('Power parameter'!B$7+'Power parameter'!H$10/2-'Power parameter'!B$12/'Power parameter'!E$15*(B879-B$3-B$4))*D879</f>
        <v>0.57634392010571456</v>
      </c>
      <c r="G879" s="1">
        <f t="shared" si="146"/>
        <v>0.57634392010571456</v>
      </c>
      <c r="J879">
        <v>871</v>
      </c>
      <c r="K879" s="1">
        <f t="shared" si="150"/>
        <v>4.4545341443925957E-5</v>
      </c>
      <c r="L879">
        <f t="shared" si="151"/>
        <v>0</v>
      </c>
      <c r="M879">
        <f t="shared" si="152"/>
        <v>1</v>
      </c>
      <c r="N879" s="1">
        <f>('Power parameter'!B$6-'Power parameter'!B$13)/'Power parameter'!E$15*(K879-E$4)*L879</f>
        <v>0</v>
      </c>
      <c r="O879" s="1">
        <f>IF(((K879-E$4)-B$1-E$1)&gt;0,0,('Power parameter'!K$8-'Power parameter'!B$13/'Power parameter'!E$15*((K879-E$4)-waves!B$1))*M879)</f>
        <v>0.45771995019572231</v>
      </c>
      <c r="P879" s="1">
        <f t="shared" si="147"/>
        <v>0.45771995019572231</v>
      </c>
      <c r="S879" s="1">
        <f t="shared" si="148"/>
        <v>4.1618222207076239E-5</v>
      </c>
      <c r="T879" s="1">
        <f t="shared" si="149"/>
        <v>0.57634392010571456</v>
      </c>
    </row>
    <row r="880" spans="1:20">
      <c r="A880">
        <v>872</v>
      </c>
      <c r="B880" s="1">
        <f t="shared" si="153"/>
        <v>4.1666004322124544E-5</v>
      </c>
      <c r="C880">
        <f t="shared" si="145"/>
        <v>0</v>
      </c>
      <c r="D880">
        <f t="shared" si="154"/>
        <v>1</v>
      </c>
      <c r="E880" s="1">
        <f>('Power parameter'!B$7-'Power parameter'!H$10/2+('Power parameter'!B$6-'Power parameter'!B$12)/'Power parameter'!E$15*(B880-B$4))*C880</f>
        <v>0</v>
      </c>
      <c r="F880">
        <f>('Power parameter'!B$7+'Power parameter'!H$10/2-'Power parameter'!B$12/'Power parameter'!E$15*(B880-B$3-B$4))*D880</f>
        <v>0.57550527773004034</v>
      </c>
      <c r="G880" s="1">
        <f t="shared" si="146"/>
        <v>0.57550527773004034</v>
      </c>
      <c r="J880">
        <v>872</v>
      </c>
      <c r="K880" s="1">
        <f t="shared" si="150"/>
        <v>4.4596484201037241E-5</v>
      </c>
      <c r="L880">
        <f t="shared" si="151"/>
        <v>0</v>
      </c>
      <c r="M880">
        <f t="shared" si="152"/>
        <v>1</v>
      </c>
      <c r="N880" s="1">
        <f>('Power parameter'!B$6-'Power parameter'!B$13)/'Power parameter'!E$15*(K880-E$4)*L880</f>
        <v>0</v>
      </c>
      <c r="O880" s="1">
        <f>IF(((K880-E$4)-B$1-E$1)&gt;0,0,('Power parameter'!K$8-'Power parameter'!B$13/'Power parameter'!E$15*((K880-E$4)-waves!B$1))*M880)</f>
        <v>0.45682232389184313</v>
      </c>
      <c r="P880" s="1">
        <f t="shared" si="147"/>
        <v>0.45682232389184313</v>
      </c>
      <c r="S880" s="1">
        <f t="shared" si="148"/>
        <v>4.1666004322124544E-5</v>
      </c>
      <c r="T880" s="1">
        <f t="shared" si="149"/>
        <v>0.57550527773004034</v>
      </c>
    </row>
    <row r="881" spans="1:20">
      <c r="A881">
        <v>873</v>
      </c>
      <c r="B881" s="1">
        <f t="shared" si="153"/>
        <v>4.1713786437172856E-5</v>
      </c>
      <c r="C881">
        <f t="shared" si="145"/>
        <v>0</v>
      </c>
      <c r="D881">
        <f t="shared" si="154"/>
        <v>1</v>
      </c>
      <c r="E881" s="1">
        <f>('Power parameter'!B$7-'Power parameter'!H$10/2+('Power parameter'!B$6-'Power parameter'!B$12)/'Power parameter'!E$15*(B881-B$4))*C881</f>
        <v>0</v>
      </c>
      <c r="F881">
        <f>('Power parameter'!B$7+'Power parameter'!H$10/2-'Power parameter'!B$12/'Power parameter'!E$15*(B881-B$3-B$4))*D881</f>
        <v>0.57466663535436591</v>
      </c>
      <c r="G881" s="1">
        <f t="shared" si="146"/>
        <v>0.57466663535436591</v>
      </c>
      <c r="J881">
        <v>873</v>
      </c>
      <c r="K881" s="1">
        <f t="shared" si="150"/>
        <v>4.4647626958148519E-5</v>
      </c>
      <c r="L881">
        <f t="shared" si="151"/>
        <v>0</v>
      </c>
      <c r="M881">
        <f t="shared" si="152"/>
        <v>1</v>
      </c>
      <c r="N881" s="1">
        <f>('Power parameter'!B$6-'Power parameter'!B$13)/'Power parameter'!E$15*(K881-E$4)*L881</f>
        <v>0</v>
      </c>
      <c r="O881" s="1">
        <f>IF(((K881-E$4)-B$1-E$1)&gt;0,0,('Power parameter'!K$8-'Power parameter'!B$13/'Power parameter'!E$15*((K881-E$4)-waves!B$1))*M881)</f>
        <v>0.45592469758796406</v>
      </c>
      <c r="P881" s="1">
        <f t="shared" si="147"/>
        <v>0.45592469758796406</v>
      </c>
      <c r="S881" s="1">
        <f t="shared" si="148"/>
        <v>4.1713786437172856E-5</v>
      </c>
      <c r="T881" s="1">
        <f t="shared" si="149"/>
        <v>0.57466663535436591</v>
      </c>
    </row>
    <row r="882" spans="1:20">
      <c r="A882">
        <v>874</v>
      </c>
      <c r="B882" s="1">
        <f t="shared" si="153"/>
        <v>4.1761568552221161E-5</v>
      </c>
      <c r="C882">
        <f t="shared" si="145"/>
        <v>0</v>
      </c>
      <c r="D882">
        <f t="shared" si="154"/>
        <v>1</v>
      </c>
      <c r="E882" s="1">
        <f>('Power parameter'!B$7-'Power parameter'!H$10/2+('Power parameter'!B$6-'Power parameter'!B$12)/'Power parameter'!E$15*(B882-B$4))*C882</f>
        <v>0</v>
      </c>
      <c r="F882">
        <f>('Power parameter'!B$7+'Power parameter'!H$10/2-'Power parameter'!B$12/'Power parameter'!E$15*(B882-B$3-B$4))*D882</f>
        <v>0.57382799297869158</v>
      </c>
      <c r="G882" s="1">
        <f t="shared" si="146"/>
        <v>0.57382799297869158</v>
      </c>
      <c r="J882">
        <v>874</v>
      </c>
      <c r="K882" s="1">
        <f t="shared" si="150"/>
        <v>4.4698769715259803E-5</v>
      </c>
      <c r="L882">
        <f t="shared" si="151"/>
        <v>0</v>
      </c>
      <c r="M882">
        <f t="shared" si="152"/>
        <v>1</v>
      </c>
      <c r="N882" s="1">
        <f>('Power parameter'!B$6-'Power parameter'!B$13)/'Power parameter'!E$15*(K882-E$4)*L882</f>
        <v>0</v>
      </c>
      <c r="O882" s="1">
        <f>IF(((K882-E$4)-B$1-E$1)&gt;0,0,('Power parameter'!K$8-'Power parameter'!B$13/'Power parameter'!E$15*((K882-E$4)-waves!B$1))*M882)</f>
        <v>0.45502707128408487</v>
      </c>
      <c r="P882" s="1">
        <f t="shared" si="147"/>
        <v>0.45502707128408487</v>
      </c>
      <c r="S882" s="1">
        <f t="shared" si="148"/>
        <v>4.1761568552221161E-5</v>
      </c>
      <c r="T882" s="1">
        <f t="shared" si="149"/>
        <v>0.57382799297869158</v>
      </c>
    </row>
    <row r="883" spans="1:20">
      <c r="A883">
        <v>875</v>
      </c>
      <c r="B883" s="1">
        <f t="shared" si="153"/>
        <v>4.1809350667269472E-5</v>
      </c>
      <c r="C883">
        <f t="shared" si="145"/>
        <v>0</v>
      </c>
      <c r="D883">
        <f t="shared" si="154"/>
        <v>1</v>
      </c>
      <c r="E883" s="1">
        <f>('Power parameter'!B$7-'Power parameter'!H$10/2+('Power parameter'!B$6-'Power parameter'!B$12)/'Power parameter'!E$15*(B883-B$4))*C883</f>
        <v>0</v>
      </c>
      <c r="F883">
        <f>('Power parameter'!B$7+'Power parameter'!H$10/2-'Power parameter'!B$12/'Power parameter'!E$15*(B883-B$3-B$4))*D883</f>
        <v>0.57298935060301726</v>
      </c>
      <c r="G883" s="1">
        <f t="shared" si="146"/>
        <v>0.57298935060301726</v>
      </c>
      <c r="J883">
        <v>875</v>
      </c>
      <c r="K883" s="1">
        <f t="shared" si="150"/>
        <v>4.474991247237108E-5</v>
      </c>
      <c r="L883">
        <f t="shared" si="151"/>
        <v>0</v>
      </c>
      <c r="M883">
        <f t="shared" si="152"/>
        <v>1</v>
      </c>
      <c r="N883" s="1">
        <f>('Power parameter'!B$6-'Power parameter'!B$13)/'Power parameter'!E$15*(K883-E$4)*L883</f>
        <v>0</v>
      </c>
      <c r="O883" s="1">
        <f>IF(((K883-E$4)-B$1-E$1)&gt;0,0,('Power parameter'!K$8-'Power parameter'!B$13/'Power parameter'!E$15*((K883-E$4)-waves!B$1))*M883)</f>
        <v>0.4541294449802058</v>
      </c>
      <c r="P883" s="1">
        <f t="shared" si="147"/>
        <v>0.4541294449802058</v>
      </c>
      <c r="S883" s="1">
        <f t="shared" si="148"/>
        <v>4.1809350667269472E-5</v>
      </c>
      <c r="T883" s="1">
        <f t="shared" si="149"/>
        <v>0.57298935060301726</v>
      </c>
    </row>
    <row r="884" spans="1:20">
      <c r="A884">
        <v>876</v>
      </c>
      <c r="B884" s="1">
        <f t="shared" si="153"/>
        <v>4.1857132782317777E-5</v>
      </c>
      <c r="C884">
        <f t="shared" si="145"/>
        <v>0</v>
      </c>
      <c r="D884">
        <f t="shared" si="154"/>
        <v>1</v>
      </c>
      <c r="E884" s="1">
        <f>('Power parameter'!B$7-'Power parameter'!H$10/2+('Power parameter'!B$6-'Power parameter'!B$12)/'Power parameter'!E$15*(B884-B$4))*C884</f>
        <v>0</v>
      </c>
      <c r="F884">
        <f>('Power parameter'!B$7+'Power parameter'!H$10/2-'Power parameter'!B$12/'Power parameter'!E$15*(B884-B$3-B$4))*D884</f>
        <v>0.57215070822734293</v>
      </c>
      <c r="G884" s="1">
        <f t="shared" si="146"/>
        <v>0.57215070822734293</v>
      </c>
      <c r="J884">
        <v>876</v>
      </c>
      <c r="K884" s="1">
        <f t="shared" si="150"/>
        <v>4.4801055229482365E-5</v>
      </c>
      <c r="L884">
        <f t="shared" si="151"/>
        <v>0</v>
      </c>
      <c r="M884">
        <f t="shared" si="152"/>
        <v>1</v>
      </c>
      <c r="N884" s="1">
        <f>('Power parameter'!B$6-'Power parameter'!B$13)/'Power parameter'!E$15*(K884-E$4)*L884</f>
        <v>0</v>
      </c>
      <c r="O884" s="1">
        <f>IF(((K884-E$4)-B$1-E$1)&gt;0,0,('Power parameter'!K$8-'Power parameter'!B$13/'Power parameter'!E$15*((K884-E$4)-waves!B$1))*M884)</f>
        <v>0.45323181867632656</v>
      </c>
      <c r="P884" s="1">
        <f t="shared" si="147"/>
        <v>0.45323181867632656</v>
      </c>
      <c r="S884" s="1">
        <f t="shared" si="148"/>
        <v>4.1857132782317777E-5</v>
      </c>
      <c r="T884" s="1">
        <f t="shared" si="149"/>
        <v>0.57215070822734293</v>
      </c>
    </row>
    <row r="885" spans="1:20">
      <c r="A885">
        <v>877</v>
      </c>
      <c r="B885" s="1">
        <f t="shared" si="153"/>
        <v>4.1904914897366089E-5</v>
      </c>
      <c r="C885">
        <f t="shared" si="145"/>
        <v>0</v>
      </c>
      <c r="D885">
        <f t="shared" si="154"/>
        <v>1</v>
      </c>
      <c r="E885" s="1">
        <f>('Power parameter'!B$7-'Power parameter'!H$10/2+('Power parameter'!B$6-'Power parameter'!B$12)/'Power parameter'!E$15*(B885-B$4))*C885</f>
        <v>0</v>
      </c>
      <c r="F885">
        <f>('Power parameter'!B$7+'Power parameter'!H$10/2-'Power parameter'!B$12/'Power parameter'!E$15*(B885-B$3-B$4))*D885</f>
        <v>0.5713120658516686</v>
      </c>
      <c r="G885" s="1">
        <f t="shared" si="146"/>
        <v>0.5713120658516686</v>
      </c>
      <c r="J885">
        <v>877</v>
      </c>
      <c r="K885" s="1">
        <f t="shared" si="150"/>
        <v>4.4852197986593649E-5</v>
      </c>
      <c r="L885">
        <f t="shared" si="151"/>
        <v>0</v>
      </c>
      <c r="M885">
        <f t="shared" si="152"/>
        <v>1</v>
      </c>
      <c r="N885" s="1">
        <f>('Power parameter'!B$6-'Power parameter'!B$13)/'Power parameter'!E$15*(K885-E$4)*L885</f>
        <v>0</v>
      </c>
      <c r="O885" s="1">
        <f>IF(((K885-E$4)-B$1-E$1)&gt;0,0,('Power parameter'!K$8-'Power parameter'!B$13/'Power parameter'!E$15*((K885-E$4)-waves!B$1))*M885)</f>
        <v>0.45233419237244737</v>
      </c>
      <c r="P885" s="1">
        <f t="shared" si="147"/>
        <v>0.45233419237244737</v>
      </c>
      <c r="S885" s="1">
        <f t="shared" si="148"/>
        <v>4.1904914897366089E-5</v>
      </c>
      <c r="T885" s="1">
        <f t="shared" si="149"/>
        <v>0.5713120658516686</v>
      </c>
    </row>
    <row r="886" spans="1:20">
      <c r="A886">
        <v>878</v>
      </c>
      <c r="B886" s="1">
        <f t="shared" si="153"/>
        <v>4.1952697012414394E-5</v>
      </c>
      <c r="C886">
        <f t="shared" si="145"/>
        <v>0</v>
      </c>
      <c r="D886">
        <f t="shared" si="154"/>
        <v>1</v>
      </c>
      <c r="E886" s="1">
        <f>('Power parameter'!B$7-'Power parameter'!H$10/2+('Power parameter'!B$6-'Power parameter'!B$12)/'Power parameter'!E$15*(B886-B$4))*C886</f>
        <v>0</v>
      </c>
      <c r="F886">
        <f>('Power parameter'!B$7+'Power parameter'!H$10/2-'Power parameter'!B$12/'Power parameter'!E$15*(B886-B$3-B$4))*D886</f>
        <v>0.57047342347599428</v>
      </c>
      <c r="G886" s="1">
        <f t="shared" si="146"/>
        <v>0.57047342347599428</v>
      </c>
      <c r="J886">
        <v>878</v>
      </c>
      <c r="K886" s="1">
        <f t="shared" si="150"/>
        <v>4.4903340743704926E-5</v>
      </c>
      <c r="L886">
        <f t="shared" si="151"/>
        <v>0</v>
      </c>
      <c r="M886">
        <f t="shared" si="152"/>
        <v>1</v>
      </c>
      <c r="N886" s="1">
        <f>('Power parameter'!B$6-'Power parameter'!B$13)/'Power parameter'!E$15*(K886-E$4)*L886</f>
        <v>0</v>
      </c>
      <c r="O886" s="1">
        <f>IF(((K886-E$4)-B$1-E$1)&gt;0,0,('Power parameter'!K$8-'Power parameter'!B$13/'Power parameter'!E$15*((K886-E$4)-waves!B$1))*M886)</f>
        <v>0.4514365660685683</v>
      </c>
      <c r="P886" s="1">
        <f t="shared" si="147"/>
        <v>0.4514365660685683</v>
      </c>
      <c r="S886" s="1">
        <f t="shared" si="148"/>
        <v>4.1952697012414394E-5</v>
      </c>
      <c r="T886" s="1">
        <f t="shared" si="149"/>
        <v>0.57047342347599428</v>
      </c>
    </row>
    <row r="887" spans="1:20">
      <c r="A887">
        <v>879</v>
      </c>
      <c r="B887" s="1">
        <f t="shared" si="153"/>
        <v>4.2000479127462705E-5</v>
      </c>
      <c r="C887">
        <f t="shared" si="145"/>
        <v>0</v>
      </c>
      <c r="D887">
        <f t="shared" si="154"/>
        <v>1</v>
      </c>
      <c r="E887" s="1">
        <f>('Power parameter'!B$7-'Power parameter'!H$10/2+('Power parameter'!B$6-'Power parameter'!B$12)/'Power parameter'!E$15*(B887-B$4))*C887</f>
        <v>0</v>
      </c>
      <c r="F887">
        <f>('Power parameter'!B$7+'Power parameter'!H$10/2-'Power parameter'!B$12/'Power parameter'!E$15*(B887-B$3-B$4))*D887</f>
        <v>0.56963478110031995</v>
      </c>
      <c r="G887" s="1">
        <f t="shared" si="146"/>
        <v>0.56963478110031995</v>
      </c>
      <c r="J887">
        <v>879</v>
      </c>
      <c r="K887" s="1">
        <f t="shared" si="150"/>
        <v>4.4954483500816211E-5</v>
      </c>
      <c r="L887">
        <f t="shared" si="151"/>
        <v>0</v>
      </c>
      <c r="M887">
        <f t="shared" si="152"/>
        <v>1</v>
      </c>
      <c r="N887" s="1">
        <f>('Power parameter'!B$6-'Power parameter'!B$13)/'Power parameter'!E$15*(K887-E$4)*L887</f>
        <v>0</v>
      </c>
      <c r="O887" s="1">
        <f>IF(((K887-E$4)-B$1-E$1)&gt;0,0,('Power parameter'!K$8-'Power parameter'!B$13/'Power parameter'!E$15*((K887-E$4)-waves!B$1))*M887)</f>
        <v>0.45053893976468912</v>
      </c>
      <c r="P887" s="1">
        <f t="shared" si="147"/>
        <v>0.45053893976468912</v>
      </c>
      <c r="S887" s="1">
        <f t="shared" si="148"/>
        <v>4.2000479127462705E-5</v>
      </c>
      <c r="T887" s="1">
        <f t="shared" si="149"/>
        <v>0.56963478110031995</v>
      </c>
    </row>
    <row r="888" spans="1:20">
      <c r="A888">
        <v>880</v>
      </c>
      <c r="B888" s="1">
        <f t="shared" si="153"/>
        <v>4.204826124251101E-5</v>
      </c>
      <c r="C888">
        <f t="shared" si="145"/>
        <v>0</v>
      </c>
      <c r="D888">
        <f t="shared" si="154"/>
        <v>1</v>
      </c>
      <c r="E888" s="1">
        <f>('Power parameter'!B$7-'Power parameter'!H$10/2+('Power parameter'!B$6-'Power parameter'!B$12)/'Power parameter'!E$15*(B888-B$4))*C888</f>
        <v>0</v>
      </c>
      <c r="F888">
        <f>('Power parameter'!B$7+'Power parameter'!H$10/2-'Power parameter'!B$12/'Power parameter'!E$15*(B888-B$3-B$4))*D888</f>
        <v>0.56879613872464563</v>
      </c>
      <c r="G888" s="1">
        <f t="shared" si="146"/>
        <v>0.56879613872464563</v>
      </c>
      <c r="J888">
        <v>880</v>
      </c>
      <c r="K888" s="1">
        <f t="shared" si="150"/>
        <v>4.5005626257927488E-5</v>
      </c>
      <c r="L888">
        <f t="shared" si="151"/>
        <v>0</v>
      </c>
      <c r="M888">
        <f t="shared" si="152"/>
        <v>1</v>
      </c>
      <c r="N888" s="1">
        <f>('Power parameter'!B$6-'Power parameter'!B$13)/'Power parameter'!E$15*(K888-E$4)*L888</f>
        <v>0</v>
      </c>
      <c r="O888" s="1">
        <f>IF(((K888-E$4)-B$1-E$1)&gt;0,0,('Power parameter'!K$8-'Power parameter'!B$13/'Power parameter'!E$15*((K888-E$4)-waves!B$1))*M888)</f>
        <v>0.44964131346081004</v>
      </c>
      <c r="P888" s="1">
        <f t="shared" si="147"/>
        <v>0.44964131346081004</v>
      </c>
      <c r="S888" s="1">
        <f t="shared" si="148"/>
        <v>4.204826124251101E-5</v>
      </c>
      <c r="T888" s="1">
        <f t="shared" si="149"/>
        <v>0.56879613872464563</v>
      </c>
    </row>
    <row r="889" spans="1:20">
      <c r="A889">
        <v>881</v>
      </c>
      <c r="B889" s="1">
        <f t="shared" si="153"/>
        <v>4.2096043357559322E-5</v>
      </c>
      <c r="C889">
        <f t="shared" si="145"/>
        <v>0</v>
      </c>
      <c r="D889">
        <f t="shared" si="154"/>
        <v>1</v>
      </c>
      <c r="E889" s="1">
        <f>('Power parameter'!B$7-'Power parameter'!H$10/2+('Power parameter'!B$6-'Power parameter'!B$12)/'Power parameter'!E$15*(B889-B$4))*C889</f>
        <v>0</v>
      </c>
      <c r="F889">
        <f>('Power parameter'!B$7+'Power parameter'!H$10/2-'Power parameter'!B$12/'Power parameter'!E$15*(B889-B$3-B$4))*D889</f>
        <v>0.56795749634897119</v>
      </c>
      <c r="G889" s="1">
        <f t="shared" si="146"/>
        <v>0.56795749634897119</v>
      </c>
      <c r="J889">
        <v>881</v>
      </c>
      <c r="K889" s="1">
        <f t="shared" si="150"/>
        <v>4.5056769015038772E-5</v>
      </c>
      <c r="L889">
        <f t="shared" si="151"/>
        <v>0</v>
      </c>
      <c r="M889">
        <f t="shared" si="152"/>
        <v>1</v>
      </c>
      <c r="N889" s="1">
        <f>('Power parameter'!B$6-'Power parameter'!B$13)/'Power parameter'!E$15*(K889-E$4)*L889</f>
        <v>0</v>
      </c>
      <c r="O889" s="1">
        <f>IF(((K889-E$4)-B$1-E$1)&gt;0,0,('Power parameter'!K$8-'Power parameter'!B$13/'Power parameter'!E$15*((K889-E$4)-waves!B$1))*M889)</f>
        <v>0.44874368715693086</v>
      </c>
      <c r="P889" s="1">
        <f t="shared" si="147"/>
        <v>0.44874368715693086</v>
      </c>
      <c r="S889" s="1">
        <f t="shared" si="148"/>
        <v>4.2096043357559322E-5</v>
      </c>
      <c r="T889" s="1">
        <f t="shared" si="149"/>
        <v>0.56795749634897119</v>
      </c>
    </row>
    <row r="890" spans="1:20">
      <c r="A890">
        <v>882</v>
      </c>
      <c r="B890" s="1">
        <f t="shared" si="153"/>
        <v>4.2143825472607626E-5</v>
      </c>
      <c r="C890">
        <f t="shared" si="145"/>
        <v>0</v>
      </c>
      <c r="D890">
        <f t="shared" si="154"/>
        <v>1</v>
      </c>
      <c r="E890" s="1">
        <f>('Power parameter'!B$7-'Power parameter'!H$10/2+('Power parameter'!B$6-'Power parameter'!B$12)/'Power parameter'!E$15*(B890-B$4))*C890</f>
        <v>0</v>
      </c>
      <c r="F890">
        <f>('Power parameter'!B$7+'Power parameter'!H$10/2-'Power parameter'!B$12/'Power parameter'!E$15*(B890-B$3-B$4))*D890</f>
        <v>0.56711885397329698</v>
      </c>
      <c r="G890" s="1">
        <f t="shared" si="146"/>
        <v>0.56711885397329698</v>
      </c>
      <c r="J890">
        <v>882</v>
      </c>
      <c r="K890" s="1">
        <f t="shared" si="150"/>
        <v>4.510791177215005E-5</v>
      </c>
      <c r="L890">
        <f t="shared" si="151"/>
        <v>0</v>
      </c>
      <c r="M890">
        <f t="shared" si="152"/>
        <v>1</v>
      </c>
      <c r="N890" s="1">
        <f>('Power parameter'!B$6-'Power parameter'!B$13)/'Power parameter'!E$15*(K890-E$4)*L890</f>
        <v>0</v>
      </c>
      <c r="O890" s="1">
        <f>IF(((K890-E$4)-B$1-E$1)&gt;0,0,('Power parameter'!K$8-'Power parameter'!B$13/'Power parameter'!E$15*((K890-E$4)-waves!B$1))*M890)</f>
        <v>0.44784606085305179</v>
      </c>
      <c r="P890" s="1">
        <f t="shared" si="147"/>
        <v>0.44784606085305179</v>
      </c>
      <c r="S890" s="1">
        <f t="shared" si="148"/>
        <v>4.2143825472607626E-5</v>
      </c>
      <c r="T890" s="1">
        <f t="shared" si="149"/>
        <v>0.56711885397329698</v>
      </c>
    </row>
    <row r="891" spans="1:20">
      <c r="A891">
        <v>883</v>
      </c>
      <c r="B891" s="1">
        <f t="shared" si="153"/>
        <v>4.2191607587655938E-5</v>
      </c>
      <c r="C891">
        <f t="shared" si="145"/>
        <v>0</v>
      </c>
      <c r="D891">
        <f t="shared" si="154"/>
        <v>1</v>
      </c>
      <c r="E891" s="1">
        <f>('Power parameter'!B$7-'Power parameter'!H$10/2+('Power parameter'!B$6-'Power parameter'!B$12)/'Power parameter'!E$15*(B891-B$4))*C891</f>
        <v>0</v>
      </c>
      <c r="F891">
        <f>('Power parameter'!B$7+'Power parameter'!H$10/2-'Power parameter'!B$12/'Power parameter'!E$15*(B891-B$3-B$4))*D891</f>
        <v>0.56628021159762243</v>
      </c>
      <c r="G891" s="1">
        <f t="shared" si="146"/>
        <v>0.56628021159762243</v>
      </c>
      <c r="J891">
        <v>883</v>
      </c>
      <c r="K891" s="1">
        <f t="shared" si="150"/>
        <v>4.5159054529261334E-5</v>
      </c>
      <c r="L891">
        <f t="shared" si="151"/>
        <v>0</v>
      </c>
      <c r="M891">
        <f t="shared" si="152"/>
        <v>1</v>
      </c>
      <c r="N891" s="1">
        <f>('Power parameter'!B$6-'Power parameter'!B$13)/'Power parameter'!E$15*(K891-E$4)*L891</f>
        <v>0</v>
      </c>
      <c r="O891" s="1">
        <f>IF(((K891-E$4)-B$1-E$1)&gt;0,0,('Power parameter'!K$8-'Power parameter'!B$13/'Power parameter'!E$15*((K891-E$4)-waves!B$1))*M891)</f>
        <v>0.4469484345491726</v>
      </c>
      <c r="P891" s="1">
        <f t="shared" si="147"/>
        <v>0.4469484345491726</v>
      </c>
      <c r="S891" s="1">
        <f t="shared" si="148"/>
        <v>4.2191607587655938E-5</v>
      </c>
      <c r="T891" s="1">
        <f t="shared" si="149"/>
        <v>0.56628021159762243</v>
      </c>
    </row>
    <row r="892" spans="1:20">
      <c r="A892">
        <v>884</v>
      </c>
      <c r="B892" s="1">
        <f t="shared" si="153"/>
        <v>4.2239389702704243E-5</v>
      </c>
      <c r="C892">
        <f t="shared" si="145"/>
        <v>0</v>
      </c>
      <c r="D892">
        <f t="shared" si="154"/>
        <v>1</v>
      </c>
      <c r="E892" s="1">
        <f>('Power parameter'!B$7-'Power parameter'!H$10/2+('Power parameter'!B$6-'Power parameter'!B$12)/'Power parameter'!E$15*(B892-B$4))*C892</f>
        <v>0</v>
      </c>
      <c r="F892">
        <f>('Power parameter'!B$7+'Power parameter'!H$10/2-'Power parameter'!B$12/'Power parameter'!E$15*(B892-B$3-B$4))*D892</f>
        <v>0.56544156922194821</v>
      </c>
      <c r="G892" s="1">
        <f t="shared" si="146"/>
        <v>0.56544156922194821</v>
      </c>
      <c r="J892">
        <v>884</v>
      </c>
      <c r="K892" s="1">
        <f t="shared" si="150"/>
        <v>4.5210197286372612E-5</v>
      </c>
      <c r="L892">
        <f t="shared" si="151"/>
        <v>0</v>
      </c>
      <c r="M892">
        <f t="shared" si="152"/>
        <v>1</v>
      </c>
      <c r="N892" s="1">
        <f>('Power parameter'!B$6-'Power parameter'!B$13)/'Power parameter'!E$15*(K892-E$4)*L892</f>
        <v>0</v>
      </c>
      <c r="O892" s="1">
        <f>IF(((K892-E$4)-B$1-E$1)&gt;0,0,('Power parameter'!K$8-'Power parameter'!B$13/'Power parameter'!E$15*((K892-E$4)-waves!B$1))*M892)</f>
        <v>0.44605080824529347</v>
      </c>
      <c r="P892" s="1">
        <f t="shared" si="147"/>
        <v>0.44605080824529347</v>
      </c>
      <c r="S892" s="1">
        <f t="shared" si="148"/>
        <v>4.2239389702704243E-5</v>
      </c>
      <c r="T892" s="1">
        <f t="shared" si="149"/>
        <v>0.56544156922194821</v>
      </c>
    </row>
    <row r="893" spans="1:20">
      <c r="A893">
        <v>885</v>
      </c>
      <c r="B893" s="1">
        <f t="shared" si="153"/>
        <v>4.2287171817752554E-5</v>
      </c>
      <c r="C893">
        <f t="shared" ref="C893:C956" si="155">IF((B893-B$4)&lt;B$3,1,0)</f>
        <v>0</v>
      </c>
      <c r="D893">
        <f t="shared" si="154"/>
        <v>1</v>
      </c>
      <c r="E893" s="1">
        <f>('Power parameter'!B$7-'Power parameter'!H$10/2+('Power parameter'!B$6-'Power parameter'!B$12)/'Power parameter'!E$15*(B893-B$4))*C893</f>
        <v>0</v>
      </c>
      <c r="F893">
        <f>('Power parameter'!B$7+'Power parameter'!H$10/2-'Power parameter'!B$12/'Power parameter'!E$15*(B893-B$3-B$4))*D893</f>
        <v>0.56460292684627378</v>
      </c>
      <c r="G893" s="1">
        <f t="shared" si="146"/>
        <v>0.56460292684627378</v>
      </c>
      <c r="J893">
        <v>885</v>
      </c>
      <c r="K893" s="1">
        <f t="shared" si="150"/>
        <v>4.5261340043483896E-5</v>
      </c>
      <c r="L893">
        <f t="shared" si="151"/>
        <v>0</v>
      </c>
      <c r="M893">
        <f t="shared" si="152"/>
        <v>1</v>
      </c>
      <c r="N893" s="1">
        <f>('Power parameter'!B$6-'Power parameter'!B$13)/'Power parameter'!E$15*(K893-E$4)*L893</f>
        <v>0</v>
      </c>
      <c r="O893" s="1">
        <f>IF(((K893-E$4)-B$1-E$1)&gt;0,0,('Power parameter'!K$8-'Power parameter'!B$13/'Power parameter'!E$15*((K893-E$4)-waves!B$1))*M893)</f>
        <v>0.44515318194141429</v>
      </c>
      <c r="P893" s="1">
        <f t="shared" si="147"/>
        <v>0.44515318194141429</v>
      </c>
      <c r="S893" s="1">
        <f t="shared" si="148"/>
        <v>4.2287171817752554E-5</v>
      </c>
      <c r="T893" s="1">
        <f t="shared" si="149"/>
        <v>0.56460292684627378</v>
      </c>
    </row>
    <row r="894" spans="1:20">
      <c r="A894">
        <v>886</v>
      </c>
      <c r="B894" s="1">
        <f t="shared" si="153"/>
        <v>4.2334953932800859E-5</v>
      </c>
      <c r="C894">
        <f t="shared" si="155"/>
        <v>0</v>
      </c>
      <c r="D894">
        <f t="shared" si="154"/>
        <v>1</v>
      </c>
      <c r="E894" s="1">
        <f>('Power parameter'!B$7-'Power parameter'!H$10/2+('Power parameter'!B$6-'Power parameter'!B$12)/'Power parameter'!E$15*(B894-B$4))*C894</f>
        <v>0</v>
      </c>
      <c r="F894">
        <f>('Power parameter'!B$7+'Power parameter'!H$10/2-'Power parameter'!B$12/'Power parameter'!E$15*(B894-B$3-B$4))*D894</f>
        <v>0.56376428447059945</v>
      </c>
      <c r="G894" s="1">
        <f t="shared" si="146"/>
        <v>0.56376428447059945</v>
      </c>
      <c r="J894">
        <v>886</v>
      </c>
      <c r="K894" s="1">
        <f t="shared" si="150"/>
        <v>4.531248280059518E-5</v>
      </c>
      <c r="L894">
        <f t="shared" si="151"/>
        <v>0</v>
      </c>
      <c r="M894">
        <f t="shared" si="152"/>
        <v>1</v>
      </c>
      <c r="N894" s="1">
        <f>('Power parameter'!B$6-'Power parameter'!B$13)/'Power parameter'!E$15*(K894-E$4)*L894</f>
        <v>0</v>
      </c>
      <c r="O894" s="1">
        <f>IF(((K894-E$4)-B$1-E$1)&gt;0,0,('Power parameter'!K$8-'Power parameter'!B$13/'Power parameter'!E$15*((K894-E$4)-waves!B$1))*M894)</f>
        <v>0.4442555556375351</v>
      </c>
      <c r="P894" s="1">
        <f t="shared" si="147"/>
        <v>0.4442555556375351</v>
      </c>
      <c r="S894" s="1">
        <f t="shared" si="148"/>
        <v>4.2334953932800859E-5</v>
      </c>
      <c r="T894" s="1">
        <f t="shared" si="149"/>
        <v>0.56376428447059945</v>
      </c>
    </row>
    <row r="895" spans="1:20">
      <c r="A895">
        <v>887</v>
      </c>
      <c r="B895" s="1">
        <f t="shared" si="153"/>
        <v>4.2382736047849164E-5</v>
      </c>
      <c r="C895">
        <f t="shared" si="155"/>
        <v>0</v>
      </c>
      <c r="D895">
        <f t="shared" si="154"/>
        <v>1</v>
      </c>
      <c r="E895" s="1">
        <f>('Power parameter'!B$7-'Power parameter'!H$10/2+('Power parameter'!B$6-'Power parameter'!B$12)/'Power parameter'!E$15*(B895-B$4))*C895</f>
        <v>0</v>
      </c>
      <c r="F895">
        <f>('Power parameter'!B$7+'Power parameter'!H$10/2-'Power parameter'!B$12/'Power parameter'!E$15*(B895-B$3-B$4))*D895</f>
        <v>0.56292564209492524</v>
      </c>
      <c r="G895" s="1">
        <f t="shared" si="146"/>
        <v>0.56292564209492524</v>
      </c>
      <c r="J895">
        <v>887</v>
      </c>
      <c r="K895" s="1">
        <f t="shared" si="150"/>
        <v>4.5363625557706458E-5</v>
      </c>
      <c r="L895">
        <f t="shared" si="151"/>
        <v>0</v>
      </c>
      <c r="M895">
        <f t="shared" si="152"/>
        <v>1</v>
      </c>
      <c r="N895" s="1">
        <f>('Power parameter'!B$6-'Power parameter'!B$13)/'Power parameter'!E$15*(K895-E$4)*L895</f>
        <v>0</v>
      </c>
      <c r="O895" s="1">
        <f>IF(((K895-E$4)-B$1-E$1)&gt;0,0,('Power parameter'!K$8-'Power parameter'!B$13/'Power parameter'!E$15*((K895-E$4)-waves!B$1))*M895)</f>
        <v>0.44335792933365603</v>
      </c>
      <c r="P895" s="1">
        <f t="shared" si="147"/>
        <v>0.44335792933365603</v>
      </c>
      <c r="S895" s="1">
        <f t="shared" si="148"/>
        <v>4.2382736047849164E-5</v>
      </c>
      <c r="T895" s="1">
        <f t="shared" si="149"/>
        <v>0.56292564209492524</v>
      </c>
    </row>
    <row r="896" spans="1:20">
      <c r="A896">
        <v>888</v>
      </c>
      <c r="B896" s="1">
        <f t="shared" si="153"/>
        <v>4.2430518162897476E-5</v>
      </c>
      <c r="C896">
        <f t="shared" si="155"/>
        <v>0</v>
      </c>
      <c r="D896">
        <f t="shared" si="154"/>
        <v>1</v>
      </c>
      <c r="E896" s="1">
        <f>('Power parameter'!B$7-'Power parameter'!H$10/2+('Power parameter'!B$6-'Power parameter'!B$12)/'Power parameter'!E$15*(B896-B$4))*C896</f>
        <v>0</v>
      </c>
      <c r="F896">
        <f>('Power parameter'!B$7+'Power parameter'!H$10/2-'Power parameter'!B$12/'Power parameter'!E$15*(B896-B$3-B$4))*D896</f>
        <v>0.5620869997192508</v>
      </c>
      <c r="G896" s="1">
        <f t="shared" si="146"/>
        <v>0.5620869997192508</v>
      </c>
      <c r="J896">
        <v>888</v>
      </c>
      <c r="K896" s="1">
        <f t="shared" si="150"/>
        <v>4.5414768314817742E-5</v>
      </c>
      <c r="L896">
        <f t="shared" si="151"/>
        <v>0</v>
      </c>
      <c r="M896">
        <f t="shared" si="152"/>
        <v>1</v>
      </c>
      <c r="N896" s="1">
        <f>('Power parameter'!B$6-'Power parameter'!B$13)/'Power parameter'!E$15*(K896-E$4)*L896</f>
        <v>0</v>
      </c>
      <c r="O896" s="1">
        <f>IF(((K896-E$4)-B$1-E$1)&gt;0,0,('Power parameter'!K$8-'Power parameter'!B$13/'Power parameter'!E$15*((K896-E$4)-waves!B$1))*M896)</f>
        <v>0.44246030302977685</v>
      </c>
      <c r="P896" s="1">
        <f t="shared" si="147"/>
        <v>0.44246030302977685</v>
      </c>
      <c r="S896" s="1">
        <f t="shared" si="148"/>
        <v>4.2430518162897476E-5</v>
      </c>
      <c r="T896" s="1">
        <f t="shared" si="149"/>
        <v>0.5620869997192508</v>
      </c>
    </row>
    <row r="897" spans="1:20">
      <c r="A897">
        <v>889</v>
      </c>
      <c r="B897" s="1">
        <f t="shared" si="153"/>
        <v>4.247830027794578E-5</v>
      </c>
      <c r="C897">
        <f t="shared" si="155"/>
        <v>0</v>
      </c>
      <c r="D897">
        <f t="shared" si="154"/>
        <v>1</v>
      </c>
      <c r="E897" s="1">
        <f>('Power parameter'!B$7-'Power parameter'!H$10/2+('Power parameter'!B$6-'Power parameter'!B$12)/'Power parameter'!E$15*(B897-B$4))*C897</f>
        <v>0</v>
      </c>
      <c r="F897">
        <f>('Power parameter'!B$7+'Power parameter'!H$10/2-'Power parameter'!B$12/'Power parameter'!E$15*(B897-B$3-B$4))*D897</f>
        <v>0.56124835734357659</v>
      </c>
      <c r="G897" s="1">
        <f t="shared" si="146"/>
        <v>0.56124835734357659</v>
      </c>
      <c r="J897">
        <v>889</v>
      </c>
      <c r="K897" s="1">
        <f t="shared" si="150"/>
        <v>4.5465911071929019E-5</v>
      </c>
      <c r="L897">
        <f t="shared" si="151"/>
        <v>0</v>
      </c>
      <c r="M897">
        <f t="shared" si="152"/>
        <v>1</v>
      </c>
      <c r="N897" s="1">
        <f>('Power parameter'!B$6-'Power parameter'!B$13)/'Power parameter'!E$15*(K897-E$4)*L897</f>
        <v>0</v>
      </c>
      <c r="O897" s="1">
        <f>IF(((K897-E$4)-B$1-E$1)&gt;0,0,('Power parameter'!K$8-'Power parameter'!B$13/'Power parameter'!E$15*((K897-E$4)-waves!B$1))*M897)</f>
        <v>0.44156267672589777</v>
      </c>
      <c r="P897" s="1">
        <f t="shared" si="147"/>
        <v>0.44156267672589777</v>
      </c>
      <c r="S897" s="1">
        <f t="shared" si="148"/>
        <v>4.247830027794578E-5</v>
      </c>
      <c r="T897" s="1">
        <f t="shared" si="149"/>
        <v>0.56124835734357659</v>
      </c>
    </row>
    <row r="898" spans="1:20">
      <c r="A898">
        <v>890</v>
      </c>
      <c r="B898" s="1">
        <f t="shared" si="153"/>
        <v>4.2526082392994092E-5</v>
      </c>
      <c r="C898">
        <f t="shared" si="155"/>
        <v>0</v>
      </c>
      <c r="D898">
        <f t="shared" si="154"/>
        <v>1</v>
      </c>
      <c r="E898" s="1">
        <f>('Power parameter'!B$7-'Power parameter'!H$10/2+('Power parameter'!B$6-'Power parameter'!B$12)/'Power parameter'!E$15*(B898-B$4))*C898</f>
        <v>0</v>
      </c>
      <c r="F898">
        <f>('Power parameter'!B$7+'Power parameter'!H$10/2-'Power parameter'!B$12/'Power parameter'!E$15*(B898-B$3-B$4))*D898</f>
        <v>0.56040971496790215</v>
      </c>
      <c r="G898" s="1">
        <f t="shared" si="146"/>
        <v>0.56040971496790215</v>
      </c>
      <c r="J898">
        <v>890</v>
      </c>
      <c r="K898" s="1">
        <f t="shared" si="150"/>
        <v>4.5517053829040304E-5</v>
      </c>
      <c r="L898">
        <f t="shared" si="151"/>
        <v>0</v>
      </c>
      <c r="M898">
        <f t="shared" si="152"/>
        <v>1</v>
      </c>
      <c r="N898" s="1">
        <f>('Power parameter'!B$6-'Power parameter'!B$13)/'Power parameter'!E$15*(K898-E$4)*L898</f>
        <v>0</v>
      </c>
      <c r="O898" s="1">
        <f>IF(((K898-E$4)-B$1-E$1)&gt;0,0,('Power parameter'!K$8-'Power parameter'!B$13/'Power parameter'!E$15*((K898-E$4)-waves!B$1))*M898)</f>
        <v>0.44066505042201859</v>
      </c>
      <c r="P898" s="1">
        <f t="shared" si="147"/>
        <v>0.44066505042201859</v>
      </c>
      <c r="S898" s="1">
        <f t="shared" si="148"/>
        <v>4.2526082392994092E-5</v>
      </c>
      <c r="T898" s="1">
        <f t="shared" si="149"/>
        <v>0.56040971496790215</v>
      </c>
    </row>
    <row r="899" spans="1:20">
      <c r="A899">
        <v>891</v>
      </c>
      <c r="B899" s="1">
        <f t="shared" si="153"/>
        <v>4.2573864508042397E-5</v>
      </c>
      <c r="C899">
        <f t="shared" si="155"/>
        <v>0</v>
      </c>
      <c r="D899">
        <f t="shared" si="154"/>
        <v>1</v>
      </c>
      <c r="E899" s="1">
        <f>('Power parameter'!B$7-'Power parameter'!H$10/2+('Power parameter'!B$6-'Power parameter'!B$12)/'Power parameter'!E$15*(B899-B$4))*C899</f>
        <v>0</v>
      </c>
      <c r="F899">
        <f>('Power parameter'!B$7+'Power parameter'!H$10/2-'Power parameter'!B$12/'Power parameter'!E$15*(B899-B$3-B$4))*D899</f>
        <v>0.55957107259222783</v>
      </c>
      <c r="G899" s="1">
        <f t="shared" si="146"/>
        <v>0.55957107259222783</v>
      </c>
      <c r="J899">
        <v>891</v>
      </c>
      <c r="K899" s="1">
        <f t="shared" si="150"/>
        <v>4.5568196586151581E-5</v>
      </c>
      <c r="L899">
        <f t="shared" si="151"/>
        <v>0</v>
      </c>
      <c r="M899">
        <f t="shared" si="152"/>
        <v>1</v>
      </c>
      <c r="N899" s="1">
        <f>('Power parameter'!B$6-'Power parameter'!B$13)/'Power parameter'!E$15*(K899-E$4)*L899</f>
        <v>0</v>
      </c>
      <c r="O899" s="1">
        <f>IF(((K899-E$4)-B$1-E$1)&gt;0,0,('Power parameter'!K$8-'Power parameter'!B$13/'Power parameter'!E$15*((K899-E$4)-waves!B$1))*M899)</f>
        <v>0.43976742411813952</v>
      </c>
      <c r="P899" s="1">
        <f t="shared" si="147"/>
        <v>0.43976742411813952</v>
      </c>
      <c r="S899" s="1">
        <f t="shared" si="148"/>
        <v>4.2573864508042397E-5</v>
      </c>
      <c r="T899" s="1">
        <f t="shared" si="149"/>
        <v>0.55957107259222783</v>
      </c>
    </row>
    <row r="900" spans="1:20">
      <c r="A900">
        <v>892</v>
      </c>
      <c r="B900" s="1">
        <f t="shared" si="153"/>
        <v>4.2621646623090708E-5</v>
      </c>
      <c r="C900">
        <f t="shared" si="155"/>
        <v>0</v>
      </c>
      <c r="D900">
        <f t="shared" si="154"/>
        <v>1</v>
      </c>
      <c r="E900" s="1">
        <f>('Power parameter'!B$7-'Power parameter'!H$10/2+('Power parameter'!B$6-'Power parameter'!B$12)/'Power parameter'!E$15*(B900-B$4))*C900</f>
        <v>0</v>
      </c>
      <c r="F900">
        <f>('Power parameter'!B$7+'Power parameter'!H$10/2-'Power parameter'!B$12/'Power parameter'!E$15*(B900-B$3-B$4))*D900</f>
        <v>0.5587324302165535</v>
      </c>
      <c r="G900" s="1">
        <f t="shared" si="146"/>
        <v>0.5587324302165535</v>
      </c>
      <c r="J900">
        <v>892</v>
      </c>
      <c r="K900" s="1">
        <f t="shared" si="150"/>
        <v>4.5619339343262865E-5</v>
      </c>
      <c r="L900">
        <f t="shared" si="151"/>
        <v>0</v>
      </c>
      <c r="M900">
        <f t="shared" si="152"/>
        <v>1</v>
      </c>
      <c r="N900" s="1">
        <f>('Power parameter'!B$6-'Power parameter'!B$13)/'Power parameter'!E$15*(K900-E$4)*L900</f>
        <v>0</v>
      </c>
      <c r="O900" s="1">
        <f>IF(((K900-E$4)-B$1-E$1)&gt;0,0,('Power parameter'!K$8-'Power parameter'!B$13/'Power parameter'!E$15*((K900-E$4)-waves!B$1))*M900)</f>
        <v>0.43886979781426028</v>
      </c>
      <c r="P900" s="1">
        <f t="shared" si="147"/>
        <v>0.43886979781426028</v>
      </c>
      <c r="S900" s="1">
        <f t="shared" si="148"/>
        <v>4.2621646623090708E-5</v>
      </c>
      <c r="T900" s="1">
        <f t="shared" si="149"/>
        <v>0.5587324302165535</v>
      </c>
    </row>
    <row r="901" spans="1:20">
      <c r="A901">
        <v>893</v>
      </c>
      <c r="B901" s="1">
        <f t="shared" si="153"/>
        <v>4.2669428738139013E-5</v>
      </c>
      <c r="C901">
        <f t="shared" si="155"/>
        <v>0</v>
      </c>
      <c r="D901">
        <f t="shared" si="154"/>
        <v>1</v>
      </c>
      <c r="E901" s="1">
        <f>('Power parameter'!B$7-'Power parameter'!H$10/2+('Power parameter'!B$6-'Power parameter'!B$12)/'Power parameter'!E$15*(B901-B$4))*C901</f>
        <v>0</v>
      </c>
      <c r="F901">
        <f>('Power parameter'!B$7+'Power parameter'!H$10/2-'Power parameter'!B$12/'Power parameter'!E$15*(B901-B$3-B$4))*D901</f>
        <v>0.55789378784087917</v>
      </c>
      <c r="G901" s="1">
        <f t="shared" si="146"/>
        <v>0.55789378784087917</v>
      </c>
      <c r="J901">
        <v>893</v>
      </c>
      <c r="K901" s="1">
        <f t="shared" si="150"/>
        <v>4.5670482100374143E-5</v>
      </c>
      <c r="L901">
        <f t="shared" si="151"/>
        <v>0</v>
      </c>
      <c r="M901">
        <f t="shared" si="152"/>
        <v>1</v>
      </c>
      <c r="N901" s="1">
        <f>('Power parameter'!B$6-'Power parameter'!B$13)/'Power parameter'!E$15*(K901-E$4)*L901</f>
        <v>0</v>
      </c>
      <c r="O901" s="1">
        <f>IF(((K901-E$4)-B$1-E$1)&gt;0,0,('Power parameter'!K$8-'Power parameter'!B$13/'Power parameter'!E$15*((K901-E$4)-waves!B$1))*M901)</f>
        <v>0.4379721715103812</v>
      </c>
      <c r="P901" s="1">
        <f t="shared" si="147"/>
        <v>0.4379721715103812</v>
      </c>
      <c r="S901" s="1">
        <f t="shared" si="148"/>
        <v>4.2669428738139013E-5</v>
      </c>
      <c r="T901" s="1">
        <f t="shared" si="149"/>
        <v>0.55789378784087917</v>
      </c>
    </row>
    <row r="902" spans="1:20">
      <c r="A902">
        <v>894</v>
      </c>
      <c r="B902" s="1">
        <f t="shared" si="153"/>
        <v>4.2717210853187325E-5</v>
      </c>
      <c r="C902">
        <f t="shared" si="155"/>
        <v>0</v>
      </c>
      <c r="D902">
        <f t="shared" si="154"/>
        <v>1</v>
      </c>
      <c r="E902" s="1">
        <f>('Power parameter'!B$7-'Power parameter'!H$10/2+('Power parameter'!B$6-'Power parameter'!B$12)/'Power parameter'!E$15*(B902-B$4))*C902</f>
        <v>0</v>
      </c>
      <c r="F902">
        <f>('Power parameter'!B$7+'Power parameter'!H$10/2-'Power parameter'!B$12/'Power parameter'!E$15*(B902-B$3-B$4))*D902</f>
        <v>0.55705514546520485</v>
      </c>
      <c r="G902" s="1">
        <f t="shared" si="146"/>
        <v>0.55705514546520485</v>
      </c>
      <c r="J902">
        <v>894</v>
      </c>
      <c r="K902" s="1">
        <f t="shared" si="150"/>
        <v>4.5721624857485427E-5</v>
      </c>
      <c r="L902">
        <f t="shared" si="151"/>
        <v>0</v>
      </c>
      <c r="M902">
        <f t="shared" si="152"/>
        <v>1</v>
      </c>
      <c r="N902" s="1">
        <f>('Power parameter'!B$6-'Power parameter'!B$13)/'Power parameter'!E$15*(K902-E$4)*L902</f>
        <v>0</v>
      </c>
      <c r="O902" s="1">
        <f>IF(((K902-E$4)-B$1-E$1)&gt;0,0,('Power parameter'!K$8-'Power parameter'!B$13/'Power parameter'!E$15*((K902-E$4)-waves!B$1))*M902)</f>
        <v>0.43707454520650202</v>
      </c>
      <c r="P902" s="1">
        <f t="shared" si="147"/>
        <v>0.43707454520650202</v>
      </c>
      <c r="S902" s="1">
        <f t="shared" si="148"/>
        <v>4.2717210853187325E-5</v>
      </c>
      <c r="T902" s="1">
        <f t="shared" si="149"/>
        <v>0.55705514546520485</v>
      </c>
    </row>
    <row r="903" spans="1:20">
      <c r="A903">
        <v>895</v>
      </c>
      <c r="B903" s="1">
        <f t="shared" si="153"/>
        <v>4.276499296823563E-5</v>
      </c>
      <c r="C903">
        <f t="shared" si="155"/>
        <v>0</v>
      </c>
      <c r="D903">
        <f t="shared" si="154"/>
        <v>1</v>
      </c>
      <c r="E903" s="1">
        <f>('Power parameter'!B$7-'Power parameter'!H$10/2+('Power parameter'!B$6-'Power parameter'!B$12)/'Power parameter'!E$15*(B903-B$4))*C903</f>
        <v>0</v>
      </c>
      <c r="F903">
        <f>('Power parameter'!B$7+'Power parameter'!H$10/2-'Power parameter'!B$12/'Power parameter'!E$15*(B903-B$3-B$4))*D903</f>
        <v>0.55621650308953052</v>
      </c>
      <c r="G903" s="1">
        <f t="shared" si="146"/>
        <v>0.55621650308953052</v>
      </c>
      <c r="J903">
        <v>895</v>
      </c>
      <c r="K903" s="1">
        <f t="shared" si="150"/>
        <v>4.5772767614596711E-5</v>
      </c>
      <c r="L903">
        <f t="shared" si="151"/>
        <v>0</v>
      </c>
      <c r="M903">
        <f t="shared" si="152"/>
        <v>1</v>
      </c>
      <c r="N903" s="1">
        <f>('Power parameter'!B$6-'Power parameter'!B$13)/'Power parameter'!E$15*(K903-E$4)*L903</f>
        <v>0</v>
      </c>
      <c r="O903" s="1">
        <f>IF(((K903-E$4)-B$1-E$1)&gt;0,0,('Power parameter'!K$8-'Power parameter'!B$13/'Power parameter'!E$15*((K903-E$4)-waves!B$1))*M903)</f>
        <v>0.43617691890262283</v>
      </c>
      <c r="P903" s="1">
        <f t="shared" si="147"/>
        <v>0.43617691890262283</v>
      </c>
      <c r="S903" s="1">
        <f t="shared" si="148"/>
        <v>4.276499296823563E-5</v>
      </c>
      <c r="T903" s="1">
        <f t="shared" si="149"/>
        <v>0.55621650308953052</v>
      </c>
    </row>
    <row r="904" spans="1:20">
      <c r="A904">
        <v>896</v>
      </c>
      <c r="B904" s="1">
        <f t="shared" si="153"/>
        <v>4.2812775083283941E-5</v>
      </c>
      <c r="C904">
        <f t="shared" si="155"/>
        <v>0</v>
      </c>
      <c r="D904">
        <f t="shared" si="154"/>
        <v>1</v>
      </c>
      <c r="E904" s="1">
        <f>('Power parameter'!B$7-'Power parameter'!H$10/2+('Power parameter'!B$6-'Power parameter'!B$12)/'Power parameter'!E$15*(B904-B$4))*C904</f>
        <v>0</v>
      </c>
      <c r="F904">
        <f>('Power parameter'!B$7+'Power parameter'!H$10/2-'Power parameter'!B$12/'Power parameter'!E$15*(B904-B$3-B$4))*D904</f>
        <v>0.55537786071385609</v>
      </c>
      <c r="G904" s="1">
        <f t="shared" si="146"/>
        <v>0.55537786071385609</v>
      </c>
      <c r="J904">
        <v>896</v>
      </c>
      <c r="K904" s="1">
        <f t="shared" si="150"/>
        <v>4.5823910371707989E-5</v>
      </c>
      <c r="L904">
        <f t="shared" si="151"/>
        <v>0</v>
      </c>
      <c r="M904">
        <f t="shared" si="152"/>
        <v>1</v>
      </c>
      <c r="N904" s="1">
        <f>('Power parameter'!B$6-'Power parameter'!B$13)/'Power parameter'!E$15*(K904-E$4)*L904</f>
        <v>0</v>
      </c>
      <c r="O904" s="1">
        <f>IF(((K904-E$4)-B$1-E$1)&gt;0,0,('Power parameter'!K$8-'Power parameter'!B$13/'Power parameter'!E$15*((K904-E$4)-waves!B$1))*M904)</f>
        <v>0.43527929259874376</v>
      </c>
      <c r="P904" s="1">
        <f t="shared" si="147"/>
        <v>0.43527929259874376</v>
      </c>
      <c r="S904" s="1">
        <f t="shared" si="148"/>
        <v>4.2812775083283941E-5</v>
      </c>
      <c r="T904" s="1">
        <f t="shared" si="149"/>
        <v>0.55537786071385609</v>
      </c>
    </row>
    <row r="905" spans="1:20">
      <c r="A905">
        <v>897</v>
      </c>
      <c r="B905" s="1">
        <f t="shared" si="153"/>
        <v>4.2860557198332246E-5</v>
      </c>
      <c r="C905">
        <f t="shared" si="155"/>
        <v>0</v>
      </c>
      <c r="D905">
        <f t="shared" si="154"/>
        <v>1</v>
      </c>
      <c r="E905" s="1">
        <f>('Power parameter'!B$7-'Power parameter'!H$10/2+('Power parameter'!B$6-'Power parameter'!B$12)/'Power parameter'!E$15*(B905-B$4))*C905</f>
        <v>0</v>
      </c>
      <c r="F905">
        <f>('Power parameter'!B$7+'Power parameter'!H$10/2-'Power parameter'!B$12/'Power parameter'!E$15*(B905-B$3-B$4))*D905</f>
        <v>0.55453921833818187</v>
      </c>
      <c r="G905" s="1">
        <f t="shared" ref="G905:G968" si="156">E905+F905</f>
        <v>0.55453921833818187</v>
      </c>
      <c r="J905">
        <v>897</v>
      </c>
      <c r="K905" s="1">
        <f t="shared" si="150"/>
        <v>4.5875053128819273E-5</v>
      </c>
      <c r="L905">
        <f t="shared" si="151"/>
        <v>0</v>
      </c>
      <c r="M905">
        <f t="shared" si="152"/>
        <v>1</v>
      </c>
      <c r="N905" s="1">
        <f>('Power parameter'!B$6-'Power parameter'!B$13)/'Power parameter'!E$15*(K905-E$4)*L905</f>
        <v>0</v>
      </c>
      <c r="O905" s="1">
        <f>IF(((K905-E$4)-B$1-E$1)&gt;0,0,('Power parameter'!K$8-'Power parameter'!B$13/'Power parameter'!E$15*((K905-E$4)-waves!B$1))*M905)</f>
        <v>0.43438166629486458</v>
      </c>
      <c r="P905" s="1">
        <f t="shared" ref="P905:P968" si="157">N905+O905</f>
        <v>0.43438166629486458</v>
      </c>
      <c r="S905" s="1">
        <f t="shared" ref="S905:S968" si="158">B905*H$1+K905*H$2</f>
        <v>4.2860557198332246E-5</v>
      </c>
      <c r="T905" s="1">
        <f t="shared" ref="T905:T968" si="159">G905*H$1+P905*H$2</f>
        <v>0.55453921833818187</v>
      </c>
    </row>
    <row r="906" spans="1:20">
      <c r="A906">
        <v>898</v>
      </c>
      <c r="B906" s="1">
        <f t="shared" si="153"/>
        <v>4.2908339313380558E-5</v>
      </c>
      <c r="C906">
        <f t="shared" si="155"/>
        <v>0</v>
      </c>
      <c r="D906">
        <f t="shared" si="154"/>
        <v>1</v>
      </c>
      <c r="E906" s="1">
        <f>('Power parameter'!B$7-'Power parameter'!H$10/2+('Power parameter'!B$6-'Power parameter'!B$12)/'Power parameter'!E$15*(B906-B$4))*C906</f>
        <v>0</v>
      </c>
      <c r="F906">
        <f>('Power parameter'!B$7+'Power parameter'!H$10/2-'Power parameter'!B$12/'Power parameter'!E$15*(B906-B$3-B$4))*D906</f>
        <v>0.55370057596250744</v>
      </c>
      <c r="G906" s="1">
        <f t="shared" si="156"/>
        <v>0.55370057596250744</v>
      </c>
      <c r="J906">
        <v>898</v>
      </c>
      <c r="K906" s="1">
        <f t="shared" ref="K906:K969" si="160">E$4*2/1000*J906</f>
        <v>4.5926195885930551E-5</v>
      </c>
      <c r="L906">
        <f t="shared" ref="L906:L969" si="161">IF((K906-E$4)&lt;B$1,1,0)</f>
        <v>0</v>
      </c>
      <c r="M906">
        <f t="shared" ref="M906:M969" si="162">IF((K906-E$4)&gt;=B$1,1,0)</f>
        <v>1</v>
      </c>
      <c r="N906" s="1">
        <f>('Power parameter'!B$6-'Power parameter'!B$13)/'Power parameter'!E$15*(K906-E$4)*L906</f>
        <v>0</v>
      </c>
      <c r="O906" s="1">
        <f>IF(((K906-E$4)-B$1-E$1)&gt;0,0,('Power parameter'!K$8-'Power parameter'!B$13/'Power parameter'!E$15*((K906-E$4)-waves!B$1))*M906)</f>
        <v>0.4334840399909855</v>
      </c>
      <c r="P906" s="1">
        <f t="shared" si="157"/>
        <v>0.4334840399909855</v>
      </c>
      <c r="S906" s="1">
        <f t="shared" si="158"/>
        <v>4.2908339313380558E-5</v>
      </c>
      <c r="T906" s="1">
        <f t="shared" si="159"/>
        <v>0.55370057596250744</v>
      </c>
    </row>
    <row r="907" spans="1:20">
      <c r="A907">
        <v>899</v>
      </c>
      <c r="B907" s="1">
        <f t="shared" ref="B907:B970" si="163">2*B$4/1000*A907</f>
        <v>4.2956121428428863E-5</v>
      </c>
      <c r="C907">
        <f t="shared" si="155"/>
        <v>0</v>
      </c>
      <c r="D907">
        <f t="shared" si="154"/>
        <v>1</v>
      </c>
      <c r="E907" s="1">
        <f>('Power parameter'!B$7-'Power parameter'!H$10/2+('Power parameter'!B$6-'Power parameter'!B$12)/'Power parameter'!E$15*(B907-B$4))*C907</f>
        <v>0</v>
      </c>
      <c r="F907">
        <f>('Power parameter'!B$7+'Power parameter'!H$10/2-'Power parameter'!B$12/'Power parameter'!E$15*(B907-B$3-B$4))*D907</f>
        <v>0.55286193358683311</v>
      </c>
      <c r="G907" s="1">
        <f t="shared" si="156"/>
        <v>0.55286193358683311</v>
      </c>
      <c r="J907">
        <v>899</v>
      </c>
      <c r="K907" s="1">
        <f t="shared" si="160"/>
        <v>4.5977338643041835E-5</v>
      </c>
      <c r="L907">
        <f t="shared" si="161"/>
        <v>0</v>
      </c>
      <c r="M907">
        <f t="shared" si="162"/>
        <v>1</v>
      </c>
      <c r="N907" s="1">
        <f>('Power parameter'!B$6-'Power parameter'!B$13)/'Power parameter'!E$15*(K907-E$4)*L907</f>
        <v>0</v>
      </c>
      <c r="O907" s="1">
        <f>IF(((K907-E$4)-B$1-E$1)&gt;0,0,('Power parameter'!K$8-'Power parameter'!B$13/'Power parameter'!E$15*((K907-E$4)-waves!B$1))*M907)</f>
        <v>0.43258641368710626</v>
      </c>
      <c r="P907" s="1">
        <f t="shared" si="157"/>
        <v>0.43258641368710626</v>
      </c>
      <c r="S907" s="1">
        <f t="shared" si="158"/>
        <v>4.2956121428428863E-5</v>
      </c>
      <c r="T907" s="1">
        <f t="shared" si="159"/>
        <v>0.55286193358683311</v>
      </c>
    </row>
    <row r="908" spans="1:20">
      <c r="A908">
        <v>900</v>
      </c>
      <c r="B908" s="1">
        <f t="shared" si="163"/>
        <v>4.3003903543477167E-5</v>
      </c>
      <c r="C908">
        <f t="shared" si="155"/>
        <v>0</v>
      </c>
      <c r="D908">
        <f t="shared" si="154"/>
        <v>1</v>
      </c>
      <c r="E908" s="1">
        <f>('Power parameter'!B$7-'Power parameter'!H$10/2+('Power parameter'!B$6-'Power parameter'!B$12)/'Power parameter'!E$15*(B908-B$4))*C908</f>
        <v>0</v>
      </c>
      <c r="F908">
        <f>('Power parameter'!B$7+'Power parameter'!H$10/2-'Power parameter'!B$12/'Power parameter'!E$15*(B908-B$3-B$4))*D908</f>
        <v>0.5520232912111589</v>
      </c>
      <c r="G908" s="1">
        <f t="shared" si="156"/>
        <v>0.5520232912111589</v>
      </c>
      <c r="J908">
        <v>900</v>
      </c>
      <c r="K908" s="1">
        <f t="shared" si="160"/>
        <v>4.6028481400153112E-5</v>
      </c>
      <c r="L908">
        <f t="shared" si="161"/>
        <v>0</v>
      </c>
      <c r="M908">
        <f t="shared" si="162"/>
        <v>1</v>
      </c>
      <c r="N908" s="1">
        <f>('Power parameter'!B$6-'Power parameter'!B$13)/'Power parameter'!E$15*(K908-E$4)*L908</f>
        <v>0</v>
      </c>
      <c r="O908" s="1">
        <f>IF(((K908-E$4)-B$1-E$1)&gt;0,0,('Power parameter'!K$8-'Power parameter'!B$13/'Power parameter'!E$15*((K908-E$4)-waves!B$1))*M908)</f>
        <v>0.43168878738322719</v>
      </c>
      <c r="P908" s="1">
        <f t="shared" si="157"/>
        <v>0.43168878738322719</v>
      </c>
      <c r="S908" s="1">
        <f t="shared" si="158"/>
        <v>4.3003903543477167E-5</v>
      </c>
      <c r="T908" s="1">
        <f t="shared" si="159"/>
        <v>0.5520232912111589</v>
      </c>
    </row>
    <row r="909" spans="1:20">
      <c r="A909">
        <v>901</v>
      </c>
      <c r="B909" s="1">
        <f t="shared" si="163"/>
        <v>4.3051685658525479E-5</v>
      </c>
      <c r="C909">
        <f t="shared" si="155"/>
        <v>0</v>
      </c>
      <c r="D909">
        <f t="shared" si="154"/>
        <v>1</v>
      </c>
      <c r="E909" s="1">
        <f>('Power parameter'!B$7-'Power parameter'!H$10/2+('Power parameter'!B$6-'Power parameter'!B$12)/'Power parameter'!E$15*(B909-B$4))*C909</f>
        <v>0</v>
      </c>
      <c r="F909">
        <f>('Power parameter'!B$7+'Power parameter'!H$10/2-'Power parameter'!B$12/'Power parameter'!E$15*(B909-B$3-B$4))*D909</f>
        <v>0.55118464883548446</v>
      </c>
      <c r="G909" s="1">
        <f t="shared" si="156"/>
        <v>0.55118464883548446</v>
      </c>
      <c r="J909">
        <v>901</v>
      </c>
      <c r="K909" s="1">
        <f t="shared" si="160"/>
        <v>4.6079624157264397E-5</v>
      </c>
      <c r="L909">
        <f t="shared" si="161"/>
        <v>0</v>
      </c>
      <c r="M909">
        <f t="shared" si="162"/>
        <v>1</v>
      </c>
      <c r="N909" s="1">
        <f>('Power parameter'!B$6-'Power parameter'!B$13)/'Power parameter'!E$15*(K909-E$4)*L909</f>
        <v>0</v>
      </c>
      <c r="O909" s="1">
        <f>IF(((K909-E$4)-B$1-E$1)&gt;0,0,('Power parameter'!K$8-'Power parameter'!B$13/'Power parameter'!E$15*((K909-E$4)-waves!B$1))*M909)</f>
        <v>0.43079116107934801</v>
      </c>
      <c r="P909" s="1">
        <f t="shared" si="157"/>
        <v>0.43079116107934801</v>
      </c>
      <c r="S909" s="1">
        <f t="shared" si="158"/>
        <v>4.3051685658525479E-5</v>
      </c>
      <c r="T909" s="1">
        <f t="shared" si="159"/>
        <v>0.55118464883548446</v>
      </c>
    </row>
    <row r="910" spans="1:20">
      <c r="A910">
        <v>902</v>
      </c>
      <c r="B910" s="1">
        <f t="shared" si="163"/>
        <v>4.3099467773573784E-5</v>
      </c>
      <c r="C910">
        <f t="shared" si="155"/>
        <v>0</v>
      </c>
      <c r="D910">
        <f t="shared" si="154"/>
        <v>1</v>
      </c>
      <c r="E910" s="1">
        <f>('Power parameter'!B$7-'Power parameter'!H$10/2+('Power parameter'!B$6-'Power parameter'!B$12)/'Power parameter'!E$15*(B910-B$4))*C910</f>
        <v>0</v>
      </c>
      <c r="F910">
        <f>('Power parameter'!B$7+'Power parameter'!H$10/2-'Power parameter'!B$12/'Power parameter'!E$15*(B910-B$3-B$4))*D910</f>
        <v>0.55034600645981013</v>
      </c>
      <c r="G910" s="1">
        <f t="shared" si="156"/>
        <v>0.55034600645981013</v>
      </c>
      <c r="J910">
        <v>902</v>
      </c>
      <c r="K910" s="1">
        <f t="shared" si="160"/>
        <v>4.6130766914375674E-5</v>
      </c>
      <c r="L910">
        <f t="shared" si="161"/>
        <v>0</v>
      </c>
      <c r="M910">
        <f t="shared" si="162"/>
        <v>1</v>
      </c>
      <c r="N910" s="1">
        <f>('Power parameter'!B$6-'Power parameter'!B$13)/'Power parameter'!E$15*(K910-E$4)*L910</f>
        <v>0</v>
      </c>
      <c r="O910" s="1">
        <f>IF(((K910-E$4)-B$1-E$1)&gt;0,0,('Power parameter'!K$8-'Power parameter'!B$13/'Power parameter'!E$15*((K910-E$4)-waves!B$1))*M910)</f>
        <v>0.42989353477546893</v>
      </c>
      <c r="P910" s="1">
        <f t="shared" si="157"/>
        <v>0.42989353477546893</v>
      </c>
      <c r="S910" s="1">
        <f t="shared" si="158"/>
        <v>4.3099467773573784E-5</v>
      </c>
      <c r="T910" s="1">
        <f t="shared" si="159"/>
        <v>0.55034600645981013</v>
      </c>
    </row>
    <row r="911" spans="1:20">
      <c r="A911">
        <v>903</v>
      </c>
      <c r="B911" s="1">
        <f t="shared" si="163"/>
        <v>4.3147249888622095E-5</v>
      </c>
      <c r="C911">
        <f t="shared" si="155"/>
        <v>0</v>
      </c>
      <c r="D911">
        <f t="shared" si="154"/>
        <v>1</v>
      </c>
      <c r="E911" s="1">
        <f>('Power parameter'!B$7-'Power parameter'!H$10/2+('Power parameter'!B$6-'Power parameter'!B$12)/'Power parameter'!E$15*(B911-B$4))*C911</f>
        <v>0</v>
      </c>
      <c r="F911">
        <f>('Power parameter'!B$7+'Power parameter'!H$10/2-'Power parameter'!B$12/'Power parameter'!E$15*(B911-B$3-B$4))*D911</f>
        <v>0.5495073640841357</v>
      </c>
      <c r="G911" s="1">
        <f t="shared" si="156"/>
        <v>0.5495073640841357</v>
      </c>
      <c r="J911">
        <v>903</v>
      </c>
      <c r="K911" s="1">
        <f t="shared" si="160"/>
        <v>4.6181909671486958E-5</v>
      </c>
      <c r="L911">
        <f t="shared" si="161"/>
        <v>0</v>
      </c>
      <c r="M911">
        <f t="shared" si="162"/>
        <v>1</v>
      </c>
      <c r="N911" s="1">
        <f>('Power parameter'!B$6-'Power parameter'!B$13)/'Power parameter'!E$15*(K911-E$4)*L911</f>
        <v>0</v>
      </c>
      <c r="O911" s="1">
        <f>IF(((K911-E$4)-B$1-E$1)&gt;0,0,('Power parameter'!K$8-'Power parameter'!B$13/'Power parameter'!E$15*((K911-E$4)-waves!B$1))*M911)</f>
        <v>0.42899590847158975</v>
      </c>
      <c r="P911" s="1">
        <f t="shared" si="157"/>
        <v>0.42899590847158975</v>
      </c>
      <c r="S911" s="1">
        <f t="shared" si="158"/>
        <v>4.3147249888622095E-5</v>
      </c>
      <c r="T911" s="1">
        <f t="shared" si="159"/>
        <v>0.5495073640841357</v>
      </c>
    </row>
    <row r="912" spans="1:20">
      <c r="A912">
        <v>904</v>
      </c>
      <c r="B912" s="1">
        <f t="shared" si="163"/>
        <v>4.31950320036704E-5</v>
      </c>
      <c r="C912">
        <f t="shared" si="155"/>
        <v>0</v>
      </c>
      <c r="D912">
        <f t="shared" si="154"/>
        <v>1</v>
      </c>
      <c r="E912" s="1">
        <f>('Power parameter'!B$7-'Power parameter'!H$10/2+('Power parameter'!B$6-'Power parameter'!B$12)/'Power parameter'!E$15*(B912-B$4))*C912</f>
        <v>0</v>
      </c>
      <c r="F912">
        <f>('Power parameter'!B$7+'Power parameter'!H$10/2-'Power parameter'!B$12/'Power parameter'!E$15*(B912-B$3-B$4))*D912</f>
        <v>0.54866872170846148</v>
      </c>
      <c r="G912" s="1">
        <f t="shared" si="156"/>
        <v>0.54866872170846148</v>
      </c>
      <c r="J912">
        <v>904</v>
      </c>
      <c r="K912" s="1">
        <f t="shared" si="160"/>
        <v>4.6233052428598243E-5</v>
      </c>
      <c r="L912">
        <f t="shared" si="161"/>
        <v>0</v>
      </c>
      <c r="M912">
        <f t="shared" si="162"/>
        <v>1</v>
      </c>
      <c r="N912" s="1">
        <f>('Power parameter'!B$6-'Power parameter'!B$13)/'Power parameter'!E$15*(K912-E$4)*L912</f>
        <v>0</v>
      </c>
      <c r="O912" s="1">
        <f>IF(((K912-E$4)-B$1-E$1)&gt;0,0,('Power parameter'!K$8-'Power parameter'!B$13/'Power parameter'!E$15*((K912-E$4)-waves!B$1))*M912)</f>
        <v>0.42809828216771056</v>
      </c>
      <c r="P912" s="1">
        <f t="shared" si="157"/>
        <v>0.42809828216771056</v>
      </c>
      <c r="S912" s="1">
        <f t="shared" si="158"/>
        <v>4.31950320036704E-5</v>
      </c>
      <c r="T912" s="1">
        <f t="shared" si="159"/>
        <v>0.54866872170846148</v>
      </c>
    </row>
    <row r="913" spans="1:20">
      <c r="A913">
        <v>905</v>
      </c>
      <c r="B913" s="1">
        <f t="shared" si="163"/>
        <v>4.3242814118718712E-5</v>
      </c>
      <c r="C913">
        <f t="shared" si="155"/>
        <v>0</v>
      </c>
      <c r="D913">
        <f t="shared" ref="D913:D976" si="164">IF((B913-B$4)&gt;B$3,1,0)</f>
        <v>1</v>
      </c>
      <c r="E913" s="1">
        <f>('Power parameter'!B$7-'Power parameter'!H$10/2+('Power parameter'!B$6-'Power parameter'!B$12)/'Power parameter'!E$15*(B913-B$4))*C913</f>
        <v>0</v>
      </c>
      <c r="F913">
        <f>('Power parameter'!B$7+'Power parameter'!H$10/2-'Power parameter'!B$12/'Power parameter'!E$15*(B913-B$3-B$4))*D913</f>
        <v>0.54783007933278705</v>
      </c>
      <c r="G913" s="1">
        <f t="shared" si="156"/>
        <v>0.54783007933278705</v>
      </c>
      <c r="J913">
        <v>905</v>
      </c>
      <c r="K913" s="1">
        <f t="shared" si="160"/>
        <v>4.628419518570952E-5</v>
      </c>
      <c r="L913">
        <f t="shared" si="161"/>
        <v>0</v>
      </c>
      <c r="M913">
        <f t="shared" si="162"/>
        <v>1</v>
      </c>
      <c r="N913" s="1">
        <f>('Power parameter'!B$6-'Power parameter'!B$13)/'Power parameter'!E$15*(K913-E$4)*L913</f>
        <v>0</v>
      </c>
      <c r="O913" s="1">
        <f>IF(((K913-E$4)-B$1-E$1)&gt;0,0,('Power parameter'!K$8-'Power parameter'!B$13/'Power parameter'!E$15*((K913-E$4)-waves!B$1))*M913)</f>
        <v>0.42720065586383149</v>
      </c>
      <c r="P913" s="1">
        <f t="shared" si="157"/>
        <v>0.42720065586383149</v>
      </c>
      <c r="S913" s="1">
        <f t="shared" si="158"/>
        <v>4.3242814118718712E-5</v>
      </c>
      <c r="T913" s="1">
        <f t="shared" si="159"/>
        <v>0.54783007933278705</v>
      </c>
    </row>
    <row r="914" spans="1:20">
      <c r="A914">
        <v>906</v>
      </c>
      <c r="B914" s="1">
        <f t="shared" si="163"/>
        <v>4.3290596233767017E-5</v>
      </c>
      <c r="C914">
        <f t="shared" si="155"/>
        <v>0</v>
      </c>
      <c r="D914">
        <f t="shared" si="164"/>
        <v>1</v>
      </c>
      <c r="E914" s="1">
        <f>('Power parameter'!B$7-'Power parameter'!H$10/2+('Power parameter'!B$6-'Power parameter'!B$12)/'Power parameter'!E$15*(B914-B$4))*C914</f>
        <v>0</v>
      </c>
      <c r="F914">
        <f>('Power parameter'!B$7+'Power parameter'!H$10/2-'Power parameter'!B$12/'Power parameter'!E$15*(B914-B$3-B$4))*D914</f>
        <v>0.54699143695711272</v>
      </c>
      <c r="G914" s="1">
        <f t="shared" si="156"/>
        <v>0.54699143695711272</v>
      </c>
      <c r="J914">
        <v>906</v>
      </c>
      <c r="K914" s="1">
        <f t="shared" si="160"/>
        <v>4.6335337942820804E-5</v>
      </c>
      <c r="L914">
        <f t="shared" si="161"/>
        <v>0</v>
      </c>
      <c r="M914">
        <f t="shared" si="162"/>
        <v>1</v>
      </c>
      <c r="N914" s="1">
        <f>('Power parameter'!B$6-'Power parameter'!B$13)/'Power parameter'!E$15*(K914-E$4)*L914</f>
        <v>0</v>
      </c>
      <c r="O914" s="1">
        <f>IF(((K914-E$4)-B$1-E$1)&gt;0,0,('Power parameter'!K$8-'Power parameter'!B$13/'Power parameter'!E$15*((K914-E$4)-waves!B$1))*M914)</f>
        <v>0.42630302955995225</v>
      </c>
      <c r="P914" s="1">
        <f t="shared" si="157"/>
        <v>0.42630302955995225</v>
      </c>
      <c r="S914" s="1">
        <f t="shared" si="158"/>
        <v>4.3290596233767017E-5</v>
      </c>
      <c r="T914" s="1">
        <f t="shared" si="159"/>
        <v>0.54699143695711272</v>
      </c>
    </row>
    <row r="915" spans="1:20">
      <c r="A915">
        <v>907</v>
      </c>
      <c r="B915" s="1">
        <f t="shared" si="163"/>
        <v>4.3338378348815328E-5</v>
      </c>
      <c r="C915">
        <f t="shared" si="155"/>
        <v>0</v>
      </c>
      <c r="D915">
        <f t="shared" si="164"/>
        <v>1</v>
      </c>
      <c r="E915" s="1">
        <f>('Power parameter'!B$7-'Power parameter'!H$10/2+('Power parameter'!B$6-'Power parameter'!B$12)/'Power parameter'!E$15*(B915-B$4))*C915</f>
        <v>0</v>
      </c>
      <c r="F915">
        <f>('Power parameter'!B$7+'Power parameter'!H$10/2-'Power parameter'!B$12/'Power parameter'!E$15*(B915-B$3-B$4))*D915</f>
        <v>0.54615279458143839</v>
      </c>
      <c r="G915" s="1">
        <f t="shared" si="156"/>
        <v>0.54615279458143839</v>
      </c>
      <c r="J915">
        <v>907</v>
      </c>
      <c r="K915" s="1">
        <f t="shared" si="160"/>
        <v>4.6386480699932082E-5</v>
      </c>
      <c r="L915">
        <f t="shared" si="161"/>
        <v>0</v>
      </c>
      <c r="M915">
        <f t="shared" si="162"/>
        <v>1</v>
      </c>
      <c r="N915" s="1">
        <f>('Power parameter'!B$6-'Power parameter'!B$13)/'Power parameter'!E$15*(K915-E$4)*L915</f>
        <v>0</v>
      </c>
      <c r="O915" s="1">
        <f>IF(((K915-E$4)-B$1-E$1)&gt;0,0,('Power parameter'!K$8-'Power parameter'!B$13/'Power parameter'!E$15*((K915-E$4)-waves!B$1))*M915)</f>
        <v>0.42540540325607318</v>
      </c>
      <c r="P915" s="1">
        <f t="shared" si="157"/>
        <v>0.42540540325607318</v>
      </c>
      <c r="S915" s="1">
        <f t="shared" si="158"/>
        <v>4.3338378348815328E-5</v>
      </c>
      <c r="T915" s="1">
        <f t="shared" si="159"/>
        <v>0.54615279458143839</v>
      </c>
    </row>
    <row r="916" spans="1:20">
      <c r="A916">
        <v>908</v>
      </c>
      <c r="B916" s="1">
        <f t="shared" si="163"/>
        <v>4.3386160463863633E-5</v>
      </c>
      <c r="C916">
        <f t="shared" si="155"/>
        <v>0</v>
      </c>
      <c r="D916">
        <f t="shared" si="164"/>
        <v>1</v>
      </c>
      <c r="E916" s="1">
        <f>('Power parameter'!B$7-'Power parameter'!H$10/2+('Power parameter'!B$6-'Power parameter'!B$12)/'Power parameter'!E$15*(B916-B$4))*C916</f>
        <v>0</v>
      </c>
      <c r="F916">
        <f>('Power parameter'!B$7+'Power parameter'!H$10/2-'Power parameter'!B$12/'Power parameter'!E$15*(B916-B$3-B$4))*D916</f>
        <v>0.54531415220576407</v>
      </c>
      <c r="G916" s="1">
        <f t="shared" si="156"/>
        <v>0.54531415220576407</v>
      </c>
      <c r="J916">
        <v>908</v>
      </c>
      <c r="K916" s="1">
        <f t="shared" si="160"/>
        <v>4.6437623457043366E-5</v>
      </c>
      <c r="L916">
        <f t="shared" si="161"/>
        <v>0</v>
      </c>
      <c r="M916">
        <f t="shared" si="162"/>
        <v>1</v>
      </c>
      <c r="N916" s="1">
        <f>('Power parameter'!B$6-'Power parameter'!B$13)/'Power parameter'!E$15*(K916-E$4)*L916</f>
        <v>0</v>
      </c>
      <c r="O916" s="1">
        <f>IF(((K916-E$4)-B$1-E$1)&gt;0,0,('Power parameter'!K$8-'Power parameter'!B$13/'Power parameter'!E$15*((K916-E$4)-waves!B$1))*M916)</f>
        <v>0.42450777695219399</v>
      </c>
      <c r="P916" s="1">
        <f t="shared" si="157"/>
        <v>0.42450777695219399</v>
      </c>
      <c r="S916" s="1">
        <f t="shared" si="158"/>
        <v>4.3386160463863633E-5</v>
      </c>
      <c r="T916" s="1">
        <f t="shared" si="159"/>
        <v>0.54531415220576407</v>
      </c>
    </row>
    <row r="917" spans="1:20">
      <c r="A917">
        <v>909</v>
      </c>
      <c r="B917" s="1">
        <f t="shared" si="163"/>
        <v>4.3433942578911945E-5</v>
      </c>
      <c r="C917">
        <f t="shared" si="155"/>
        <v>0</v>
      </c>
      <c r="D917">
        <f t="shared" si="164"/>
        <v>1</v>
      </c>
      <c r="E917" s="1">
        <f>('Power parameter'!B$7-'Power parameter'!H$10/2+('Power parameter'!B$6-'Power parameter'!B$12)/'Power parameter'!E$15*(B917-B$4))*C917</f>
        <v>0</v>
      </c>
      <c r="F917">
        <f>('Power parameter'!B$7+'Power parameter'!H$10/2-'Power parameter'!B$12/'Power parameter'!E$15*(B917-B$3-B$4))*D917</f>
        <v>0.54447550983008974</v>
      </c>
      <c r="G917" s="1">
        <f t="shared" si="156"/>
        <v>0.54447550983008974</v>
      </c>
      <c r="J917">
        <v>909</v>
      </c>
      <c r="K917" s="1">
        <f t="shared" si="160"/>
        <v>4.6488766214154644E-5</v>
      </c>
      <c r="L917">
        <f t="shared" si="161"/>
        <v>0</v>
      </c>
      <c r="M917">
        <f t="shared" si="162"/>
        <v>1</v>
      </c>
      <c r="N917" s="1">
        <f>('Power parameter'!B$6-'Power parameter'!B$13)/'Power parameter'!E$15*(K917-E$4)*L917</f>
        <v>0</v>
      </c>
      <c r="O917" s="1">
        <f>IF(((K917-E$4)-B$1-E$1)&gt;0,0,('Power parameter'!K$8-'Power parameter'!B$13/'Power parameter'!E$15*((K917-E$4)-waves!B$1))*M917)</f>
        <v>0.42361015064831492</v>
      </c>
      <c r="P917" s="1">
        <f t="shared" si="157"/>
        <v>0.42361015064831492</v>
      </c>
      <c r="S917" s="1">
        <f t="shared" si="158"/>
        <v>4.3433942578911945E-5</v>
      </c>
      <c r="T917" s="1">
        <f t="shared" si="159"/>
        <v>0.54447550983008974</v>
      </c>
    </row>
    <row r="918" spans="1:20">
      <c r="A918">
        <v>910</v>
      </c>
      <c r="B918" s="1">
        <f t="shared" si="163"/>
        <v>4.348172469396025E-5</v>
      </c>
      <c r="C918">
        <f t="shared" si="155"/>
        <v>0</v>
      </c>
      <c r="D918">
        <f t="shared" si="164"/>
        <v>1</v>
      </c>
      <c r="E918" s="1">
        <f>('Power parameter'!B$7-'Power parameter'!H$10/2+('Power parameter'!B$6-'Power parameter'!B$12)/'Power parameter'!E$15*(B918-B$4))*C918</f>
        <v>0</v>
      </c>
      <c r="F918">
        <f>('Power parameter'!B$7+'Power parameter'!H$10/2-'Power parameter'!B$12/'Power parameter'!E$15*(B918-B$3-B$4))*D918</f>
        <v>0.54363686745441542</v>
      </c>
      <c r="G918" s="1">
        <f t="shared" si="156"/>
        <v>0.54363686745441542</v>
      </c>
      <c r="J918">
        <v>910</v>
      </c>
      <c r="K918" s="1">
        <f t="shared" si="160"/>
        <v>4.6539908971265928E-5</v>
      </c>
      <c r="L918">
        <f t="shared" si="161"/>
        <v>0</v>
      </c>
      <c r="M918">
        <f t="shared" si="162"/>
        <v>1</v>
      </c>
      <c r="N918" s="1">
        <f>('Power parameter'!B$6-'Power parameter'!B$13)/'Power parameter'!E$15*(K918-E$4)*L918</f>
        <v>0</v>
      </c>
      <c r="O918" s="1">
        <f>IF(((K918-E$4)-B$1-E$1)&gt;0,0,('Power parameter'!K$8-'Power parameter'!B$13/'Power parameter'!E$15*((K918-E$4)-waves!B$1))*M918)</f>
        <v>0.42271252434443574</v>
      </c>
      <c r="P918" s="1">
        <f t="shared" si="157"/>
        <v>0.42271252434443574</v>
      </c>
      <c r="S918" s="1">
        <f t="shared" si="158"/>
        <v>4.348172469396025E-5</v>
      </c>
      <c r="T918" s="1">
        <f t="shared" si="159"/>
        <v>0.54363686745441542</v>
      </c>
    </row>
    <row r="919" spans="1:20">
      <c r="A919">
        <v>911</v>
      </c>
      <c r="B919" s="1">
        <f t="shared" si="163"/>
        <v>4.3529506809008561E-5</v>
      </c>
      <c r="C919">
        <f t="shared" si="155"/>
        <v>0</v>
      </c>
      <c r="D919">
        <f t="shared" si="164"/>
        <v>1</v>
      </c>
      <c r="E919" s="1">
        <f>('Power parameter'!B$7-'Power parameter'!H$10/2+('Power parameter'!B$6-'Power parameter'!B$12)/'Power parameter'!E$15*(B919-B$4))*C919</f>
        <v>0</v>
      </c>
      <c r="F919">
        <f>('Power parameter'!B$7+'Power parameter'!H$10/2-'Power parameter'!B$12/'Power parameter'!E$15*(B919-B$3-B$4))*D919</f>
        <v>0.54279822507874098</v>
      </c>
      <c r="G919" s="1">
        <f t="shared" si="156"/>
        <v>0.54279822507874098</v>
      </c>
      <c r="J919">
        <v>911</v>
      </c>
      <c r="K919" s="1">
        <f t="shared" si="160"/>
        <v>4.6591051728377205E-5</v>
      </c>
      <c r="L919">
        <f t="shared" si="161"/>
        <v>0</v>
      </c>
      <c r="M919">
        <f t="shared" si="162"/>
        <v>1</v>
      </c>
      <c r="N919" s="1">
        <f>('Power parameter'!B$6-'Power parameter'!B$13)/'Power parameter'!E$15*(K919-E$4)*L919</f>
        <v>0</v>
      </c>
      <c r="O919" s="1">
        <f>IF(((K919-E$4)-B$1-E$1)&gt;0,0,('Power parameter'!K$8-'Power parameter'!B$13/'Power parameter'!E$15*((K919-E$4)-waves!B$1))*M919)</f>
        <v>0.42181489804055666</v>
      </c>
      <c r="P919" s="1">
        <f t="shared" si="157"/>
        <v>0.42181489804055666</v>
      </c>
      <c r="S919" s="1">
        <f t="shared" si="158"/>
        <v>4.3529506809008561E-5</v>
      </c>
      <c r="T919" s="1">
        <f t="shared" si="159"/>
        <v>0.54279822507874098</v>
      </c>
    </row>
    <row r="920" spans="1:20">
      <c r="A920">
        <v>912</v>
      </c>
      <c r="B920" s="1">
        <f t="shared" si="163"/>
        <v>4.3577288924056866E-5</v>
      </c>
      <c r="C920">
        <f t="shared" si="155"/>
        <v>0</v>
      </c>
      <c r="D920">
        <f t="shared" si="164"/>
        <v>1</v>
      </c>
      <c r="E920" s="1">
        <f>('Power parameter'!B$7-'Power parameter'!H$10/2+('Power parameter'!B$6-'Power parameter'!B$12)/'Power parameter'!E$15*(B920-B$4))*C920</f>
        <v>0</v>
      </c>
      <c r="F920">
        <f>('Power parameter'!B$7+'Power parameter'!H$10/2-'Power parameter'!B$12/'Power parameter'!E$15*(B920-B$3-B$4))*D920</f>
        <v>0.54195958270306677</v>
      </c>
      <c r="G920" s="1">
        <f t="shared" si="156"/>
        <v>0.54195958270306677</v>
      </c>
      <c r="J920">
        <v>912</v>
      </c>
      <c r="K920" s="1">
        <f t="shared" si="160"/>
        <v>4.664219448548849E-5</v>
      </c>
      <c r="L920">
        <f t="shared" si="161"/>
        <v>0</v>
      </c>
      <c r="M920">
        <f t="shared" si="162"/>
        <v>1</v>
      </c>
      <c r="N920" s="1">
        <f>('Power parameter'!B$6-'Power parameter'!B$13)/'Power parameter'!E$15*(K920-E$4)*L920</f>
        <v>0</v>
      </c>
      <c r="O920" s="1">
        <f>IF(((K920-E$4)-B$1-E$1)&gt;0,0,('Power parameter'!K$8-'Power parameter'!B$13/'Power parameter'!E$15*((K920-E$4)-waves!B$1))*M920)</f>
        <v>0.42091727173667748</v>
      </c>
      <c r="P920" s="1">
        <f t="shared" si="157"/>
        <v>0.42091727173667748</v>
      </c>
      <c r="S920" s="1">
        <f t="shared" si="158"/>
        <v>4.3577288924056866E-5</v>
      </c>
      <c r="T920" s="1">
        <f t="shared" si="159"/>
        <v>0.54195958270306677</v>
      </c>
    </row>
    <row r="921" spans="1:20">
      <c r="A921">
        <v>913</v>
      </c>
      <c r="B921" s="1">
        <f t="shared" si="163"/>
        <v>4.3625071039105178E-5</v>
      </c>
      <c r="C921">
        <f t="shared" si="155"/>
        <v>0</v>
      </c>
      <c r="D921">
        <f t="shared" si="164"/>
        <v>1</v>
      </c>
      <c r="E921" s="1">
        <f>('Power parameter'!B$7-'Power parameter'!H$10/2+('Power parameter'!B$6-'Power parameter'!B$12)/'Power parameter'!E$15*(B921-B$4))*C921</f>
        <v>0</v>
      </c>
      <c r="F921">
        <f>('Power parameter'!B$7+'Power parameter'!H$10/2-'Power parameter'!B$12/'Power parameter'!E$15*(B921-B$3-B$4))*D921</f>
        <v>0.54112094032739233</v>
      </c>
      <c r="G921" s="1">
        <f t="shared" si="156"/>
        <v>0.54112094032739233</v>
      </c>
      <c r="J921">
        <v>913</v>
      </c>
      <c r="K921" s="1">
        <f t="shared" si="160"/>
        <v>4.6693337242599774E-5</v>
      </c>
      <c r="L921">
        <f t="shared" si="161"/>
        <v>0</v>
      </c>
      <c r="M921">
        <f t="shared" si="162"/>
        <v>1</v>
      </c>
      <c r="N921" s="1">
        <f>('Power parameter'!B$6-'Power parameter'!B$13)/'Power parameter'!E$15*(K921-E$4)*L921</f>
        <v>0</v>
      </c>
      <c r="O921" s="1">
        <f>IF(((K921-E$4)-B$1-E$1)&gt;0,0,('Power parameter'!K$8-'Power parameter'!B$13/'Power parameter'!E$15*((K921-E$4)-waves!B$1))*M921)</f>
        <v>0.42001964543279824</v>
      </c>
      <c r="P921" s="1">
        <f t="shared" si="157"/>
        <v>0.42001964543279824</v>
      </c>
      <c r="S921" s="1">
        <f t="shared" si="158"/>
        <v>4.3625071039105178E-5</v>
      </c>
      <c r="T921" s="1">
        <f t="shared" si="159"/>
        <v>0.54112094032739233</v>
      </c>
    </row>
    <row r="922" spans="1:20">
      <c r="A922">
        <v>914</v>
      </c>
      <c r="B922" s="1">
        <f t="shared" si="163"/>
        <v>4.3672853154153482E-5</v>
      </c>
      <c r="C922">
        <f t="shared" si="155"/>
        <v>0</v>
      </c>
      <c r="D922">
        <f t="shared" si="164"/>
        <v>1</v>
      </c>
      <c r="E922" s="1">
        <f>('Power parameter'!B$7-'Power parameter'!H$10/2+('Power parameter'!B$6-'Power parameter'!B$12)/'Power parameter'!E$15*(B922-B$4))*C922</f>
        <v>0</v>
      </c>
      <c r="F922">
        <f>('Power parameter'!B$7+'Power parameter'!H$10/2-'Power parameter'!B$12/'Power parameter'!E$15*(B922-B$3-B$4))*D922</f>
        <v>0.540282297951718</v>
      </c>
      <c r="G922" s="1">
        <f t="shared" si="156"/>
        <v>0.540282297951718</v>
      </c>
      <c r="J922">
        <v>914</v>
      </c>
      <c r="K922" s="1">
        <f t="shared" si="160"/>
        <v>4.6744479999711051E-5</v>
      </c>
      <c r="L922">
        <f t="shared" si="161"/>
        <v>0</v>
      </c>
      <c r="M922">
        <f t="shared" si="162"/>
        <v>1</v>
      </c>
      <c r="N922" s="1">
        <f>('Power parameter'!B$6-'Power parameter'!B$13)/'Power parameter'!E$15*(K922-E$4)*L922</f>
        <v>0</v>
      </c>
      <c r="O922" s="1">
        <f>IF(((K922-E$4)-B$1-E$1)&gt;0,0,('Power parameter'!K$8-'Power parameter'!B$13/'Power parameter'!E$15*((K922-E$4)-waves!B$1))*M922)</f>
        <v>0.41912201912891917</v>
      </c>
      <c r="P922" s="1">
        <f t="shared" si="157"/>
        <v>0.41912201912891917</v>
      </c>
      <c r="S922" s="1">
        <f t="shared" si="158"/>
        <v>4.3672853154153482E-5</v>
      </c>
      <c r="T922" s="1">
        <f t="shared" si="159"/>
        <v>0.540282297951718</v>
      </c>
    </row>
    <row r="923" spans="1:20">
      <c r="A923">
        <v>915</v>
      </c>
      <c r="B923" s="1">
        <f t="shared" si="163"/>
        <v>4.3720635269201787E-5</v>
      </c>
      <c r="C923">
        <f t="shared" si="155"/>
        <v>0</v>
      </c>
      <c r="D923">
        <f t="shared" si="164"/>
        <v>1</v>
      </c>
      <c r="E923" s="1">
        <f>('Power parameter'!B$7-'Power parameter'!H$10/2+('Power parameter'!B$6-'Power parameter'!B$12)/'Power parameter'!E$15*(B923-B$4))*C923</f>
        <v>0</v>
      </c>
      <c r="F923">
        <f>('Power parameter'!B$7+'Power parameter'!H$10/2-'Power parameter'!B$12/'Power parameter'!E$15*(B923-B$3-B$4))*D923</f>
        <v>0.53944365557604379</v>
      </c>
      <c r="G923" s="1">
        <f t="shared" si="156"/>
        <v>0.53944365557604379</v>
      </c>
      <c r="J923">
        <v>915</v>
      </c>
      <c r="K923" s="1">
        <f t="shared" si="160"/>
        <v>4.6795622756822336E-5</v>
      </c>
      <c r="L923">
        <f t="shared" si="161"/>
        <v>0</v>
      </c>
      <c r="M923">
        <f t="shared" si="162"/>
        <v>1</v>
      </c>
      <c r="N923" s="1">
        <f>('Power parameter'!B$6-'Power parameter'!B$13)/'Power parameter'!E$15*(K923-E$4)*L923</f>
        <v>0</v>
      </c>
      <c r="O923" s="1">
        <f>IF(((K923-E$4)-B$1-E$1)&gt;0,0,('Power parameter'!K$8-'Power parameter'!B$13/'Power parameter'!E$15*((K923-E$4)-waves!B$1))*M923)</f>
        <v>0.41822439282503998</v>
      </c>
      <c r="P923" s="1">
        <f t="shared" si="157"/>
        <v>0.41822439282503998</v>
      </c>
      <c r="S923" s="1">
        <f t="shared" si="158"/>
        <v>4.3720635269201787E-5</v>
      </c>
      <c r="T923" s="1">
        <f t="shared" si="159"/>
        <v>0.53944365557604379</v>
      </c>
    </row>
    <row r="924" spans="1:20">
      <c r="A924">
        <v>916</v>
      </c>
      <c r="B924" s="1">
        <f t="shared" si="163"/>
        <v>4.3768417384250099E-5</v>
      </c>
      <c r="C924">
        <f t="shared" si="155"/>
        <v>0</v>
      </c>
      <c r="D924">
        <f t="shared" si="164"/>
        <v>1</v>
      </c>
      <c r="E924" s="1">
        <f>('Power parameter'!B$7-'Power parameter'!H$10/2+('Power parameter'!B$6-'Power parameter'!B$12)/'Power parameter'!E$15*(B924-B$4))*C924</f>
        <v>0</v>
      </c>
      <c r="F924">
        <f>('Power parameter'!B$7+'Power parameter'!H$10/2-'Power parameter'!B$12/'Power parameter'!E$15*(B924-B$3-B$4))*D924</f>
        <v>0.53860501320036935</v>
      </c>
      <c r="G924" s="1">
        <f t="shared" si="156"/>
        <v>0.53860501320036935</v>
      </c>
      <c r="J924">
        <v>916</v>
      </c>
      <c r="K924" s="1">
        <f t="shared" si="160"/>
        <v>4.6846765513933613E-5</v>
      </c>
      <c r="L924">
        <f t="shared" si="161"/>
        <v>0</v>
      </c>
      <c r="M924">
        <f t="shared" si="162"/>
        <v>1</v>
      </c>
      <c r="N924" s="1">
        <f>('Power parameter'!B$6-'Power parameter'!B$13)/'Power parameter'!E$15*(K924-E$4)*L924</f>
        <v>0</v>
      </c>
      <c r="O924" s="1">
        <f>IF(((K924-E$4)-B$1-E$1)&gt;0,0,('Power parameter'!K$8-'Power parameter'!B$13/'Power parameter'!E$15*((K924-E$4)-waves!B$1))*M924)</f>
        <v>0.41732676652116091</v>
      </c>
      <c r="P924" s="1">
        <f t="shared" si="157"/>
        <v>0.41732676652116091</v>
      </c>
      <c r="S924" s="1">
        <f t="shared" si="158"/>
        <v>4.3768417384250099E-5</v>
      </c>
      <c r="T924" s="1">
        <f t="shared" si="159"/>
        <v>0.53860501320036935</v>
      </c>
    </row>
    <row r="925" spans="1:20">
      <c r="A925">
        <v>917</v>
      </c>
      <c r="B925" s="1">
        <f t="shared" si="163"/>
        <v>4.3816199499298404E-5</v>
      </c>
      <c r="C925">
        <f t="shared" si="155"/>
        <v>0</v>
      </c>
      <c r="D925">
        <f t="shared" si="164"/>
        <v>1</v>
      </c>
      <c r="E925" s="1">
        <f>('Power parameter'!B$7-'Power parameter'!H$10/2+('Power parameter'!B$6-'Power parameter'!B$12)/'Power parameter'!E$15*(B925-B$4))*C925</f>
        <v>0</v>
      </c>
      <c r="F925">
        <f>('Power parameter'!B$7+'Power parameter'!H$10/2-'Power parameter'!B$12/'Power parameter'!E$15*(B925-B$3-B$4))*D925</f>
        <v>0.53776637082469503</v>
      </c>
      <c r="G925" s="1">
        <f t="shared" si="156"/>
        <v>0.53776637082469503</v>
      </c>
      <c r="J925">
        <v>917</v>
      </c>
      <c r="K925" s="1">
        <f t="shared" si="160"/>
        <v>4.6897908271044897E-5</v>
      </c>
      <c r="L925">
        <f t="shared" si="161"/>
        <v>0</v>
      </c>
      <c r="M925">
        <f t="shared" si="162"/>
        <v>1</v>
      </c>
      <c r="N925" s="1">
        <f>('Power parameter'!B$6-'Power parameter'!B$13)/'Power parameter'!E$15*(K925-E$4)*L925</f>
        <v>0</v>
      </c>
      <c r="O925" s="1">
        <f>IF(((K925-E$4)-B$1-E$1)&gt;0,0,('Power parameter'!K$8-'Power parameter'!B$13/'Power parameter'!E$15*((K925-E$4)-waves!B$1))*M925)</f>
        <v>0.41642914021728172</v>
      </c>
      <c r="P925" s="1">
        <f t="shared" si="157"/>
        <v>0.41642914021728172</v>
      </c>
      <c r="S925" s="1">
        <f t="shared" si="158"/>
        <v>4.3816199499298404E-5</v>
      </c>
      <c r="T925" s="1">
        <f t="shared" si="159"/>
        <v>0.53776637082469503</v>
      </c>
    </row>
    <row r="926" spans="1:20">
      <c r="A926">
        <v>918</v>
      </c>
      <c r="B926" s="1">
        <f t="shared" si="163"/>
        <v>4.3863981614346715E-5</v>
      </c>
      <c r="C926">
        <f t="shared" si="155"/>
        <v>0</v>
      </c>
      <c r="D926">
        <f t="shared" si="164"/>
        <v>1</v>
      </c>
      <c r="E926" s="1">
        <f>('Power parameter'!B$7-'Power parameter'!H$10/2+('Power parameter'!B$6-'Power parameter'!B$12)/'Power parameter'!E$15*(B926-B$4))*C926</f>
        <v>0</v>
      </c>
      <c r="F926">
        <f>('Power parameter'!B$7+'Power parameter'!H$10/2-'Power parameter'!B$12/'Power parameter'!E$15*(B926-B$3-B$4))*D926</f>
        <v>0.53692772844902059</v>
      </c>
      <c r="G926" s="1">
        <f t="shared" si="156"/>
        <v>0.53692772844902059</v>
      </c>
      <c r="J926">
        <v>918</v>
      </c>
      <c r="K926" s="1">
        <f t="shared" si="160"/>
        <v>4.6949051028156175E-5</v>
      </c>
      <c r="L926">
        <f t="shared" si="161"/>
        <v>0</v>
      </c>
      <c r="M926">
        <f t="shared" si="162"/>
        <v>1</v>
      </c>
      <c r="N926" s="1">
        <f>('Power parameter'!B$6-'Power parameter'!B$13)/'Power parameter'!E$15*(K926-E$4)*L926</f>
        <v>0</v>
      </c>
      <c r="O926" s="1">
        <f>IF(((K926-E$4)-B$1-E$1)&gt;0,0,('Power parameter'!K$8-'Power parameter'!B$13/'Power parameter'!E$15*((K926-E$4)-waves!B$1))*M926)</f>
        <v>0.41553151391340265</v>
      </c>
      <c r="P926" s="1">
        <f t="shared" si="157"/>
        <v>0.41553151391340265</v>
      </c>
      <c r="S926" s="1">
        <f t="shared" si="158"/>
        <v>4.3863981614346715E-5</v>
      </c>
      <c r="T926" s="1">
        <f t="shared" si="159"/>
        <v>0.53692772844902059</v>
      </c>
    </row>
    <row r="927" spans="1:20">
      <c r="A927">
        <v>919</v>
      </c>
      <c r="B927" s="1">
        <f t="shared" si="163"/>
        <v>4.391176372939502E-5</v>
      </c>
      <c r="C927">
        <f t="shared" si="155"/>
        <v>0</v>
      </c>
      <c r="D927">
        <f t="shared" si="164"/>
        <v>1</v>
      </c>
      <c r="E927" s="1">
        <f>('Power parameter'!B$7-'Power parameter'!H$10/2+('Power parameter'!B$6-'Power parameter'!B$12)/'Power parameter'!E$15*(B927-B$4))*C927</f>
        <v>0</v>
      </c>
      <c r="F927">
        <f>('Power parameter'!B$7+'Power parameter'!H$10/2-'Power parameter'!B$12/'Power parameter'!E$15*(B927-B$3-B$4))*D927</f>
        <v>0.53608908607334638</v>
      </c>
      <c r="G927" s="1">
        <f t="shared" si="156"/>
        <v>0.53608908607334638</v>
      </c>
      <c r="J927">
        <v>919</v>
      </c>
      <c r="K927" s="1">
        <f t="shared" si="160"/>
        <v>4.7000193785267459E-5</v>
      </c>
      <c r="L927">
        <f t="shared" si="161"/>
        <v>0</v>
      </c>
      <c r="M927">
        <f t="shared" si="162"/>
        <v>1</v>
      </c>
      <c r="N927" s="1">
        <f>('Power parameter'!B$6-'Power parameter'!B$13)/'Power parameter'!E$15*(K927-E$4)*L927</f>
        <v>0</v>
      </c>
      <c r="O927" s="1">
        <f>IF(((K927-E$4)-B$1-E$1)&gt;0,0,('Power parameter'!K$8-'Power parameter'!B$13/'Power parameter'!E$15*((K927-E$4)-waves!B$1))*M927)</f>
        <v>0.41463388760952347</v>
      </c>
      <c r="P927" s="1">
        <f t="shared" si="157"/>
        <v>0.41463388760952347</v>
      </c>
      <c r="S927" s="1">
        <f t="shared" si="158"/>
        <v>4.391176372939502E-5</v>
      </c>
      <c r="T927" s="1">
        <f t="shared" si="159"/>
        <v>0.53608908607334638</v>
      </c>
    </row>
    <row r="928" spans="1:20">
      <c r="A928">
        <v>920</v>
      </c>
      <c r="B928" s="1">
        <f t="shared" si="163"/>
        <v>4.3959545844443332E-5</v>
      </c>
      <c r="C928">
        <f t="shared" si="155"/>
        <v>0</v>
      </c>
      <c r="D928">
        <f t="shared" si="164"/>
        <v>1</v>
      </c>
      <c r="E928" s="1">
        <f>('Power parameter'!B$7-'Power parameter'!H$10/2+('Power parameter'!B$6-'Power parameter'!B$12)/'Power parameter'!E$15*(B928-B$4))*C928</f>
        <v>0</v>
      </c>
      <c r="F928">
        <f>('Power parameter'!B$7+'Power parameter'!H$10/2-'Power parameter'!B$12/'Power parameter'!E$15*(B928-B$3-B$4))*D928</f>
        <v>0.53525044369767194</v>
      </c>
      <c r="G928" s="1">
        <f t="shared" si="156"/>
        <v>0.53525044369767194</v>
      </c>
      <c r="J928">
        <v>920</v>
      </c>
      <c r="K928" s="1">
        <f t="shared" si="160"/>
        <v>4.7051336542378737E-5</v>
      </c>
      <c r="L928">
        <f t="shared" si="161"/>
        <v>0</v>
      </c>
      <c r="M928">
        <f t="shared" si="162"/>
        <v>1</v>
      </c>
      <c r="N928" s="1">
        <f>('Power parameter'!B$6-'Power parameter'!B$13)/'Power parameter'!E$15*(K928-E$4)*L928</f>
        <v>0</v>
      </c>
      <c r="O928" s="1">
        <f>IF(((K928-E$4)-B$1-E$1)&gt;0,0,('Power parameter'!K$8-'Power parameter'!B$13/'Power parameter'!E$15*((K928-E$4)-waves!B$1))*M928)</f>
        <v>0.41373626130564439</v>
      </c>
      <c r="P928" s="1">
        <f t="shared" si="157"/>
        <v>0.41373626130564439</v>
      </c>
      <c r="S928" s="1">
        <f t="shared" si="158"/>
        <v>4.3959545844443332E-5</v>
      </c>
      <c r="T928" s="1">
        <f t="shared" si="159"/>
        <v>0.53525044369767194</v>
      </c>
    </row>
    <row r="929" spans="1:20">
      <c r="A929">
        <v>921</v>
      </c>
      <c r="B929" s="1">
        <f t="shared" si="163"/>
        <v>4.4007327959491636E-5</v>
      </c>
      <c r="C929">
        <f t="shared" si="155"/>
        <v>0</v>
      </c>
      <c r="D929">
        <f t="shared" si="164"/>
        <v>1</v>
      </c>
      <c r="E929" s="1">
        <f>('Power parameter'!B$7-'Power parameter'!H$10/2+('Power parameter'!B$6-'Power parameter'!B$12)/'Power parameter'!E$15*(B929-B$4))*C929</f>
        <v>0</v>
      </c>
      <c r="F929">
        <f>('Power parameter'!B$7+'Power parameter'!H$10/2-'Power parameter'!B$12/'Power parameter'!E$15*(B929-B$3-B$4))*D929</f>
        <v>0.53441180132199761</v>
      </c>
      <c r="G929" s="1">
        <f t="shared" si="156"/>
        <v>0.53441180132199761</v>
      </c>
      <c r="J929">
        <v>921</v>
      </c>
      <c r="K929" s="1">
        <f t="shared" si="160"/>
        <v>4.7102479299490021E-5</v>
      </c>
      <c r="L929">
        <f t="shared" si="161"/>
        <v>0</v>
      </c>
      <c r="M929">
        <f t="shared" si="162"/>
        <v>1</v>
      </c>
      <c r="N929" s="1">
        <f>('Power parameter'!B$6-'Power parameter'!B$13)/'Power parameter'!E$15*(K929-E$4)*L929</f>
        <v>0</v>
      </c>
      <c r="O929" s="1">
        <f>IF(((K929-E$4)-B$1-E$1)&gt;0,0,('Power parameter'!K$8-'Power parameter'!B$13/'Power parameter'!E$15*((K929-E$4)-waves!B$1))*M929)</f>
        <v>0.41283863500176515</v>
      </c>
      <c r="P929" s="1">
        <f t="shared" si="157"/>
        <v>0.41283863500176515</v>
      </c>
      <c r="S929" s="1">
        <f t="shared" si="158"/>
        <v>4.4007327959491636E-5</v>
      </c>
      <c r="T929" s="1">
        <f t="shared" si="159"/>
        <v>0.53441180132199761</v>
      </c>
    </row>
    <row r="930" spans="1:20">
      <c r="A930">
        <v>922</v>
      </c>
      <c r="B930" s="1">
        <f t="shared" si="163"/>
        <v>4.4055110074539948E-5</v>
      </c>
      <c r="C930">
        <f t="shared" si="155"/>
        <v>0</v>
      </c>
      <c r="D930">
        <f t="shared" si="164"/>
        <v>1</v>
      </c>
      <c r="E930" s="1">
        <f>('Power parameter'!B$7-'Power parameter'!H$10/2+('Power parameter'!B$6-'Power parameter'!B$12)/'Power parameter'!E$15*(B930-B$4))*C930</f>
        <v>0</v>
      </c>
      <c r="F930">
        <f>('Power parameter'!B$7+'Power parameter'!H$10/2-'Power parameter'!B$12/'Power parameter'!E$15*(B930-B$3-B$4))*D930</f>
        <v>0.53357315894632329</v>
      </c>
      <c r="G930" s="1">
        <f t="shared" si="156"/>
        <v>0.53357315894632329</v>
      </c>
      <c r="J930">
        <v>922</v>
      </c>
      <c r="K930" s="1">
        <f t="shared" si="160"/>
        <v>4.7153622056601305E-5</v>
      </c>
      <c r="L930">
        <f t="shared" si="161"/>
        <v>0</v>
      </c>
      <c r="M930">
        <f t="shared" si="162"/>
        <v>1</v>
      </c>
      <c r="N930" s="1">
        <f>('Power parameter'!B$6-'Power parameter'!B$13)/'Power parameter'!E$15*(K930-E$4)*L930</f>
        <v>0</v>
      </c>
      <c r="O930" s="1">
        <f>IF(((K930-E$4)-B$1-E$1)&gt;0,0,('Power parameter'!K$8-'Power parameter'!B$13/'Power parameter'!E$15*((K930-E$4)-waves!B$1))*M930)</f>
        <v>0.41194100869788597</v>
      </c>
      <c r="P930" s="1">
        <f t="shared" si="157"/>
        <v>0.41194100869788597</v>
      </c>
      <c r="S930" s="1">
        <f t="shared" si="158"/>
        <v>4.4055110074539948E-5</v>
      </c>
      <c r="T930" s="1">
        <f t="shared" si="159"/>
        <v>0.53357315894632329</v>
      </c>
    </row>
    <row r="931" spans="1:20">
      <c r="A931">
        <v>923</v>
      </c>
      <c r="B931" s="1">
        <f t="shared" si="163"/>
        <v>4.4102892189588253E-5</v>
      </c>
      <c r="C931">
        <f t="shared" si="155"/>
        <v>0</v>
      </c>
      <c r="D931">
        <f t="shared" si="164"/>
        <v>1</v>
      </c>
      <c r="E931" s="1">
        <f>('Power parameter'!B$7-'Power parameter'!H$10/2+('Power parameter'!B$6-'Power parameter'!B$12)/'Power parameter'!E$15*(B931-B$4))*C931</f>
        <v>0</v>
      </c>
      <c r="F931">
        <f>('Power parameter'!B$7+'Power parameter'!H$10/2-'Power parameter'!B$12/'Power parameter'!E$15*(B931-B$3-B$4))*D931</f>
        <v>0.53273451657064896</v>
      </c>
      <c r="G931" s="1">
        <f t="shared" si="156"/>
        <v>0.53273451657064896</v>
      </c>
      <c r="J931">
        <v>923</v>
      </c>
      <c r="K931" s="1">
        <f t="shared" si="160"/>
        <v>4.7204764813712583E-5</v>
      </c>
      <c r="L931">
        <f t="shared" si="161"/>
        <v>0</v>
      </c>
      <c r="M931">
        <f t="shared" si="162"/>
        <v>1</v>
      </c>
      <c r="N931" s="1">
        <f>('Power parameter'!B$6-'Power parameter'!B$13)/'Power parameter'!E$15*(K931-E$4)*L931</f>
        <v>0</v>
      </c>
      <c r="O931" s="1">
        <f>IF(((K931-E$4)-B$1-E$1)&gt;0,0,('Power parameter'!K$8-'Power parameter'!B$13/'Power parameter'!E$15*((K931-E$4)-waves!B$1))*M931)</f>
        <v>0.4110433823940069</v>
      </c>
      <c r="P931" s="1">
        <f t="shared" si="157"/>
        <v>0.4110433823940069</v>
      </c>
      <c r="S931" s="1">
        <f t="shared" si="158"/>
        <v>4.4102892189588253E-5</v>
      </c>
      <c r="T931" s="1">
        <f t="shared" si="159"/>
        <v>0.53273451657064896</v>
      </c>
    </row>
    <row r="932" spans="1:20">
      <c r="A932">
        <v>924</v>
      </c>
      <c r="B932" s="1">
        <f t="shared" si="163"/>
        <v>4.4150674304636565E-5</v>
      </c>
      <c r="C932">
        <f t="shared" si="155"/>
        <v>0</v>
      </c>
      <c r="D932">
        <f t="shared" si="164"/>
        <v>1</v>
      </c>
      <c r="E932" s="1">
        <f>('Power parameter'!B$7-'Power parameter'!H$10/2+('Power parameter'!B$6-'Power parameter'!B$12)/'Power parameter'!E$15*(B932-B$4))*C932</f>
        <v>0</v>
      </c>
      <c r="F932">
        <f>('Power parameter'!B$7+'Power parameter'!H$10/2-'Power parameter'!B$12/'Power parameter'!E$15*(B932-B$3-B$4))*D932</f>
        <v>0.53189587419497464</v>
      </c>
      <c r="G932" s="1">
        <f t="shared" si="156"/>
        <v>0.53189587419497464</v>
      </c>
      <c r="J932">
        <v>924</v>
      </c>
      <c r="K932" s="1">
        <f t="shared" si="160"/>
        <v>4.7255907570823867E-5</v>
      </c>
      <c r="L932">
        <f t="shared" si="161"/>
        <v>0</v>
      </c>
      <c r="M932">
        <f t="shared" si="162"/>
        <v>1</v>
      </c>
      <c r="N932" s="1">
        <f>('Power parameter'!B$6-'Power parameter'!B$13)/'Power parameter'!E$15*(K932-E$4)*L932</f>
        <v>0</v>
      </c>
      <c r="O932" s="1">
        <f>IF(((K932-E$4)-B$1-E$1)&gt;0,0,('Power parameter'!K$8-'Power parameter'!B$13/'Power parameter'!E$15*((K932-E$4)-waves!B$1))*M932)</f>
        <v>0.41014575609012771</v>
      </c>
      <c r="P932" s="1">
        <f t="shared" si="157"/>
        <v>0.41014575609012771</v>
      </c>
      <c r="S932" s="1">
        <f t="shared" si="158"/>
        <v>4.4150674304636565E-5</v>
      </c>
      <c r="T932" s="1">
        <f t="shared" si="159"/>
        <v>0.53189587419497464</v>
      </c>
    </row>
    <row r="933" spans="1:20">
      <c r="A933">
        <v>925</v>
      </c>
      <c r="B933" s="1">
        <f t="shared" si="163"/>
        <v>4.4198456419684869E-5</v>
      </c>
      <c r="C933">
        <f t="shared" si="155"/>
        <v>0</v>
      </c>
      <c r="D933">
        <f t="shared" si="164"/>
        <v>1</v>
      </c>
      <c r="E933" s="1">
        <f>('Power parameter'!B$7-'Power parameter'!H$10/2+('Power parameter'!B$6-'Power parameter'!B$12)/'Power parameter'!E$15*(B933-B$4))*C933</f>
        <v>0</v>
      </c>
      <c r="F933">
        <f>('Power parameter'!B$7+'Power parameter'!H$10/2-'Power parameter'!B$12/'Power parameter'!E$15*(B933-B$3-B$4))*D933</f>
        <v>0.53105723181930031</v>
      </c>
      <c r="G933" s="1">
        <f t="shared" si="156"/>
        <v>0.53105723181930031</v>
      </c>
      <c r="J933">
        <v>925</v>
      </c>
      <c r="K933" s="1">
        <f t="shared" si="160"/>
        <v>4.7307050327935144E-5</v>
      </c>
      <c r="L933">
        <f t="shared" si="161"/>
        <v>0</v>
      </c>
      <c r="M933">
        <f t="shared" si="162"/>
        <v>1</v>
      </c>
      <c r="N933" s="1">
        <f>('Power parameter'!B$6-'Power parameter'!B$13)/'Power parameter'!E$15*(K933-E$4)*L933</f>
        <v>0</v>
      </c>
      <c r="O933" s="1">
        <f>IF(((K933-E$4)-B$1-E$1)&gt;0,0,('Power parameter'!K$8-'Power parameter'!B$13/'Power parameter'!E$15*((K933-E$4)-waves!B$1))*M933)</f>
        <v>0.40924812978624864</v>
      </c>
      <c r="P933" s="1">
        <f t="shared" si="157"/>
        <v>0.40924812978624864</v>
      </c>
      <c r="S933" s="1">
        <f t="shared" si="158"/>
        <v>4.4198456419684869E-5</v>
      </c>
      <c r="T933" s="1">
        <f t="shared" si="159"/>
        <v>0.53105723181930031</v>
      </c>
    </row>
    <row r="934" spans="1:20">
      <c r="A934">
        <v>926</v>
      </c>
      <c r="B934" s="1">
        <f t="shared" si="163"/>
        <v>4.4246238534733181E-5</v>
      </c>
      <c r="C934">
        <f t="shared" si="155"/>
        <v>0</v>
      </c>
      <c r="D934">
        <f t="shared" si="164"/>
        <v>1</v>
      </c>
      <c r="E934" s="1">
        <f>('Power parameter'!B$7-'Power parameter'!H$10/2+('Power parameter'!B$6-'Power parameter'!B$12)/'Power parameter'!E$15*(B934-B$4))*C934</f>
        <v>0</v>
      </c>
      <c r="F934">
        <f>('Power parameter'!B$7+'Power parameter'!H$10/2-'Power parameter'!B$12/'Power parameter'!E$15*(B934-B$3-B$4))*D934</f>
        <v>0.53021858944362588</v>
      </c>
      <c r="G934" s="1">
        <f t="shared" si="156"/>
        <v>0.53021858944362588</v>
      </c>
      <c r="J934">
        <v>926</v>
      </c>
      <c r="K934" s="1">
        <f t="shared" si="160"/>
        <v>4.7358193085046429E-5</v>
      </c>
      <c r="L934">
        <f t="shared" si="161"/>
        <v>0</v>
      </c>
      <c r="M934">
        <f t="shared" si="162"/>
        <v>1</v>
      </c>
      <c r="N934" s="1">
        <f>('Power parameter'!B$6-'Power parameter'!B$13)/'Power parameter'!E$15*(K934-E$4)*L934</f>
        <v>0</v>
      </c>
      <c r="O934" s="1">
        <f>IF(((K934-E$4)-B$1-E$1)&gt;0,0,('Power parameter'!K$8-'Power parameter'!B$13/'Power parameter'!E$15*((K934-E$4)-waves!B$1))*M934)</f>
        <v>0.40835050348236945</v>
      </c>
      <c r="P934" s="1">
        <f t="shared" si="157"/>
        <v>0.40835050348236945</v>
      </c>
      <c r="S934" s="1">
        <f t="shared" si="158"/>
        <v>4.4246238534733181E-5</v>
      </c>
      <c r="T934" s="1">
        <f t="shared" si="159"/>
        <v>0.53021858944362588</v>
      </c>
    </row>
    <row r="935" spans="1:20">
      <c r="A935">
        <v>927</v>
      </c>
      <c r="B935" s="1">
        <f t="shared" si="163"/>
        <v>4.4294020649781486E-5</v>
      </c>
      <c r="C935">
        <f t="shared" si="155"/>
        <v>0</v>
      </c>
      <c r="D935">
        <f t="shared" si="164"/>
        <v>1</v>
      </c>
      <c r="E935" s="1">
        <f>('Power parameter'!B$7-'Power parameter'!H$10/2+('Power parameter'!B$6-'Power parameter'!B$12)/'Power parameter'!E$15*(B935-B$4))*C935</f>
        <v>0</v>
      </c>
      <c r="F935">
        <f>('Power parameter'!B$7+'Power parameter'!H$10/2-'Power parameter'!B$12/'Power parameter'!E$15*(B935-B$3-B$4))*D935</f>
        <v>0.52937994706795166</v>
      </c>
      <c r="G935" s="1">
        <f t="shared" si="156"/>
        <v>0.52937994706795166</v>
      </c>
      <c r="J935">
        <v>927</v>
      </c>
      <c r="K935" s="1">
        <f t="shared" si="160"/>
        <v>4.7409335842157706E-5</v>
      </c>
      <c r="L935">
        <f t="shared" si="161"/>
        <v>0</v>
      </c>
      <c r="M935">
        <f t="shared" si="162"/>
        <v>1</v>
      </c>
      <c r="N935" s="1">
        <f>('Power parameter'!B$6-'Power parameter'!B$13)/'Power parameter'!E$15*(K935-E$4)*L935</f>
        <v>0</v>
      </c>
      <c r="O935" s="1">
        <f>IF(((K935-E$4)-B$1-E$1)&gt;0,0,('Power parameter'!K$8-'Power parameter'!B$13/'Power parameter'!E$15*((K935-E$4)-waves!B$1))*M935)</f>
        <v>0.40745287717849038</v>
      </c>
      <c r="P935" s="1">
        <f t="shared" si="157"/>
        <v>0.40745287717849038</v>
      </c>
      <c r="S935" s="1">
        <f t="shared" si="158"/>
        <v>4.4294020649781486E-5</v>
      </c>
      <c r="T935" s="1">
        <f t="shared" si="159"/>
        <v>0.52937994706795166</v>
      </c>
    </row>
    <row r="936" spans="1:20">
      <c r="A936">
        <v>928</v>
      </c>
      <c r="B936" s="1">
        <f t="shared" si="163"/>
        <v>4.4341802764829791E-5</v>
      </c>
      <c r="C936">
        <f t="shared" si="155"/>
        <v>0</v>
      </c>
      <c r="D936">
        <f t="shared" si="164"/>
        <v>1</v>
      </c>
      <c r="E936" s="1">
        <f>('Power parameter'!B$7-'Power parameter'!H$10/2+('Power parameter'!B$6-'Power parameter'!B$12)/'Power parameter'!E$15*(B936-B$4))*C936</f>
        <v>0</v>
      </c>
      <c r="F936">
        <f>('Power parameter'!B$7+'Power parameter'!H$10/2-'Power parameter'!B$12/'Power parameter'!E$15*(B936-B$3-B$4))*D936</f>
        <v>0.52854130469227734</v>
      </c>
      <c r="G936" s="1">
        <f t="shared" si="156"/>
        <v>0.52854130469227734</v>
      </c>
      <c r="J936">
        <v>928</v>
      </c>
      <c r="K936" s="1">
        <f t="shared" si="160"/>
        <v>4.746047859926899E-5</v>
      </c>
      <c r="L936">
        <f t="shared" si="161"/>
        <v>0</v>
      </c>
      <c r="M936">
        <f t="shared" si="162"/>
        <v>1</v>
      </c>
      <c r="N936" s="1">
        <f>('Power parameter'!B$6-'Power parameter'!B$13)/'Power parameter'!E$15*(K936-E$4)*L936</f>
        <v>0</v>
      </c>
      <c r="O936" s="1">
        <f>IF(((K936-E$4)-B$1-E$1)&gt;0,0,('Power parameter'!K$8-'Power parameter'!B$13/'Power parameter'!E$15*((K936-E$4)-waves!B$1))*M936)</f>
        <v>0.4065552508746112</v>
      </c>
      <c r="P936" s="1">
        <f t="shared" si="157"/>
        <v>0.4065552508746112</v>
      </c>
      <c r="S936" s="1">
        <f t="shared" si="158"/>
        <v>4.4341802764829791E-5</v>
      </c>
      <c r="T936" s="1">
        <f t="shared" si="159"/>
        <v>0.52854130469227734</v>
      </c>
    </row>
    <row r="937" spans="1:20">
      <c r="A937">
        <v>929</v>
      </c>
      <c r="B937" s="1">
        <f t="shared" si="163"/>
        <v>4.4389584879878102E-5</v>
      </c>
      <c r="C937">
        <f t="shared" si="155"/>
        <v>0</v>
      </c>
      <c r="D937">
        <f t="shared" si="164"/>
        <v>1</v>
      </c>
      <c r="E937" s="1">
        <f>('Power parameter'!B$7-'Power parameter'!H$10/2+('Power parameter'!B$6-'Power parameter'!B$12)/'Power parameter'!E$15*(B937-B$4))*C937</f>
        <v>0</v>
      </c>
      <c r="F937">
        <f>('Power parameter'!B$7+'Power parameter'!H$10/2-'Power parameter'!B$12/'Power parameter'!E$15*(B937-B$3-B$4))*D937</f>
        <v>0.52770266231660301</v>
      </c>
      <c r="G937" s="1">
        <f t="shared" si="156"/>
        <v>0.52770266231660301</v>
      </c>
      <c r="J937">
        <v>929</v>
      </c>
      <c r="K937" s="1">
        <f t="shared" si="160"/>
        <v>4.7511621356380268E-5</v>
      </c>
      <c r="L937">
        <f t="shared" si="161"/>
        <v>0</v>
      </c>
      <c r="M937">
        <f t="shared" si="162"/>
        <v>1</v>
      </c>
      <c r="N937" s="1">
        <f>('Power parameter'!B$6-'Power parameter'!B$13)/'Power parameter'!E$15*(K937-E$4)*L937</f>
        <v>0</v>
      </c>
      <c r="O937" s="1">
        <f>IF(((K937-E$4)-B$1-E$1)&gt;0,0,('Power parameter'!K$8-'Power parameter'!B$13/'Power parameter'!E$15*((K937-E$4)-waves!B$1))*M937)</f>
        <v>0.40565762457073207</v>
      </c>
      <c r="P937" s="1">
        <f t="shared" si="157"/>
        <v>0.40565762457073207</v>
      </c>
      <c r="S937" s="1">
        <f t="shared" si="158"/>
        <v>4.4389584879878102E-5</v>
      </c>
      <c r="T937" s="1">
        <f t="shared" si="159"/>
        <v>0.52770266231660301</v>
      </c>
    </row>
    <row r="938" spans="1:20">
      <c r="A938">
        <v>930</v>
      </c>
      <c r="B938" s="1">
        <f t="shared" si="163"/>
        <v>4.4437366994926407E-5</v>
      </c>
      <c r="C938">
        <f t="shared" si="155"/>
        <v>0</v>
      </c>
      <c r="D938">
        <f t="shared" si="164"/>
        <v>1</v>
      </c>
      <c r="E938" s="1">
        <f>('Power parameter'!B$7-'Power parameter'!H$10/2+('Power parameter'!B$6-'Power parameter'!B$12)/'Power parameter'!E$15*(B938-B$4))*C938</f>
        <v>0</v>
      </c>
      <c r="F938">
        <f>('Power parameter'!B$7+'Power parameter'!H$10/2-'Power parameter'!B$12/'Power parameter'!E$15*(B938-B$3-B$4))*D938</f>
        <v>0.52686401994092869</v>
      </c>
      <c r="G938" s="1">
        <f t="shared" si="156"/>
        <v>0.52686401994092869</v>
      </c>
      <c r="J938">
        <v>930</v>
      </c>
      <c r="K938" s="1">
        <f t="shared" si="160"/>
        <v>4.7562764113491552E-5</v>
      </c>
      <c r="L938">
        <f t="shared" si="161"/>
        <v>0</v>
      </c>
      <c r="M938">
        <f t="shared" si="162"/>
        <v>1</v>
      </c>
      <c r="N938" s="1">
        <f>('Power parameter'!B$6-'Power parameter'!B$13)/'Power parameter'!E$15*(K938-E$4)*L938</f>
        <v>0</v>
      </c>
      <c r="O938" s="1">
        <f>IF(((K938-E$4)-B$1-E$1)&gt;0,0,('Power parameter'!K$8-'Power parameter'!B$13/'Power parameter'!E$15*((K938-E$4)-waves!B$1))*M938)</f>
        <v>0.40475999826685288</v>
      </c>
      <c r="P938" s="1">
        <f t="shared" si="157"/>
        <v>0.40475999826685288</v>
      </c>
      <c r="S938" s="1">
        <f t="shared" si="158"/>
        <v>4.4437366994926407E-5</v>
      </c>
      <c r="T938" s="1">
        <f t="shared" si="159"/>
        <v>0.52686401994092869</v>
      </c>
    </row>
    <row r="939" spans="1:20">
      <c r="A939">
        <v>931</v>
      </c>
      <c r="B939" s="1">
        <f t="shared" si="163"/>
        <v>4.4485149109974719E-5</v>
      </c>
      <c r="C939">
        <f t="shared" si="155"/>
        <v>0</v>
      </c>
      <c r="D939">
        <f t="shared" si="164"/>
        <v>1</v>
      </c>
      <c r="E939" s="1">
        <f>('Power parameter'!B$7-'Power parameter'!H$10/2+('Power parameter'!B$6-'Power parameter'!B$12)/'Power parameter'!E$15*(B939-B$4))*C939</f>
        <v>0</v>
      </c>
      <c r="F939">
        <f>('Power parameter'!B$7+'Power parameter'!H$10/2-'Power parameter'!B$12/'Power parameter'!E$15*(B939-B$3-B$4))*D939</f>
        <v>0.52602537756525425</v>
      </c>
      <c r="G939" s="1">
        <f t="shared" si="156"/>
        <v>0.52602537756525425</v>
      </c>
      <c r="J939">
        <v>931</v>
      </c>
      <c r="K939" s="1">
        <f t="shared" si="160"/>
        <v>4.7613906870602836E-5</v>
      </c>
      <c r="L939">
        <f t="shared" si="161"/>
        <v>0</v>
      </c>
      <c r="M939">
        <f t="shared" si="162"/>
        <v>1</v>
      </c>
      <c r="N939" s="1">
        <f>('Power parameter'!B$6-'Power parameter'!B$13)/'Power parameter'!E$15*(K939-E$4)*L939</f>
        <v>0</v>
      </c>
      <c r="O939" s="1">
        <f>IF(((K939-E$4)-B$1-E$1)&gt;0,0,('Power parameter'!K$8-'Power parameter'!B$13/'Power parameter'!E$15*((K939-E$4)-waves!B$1))*M939)</f>
        <v>0.4038623719629737</v>
      </c>
      <c r="P939" s="1">
        <f t="shared" si="157"/>
        <v>0.4038623719629737</v>
      </c>
      <c r="S939" s="1">
        <f t="shared" si="158"/>
        <v>4.4485149109974719E-5</v>
      </c>
      <c r="T939" s="1">
        <f t="shared" si="159"/>
        <v>0.52602537756525425</v>
      </c>
    </row>
    <row r="940" spans="1:20">
      <c r="A940">
        <v>932</v>
      </c>
      <c r="B940" s="1">
        <f t="shared" si="163"/>
        <v>4.4532931225023023E-5</v>
      </c>
      <c r="C940">
        <f t="shared" si="155"/>
        <v>0</v>
      </c>
      <c r="D940">
        <f t="shared" si="164"/>
        <v>1</v>
      </c>
      <c r="E940" s="1">
        <f>('Power parameter'!B$7-'Power parameter'!H$10/2+('Power parameter'!B$6-'Power parameter'!B$12)/'Power parameter'!E$15*(B940-B$4))*C940</f>
        <v>0</v>
      </c>
      <c r="F940">
        <f>('Power parameter'!B$7+'Power parameter'!H$10/2-'Power parameter'!B$12/'Power parameter'!E$15*(B940-B$3-B$4))*D940</f>
        <v>0.52518673518958003</v>
      </c>
      <c r="G940" s="1">
        <f t="shared" si="156"/>
        <v>0.52518673518958003</v>
      </c>
      <c r="J940">
        <v>932</v>
      </c>
      <c r="K940" s="1">
        <f t="shared" si="160"/>
        <v>4.7665049627714114E-5</v>
      </c>
      <c r="L940">
        <f t="shared" si="161"/>
        <v>0</v>
      </c>
      <c r="M940">
        <f t="shared" si="162"/>
        <v>1</v>
      </c>
      <c r="N940" s="1">
        <f>('Power parameter'!B$6-'Power parameter'!B$13)/'Power parameter'!E$15*(K940-E$4)*L940</f>
        <v>0</v>
      </c>
      <c r="O940" s="1">
        <f>IF(((K940-E$4)-B$1-E$1)&gt;0,0,('Power parameter'!K$8-'Power parameter'!B$13/'Power parameter'!E$15*((K940-E$4)-waves!B$1))*M940)</f>
        <v>0.40296474565909463</v>
      </c>
      <c r="P940" s="1">
        <f t="shared" si="157"/>
        <v>0.40296474565909463</v>
      </c>
      <c r="S940" s="1">
        <f t="shared" si="158"/>
        <v>4.4532931225023023E-5</v>
      </c>
      <c r="T940" s="1">
        <f t="shared" si="159"/>
        <v>0.52518673518958003</v>
      </c>
    </row>
    <row r="941" spans="1:20">
      <c r="A941">
        <v>933</v>
      </c>
      <c r="B941" s="1">
        <f t="shared" si="163"/>
        <v>4.4580713340071335E-5</v>
      </c>
      <c r="C941">
        <f t="shared" si="155"/>
        <v>0</v>
      </c>
      <c r="D941">
        <f t="shared" si="164"/>
        <v>1</v>
      </c>
      <c r="E941" s="1">
        <f>('Power parameter'!B$7-'Power parameter'!H$10/2+('Power parameter'!B$6-'Power parameter'!B$12)/'Power parameter'!E$15*(B941-B$4))*C941</f>
        <v>0</v>
      </c>
      <c r="F941">
        <f>('Power parameter'!B$7+'Power parameter'!H$10/2-'Power parameter'!B$12/'Power parameter'!E$15*(B941-B$3-B$4))*D941</f>
        <v>0.52434809281390549</v>
      </c>
      <c r="G941" s="1">
        <f t="shared" si="156"/>
        <v>0.52434809281390549</v>
      </c>
      <c r="J941">
        <v>933</v>
      </c>
      <c r="K941" s="1">
        <f t="shared" si="160"/>
        <v>4.7716192384825398E-5</v>
      </c>
      <c r="L941">
        <f t="shared" si="161"/>
        <v>0</v>
      </c>
      <c r="M941">
        <f t="shared" si="162"/>
        <v>1</v>
      </c>
      <c r="N941" s="1">
        <f>('Power parameter'!B$6-'Power parameter'!B$13)/'Power parameter'!E$15*(K941-E$4)*L941</f>
        <v>0</v>
      </c>
      <c r="O941" s="1">
        <f>IF(((K941-E$4)-B$1-E$1)&gt;0,0,('Power parameter'!K$8-'Power parameter'!B$13/'Power parameter'!E$15*((K941-E$4)-waves!B$1))*M941)</f>
        <v>0.40206711935521544</v>
      </c>
      <c r="P941" s="1">
        <f t="shared" si="157"/>
        <v>0.40206711935521544</v>
      </c>
      <c r="S941" s="1">
        <f t="shared" si="158"/>
        <v>4.4580713340071335E-5</v>
      </c>
      <c r="T941" s="1">
        <f t="shared" si="159"/>
        <v>0.52434809281390549</v>
      </c>
    </row>
    <row r="942" spans="1:20">
      <c r="A942">
        <v>934</v>
      </c>
      <c r="B942" s="1">
        <f t="shared" si="163"/>
        <v>4.462849545511964E-5</v>
      </c>
      <c r="C942">
        <f t="shared" si="155"/>
        <v>0</v>
      </c>
      <c r="D942">
        <f t="shared" si="164"/>
        <v>1</v>
      </c>
      <c r="E942" s="1">
        <f>('Power parameter'!B$7-'Power parameter'!H$10/2+('Power parameter'!B$6-'Power parameter'!B$12)/'Power parameter'!E$15*(B942-B$4))*C942</f>
        <v>0</v>
      </c>
      <c r="F942">
        <f>('Power parameter'!B$7+'Power parameter'!H$10/2-'Power parameter'!B$12/'Power parameter'!E$15*(B942-B$3-B$4))*D942</f>
        <v>0.52350945043823127</v>
      </c>
      <c r="G942" s="1">
        <f t="shared" si="156"/>
        <v>0.52350945043823127</v>
      </c>
      <c r="J942">
        <v>934</v>
      </c>
      <c r="K942" s="1">
        <f t="shared" si="160"/>
        <v>4.7767335141936676E-5</v>
      </c>
      <c r="L942">
        <f t="shared" si="161"/>
        <v>0</v>
      </c>
      <c r="M942">
        <f t="shared" si="162"/>
        <v>1</v>
      </c>
      <c r="N942" s="1">
        <f>('Power parameter'!B$6-'Power parameter'!B$13)/'Power parameter'!E$15*(K942-E$4)*L942</f>
        <v>0</v>
      </c>
      <c r="O942" s="1">
        <f>IF(((K942-E$4)-B$1-E$1)&gt;0,0,('Power parameter'!K$8-'Power parameter'!B$13/'Power parameter'!E$15*((K942-E$4)-waves!B$1))*M942)</f>
        <v>0.40116949305133637</v>
      </c>
      <c r="P942" s="1">
        <f t="shared" si="157"/>
        <v>0.40116949305133637</v>
      </c>
      <c r="S942" s="1">
        <f t="shared" si="158"/>
        <v>4.462849545511964E-5</v>
      </c>
      <c r="T942" s="1">
        <f t="shared" si="159"/>
        <v>0.52350945043823127</v>
      </c>
    </row>
    <row r="943" spans="1:20">
      <c r="A943">
        <v>935</v>
      </c>
      <c r="B943" s="1">
        <f t="shared" si="163"/>
        <v>4.4676277570167951E-5</v>
      </c>
      <c r="C943">
        <f t="shared" si="155"/>
        <v>0</v>
      </c>
      <c r="D943">
        <f t="shared" si="164"/>
        <v>1</v>
      </c>
      <c r="E943" s="1">
        <f>('Power parameter'!B$7-'Power parameter'!H$10/2+('Power parameter'!B$6-'Power parameter'!B$12)/'Power parameter'!E$15*(B943-B$4))*C943</f>
        <v>0</v>
      </c>
      <c r="F943">
        <f>('Power parameter'!B$7+'Power parameter'!H$10/2-'Power parameter'!B$12/'Power parameter'!E$15*(B943-B$3-B$4))*D943</f>
        <v>0.52267080806255684</v>
      </c>
      <c r="G943" s="1">
        <f t="shared" si="156"/>
        <v>0.52267080806255684</v>
      </c>
      <c r="J943">
        <v>935</v>
      </c>
      <c r="K943" s="1">
        <f t="shared" si="160"/>
        <v>4.781847789904796E-5</v>
      </c>
      <c r="L943">
        <f t="shared" si="161"/>
        <v>0</v>
      </c>
      <c r="M943">
        <f t="shared" si="162"/>
        <v>1</v>
      </c>
      <c r="N943" s="1">
        <f>('Power parameter'!B$6-'Power parameter'!B$13)/'Power parameter'!E$15*(K943-E$4)*L943</f>
        <v>0</v>
      </c>
      <c r="O943" s="1">
        <f>IF(((K943-E$4)-B$1-E$1)&gt;0,0,('Power parameter'!K$8-'Power parameter'!B$13/'Power parameter'!E$15*((K943-E$4)-waves!B$1))*M943)</f>
        <v>0.40027186674745718</v>
      </c>
      <c r="P943" s="1">
        <f t="shared" si="157"/>
        <v>0.40027186674745718</v>
      </c>
      <c r="S943" s="1">
        <f t="shared" si="158"/>
        <v>4.4676277570167951E-5</v>
      </c>
      <c r="T943" s="1">
        <f t="shared" si="159"/>
        <v>0.52267080806255684</v>
      </c>
    </row>
    <row r="944" spans="1:20">
      <c r="A944">
        <v>936</v>
      </c>
      <c r="B944" s="1">
        <f t="shared" si="163"/>
        <v>4.4724059685216256E-5</v>
      </c>
      <c r="C944">
        <f t="shared" si="155"/>
        <v>0</v>
      </c>
      <c r="D944">
        <f t="shared" si="164"/>
        <v>1</v>
      </c>
      <c r="E944" s="1">
        <f>('Power parameter'!B$7-'Power parameter'!H$10/2+('Power parameter'!B$6-'Power parameter'!B$12)/'Power parameter'!E$15*(B944-B$4))*C944</f>
        <v>0</v>
      </c>
      <c r="F944">
        <f>('Power parameter'!B$7+'Power parameter'!H$10/2-'Power parameter'!B$12/'Power parameter'!E$15*(B944-B$3-B$4))*D944</f>
        <v>0.52183216568688251</v>
      </c>
      <c r="G944" s="1">
        <f t="shared" si="156"/>
        <v>0.52183216568688251</v>
      </c>
      <c r="J944">
        <v>936</v>
      </c>
      <c r="K944" s="1">
        <f t="shared" si="160"/>
        <v>4.7869620656159237E-5</v>
      </c>
      <c r="L944">
        <f t="shared" si="161"/>
        <v>0</v>
      </c>
      <c r="M944">
        <f t="shared" si="162"/>
        <v>1</v>
      </c>
      <c r="N944" s="1">
        <f>('Power parameter'!B$6-'Power parameter'!B$13)/'Power parameter'!E$15*(K944-E$4)*L944</f>
        <v>0</v>
      </c>
      <c r="O944" s="1">
        <f>IF(((K944-E$4)-B$1-E$1)&gt;0,0,('Power parameter'!K$8-'Power parameter'!B$13/'Power parameter'!E$15*((K944-E$4)-waves!B$1))*M944)</f>
        <v>0.39937424044357811</v>
      </c>
      <c r="P944" s="1">
        <f t="shared" si="157"/>
        <v>0.39937424044357811</v>
      </c>
      <c r="S944" s="1">
        <f t="shared" si="158"/>
        <v>4.4724059685216256E-5</v>
      </c>
      <c r="T944" s="1">
        <f t="shared" si="159"/>
        <v>0.52183216568688251</v>
      </c>
    </row>
    <row r="945" spans="1:20">
      <c r="A945">
        <v>937</v>
      </c>
      <c r="B945" s="1">
        <f t="shared" si="163"/>
        <v>4.4771841800264568E-5</v>
      </c>
      <c r="C945">
        <f t="shared" si="155"/>
        <v>0</v>
      </c>
      <c r="D945">
        <f t="shared" si="164"/>
        <v>1</v>
      </c>
      <c r="E945" s="1">
        <f>('Power parameter'!B$7-'Power parameter'!H$10/2+('Power parameter'!B$6-'Power parameter'!B$12)/'Power parameter'!E$15*(B945-B$4))*C945</f>
        <v>0</v>
      </c>
      <c r="F945">
        <f>('Power parameter'!B$7+'Power parameter'!H$10/2-'Power parameter'!B$12/'Power parameter'!E$15*(B945-B$3-B$4))*D945</f>
        <v>0.52099352331120818</v>
      </c>
      <c r="G945" s="1">
        <f t="shared" si="156"/>
        <v>0.52099352331120818</v>
      </c>
      <c r="J945">
        <v>937</v>
      </c>
      <c r="K945" s="1">
        <f t="shared" si="160"/>
        <v>4.7920763413270522E-5</v>
      </c>
      <c r="L945">
        <f t="shared" si="161"/>
        <v>0</v>
      </c>
      <c r="M945">
        <f t="shared" si="162"/>
        <v>1</v>
      </c>
      <c r="N945" s="1">
        <f>('Power parameter'!B$6-'Power parameter'!B$13)/'Power parameter'!E$15*(K945-E$4)*L945</f>
        <v>0</v>
      </c>
      <c r="O945" s="1">
        <f>IF(((K945-E$4)-B$1-E$1)&gt;0,0,('Power parameter'!K$8-'Power parameter'!B$13/'Power parameter'!E$15*((K945-E$4)-waves!B$1))*M945)</f>
        <v>0.39847661413969887</v>
      </c>
      <c r="P945" s="1">
        <f t="shared" si="157"/>
        <v>0.39847661413969887</v>
      </c>
      <c r="S945" s="1">
        <f t="shared" si="158"/>
        <v>4.4771841800264568E-5</v>
      </c>
      <c r="T945" s="1">
        <f t="shared" si="159"/>
        <v>0.52099352331120818</v>
      </c>
    </row>
    <row r="946" spans="1:20">
      <c r="A946">
        <v>938</v>
      </c>
      <c r="B946" s="1">
        <f t="shared" si="163"/>
        <v>4.4819623915312873E-5</v>
      </c>
      <c r="C946">
        <f t="shared" si="155"/>
        <v>0</v>
      </c>
      <c r="D946">
        <f t="shared" si="164"/>
        <v>1</v>
      </c>
      <c r="E946" s="1">
        <f>('Power parameter'!B$7-'Power parameter'!H$10/2+('Power parameter'!B$6-'Power parameter'!B$12)/'Power parameter'!E$15*(B946-B$4))*C946</f>
        <v>0</v>
      </c>
      <c r="F946">
        <f>('Power parameter'!B$7+'Power parameter'!H$10/2-'Power parameter'!B$12/'Power parameter'!E$15*(B946-B$3-B$4))*D946</f>
        <v>0.52015488093553386</v>
      </c>
      <c r="G946" s="1">
        <f t="shared" si="156"/>
        <v>0.52015488093553386</v>
      </c>
      <c r="J946">
        <v>938</v>
      </c>
      <c r="K946" s="1">
        <f t="shared" si="160"/>
        <v>4.7971906170381799E-5</v>
      </c>
      <c r="L946">
        <f t="shared" si="161"/>
        <v>0</v>
      </c>
      <c r="M946">
        <f t="shared" si="162"/>
        <v>1</v>
      </c>
      <c r="N946" s="1">
        <f>('Power parameter'!B$6-'Power parameter'!B$13)/'Power parameter'!E$15*(K946-E$4)*L946</f>
        <v>0</v>
      </c>
      <c r="O946" s="1">
        <f>IF(((K946-E$4)-B$1-E$1)&gt;0,0,('Power parameter'!K$8-'Power parameter'!B$13/'Power parameter'!E$15*((K946-E$4)-waves!B$1))*M946)</f>
        <v>0.3975789878358198</v>
      </c>
      <c r="P946" s="1">
        <f t="shared" si="157"/>
        <v>0.3975789878358198</v>
      </c>
      <c r="S946" s="1">
        <f t="shared" si="158"/>
        <v>4.4819623915312873E-5</v>
      </c>
      <c r="T946" s="1">
        <f t="shared" si="159"/>
        <v>0.52015488093553386</v>
      </c>
    </row>
    <row r="947" spans="1:20">
      <c r="A947">
        <v>939</v>
      </c>
      <c r="B947" s="1">
        <f t="shared" si="163"/>
        <v>4.4867406030361184E-5</v>
      </c>
      <c r="C947">
        <f t="shared" si="155"/>
        <v>0</v>
      </c>
      <c r="D947">
        <f t="shared" si="164"/>
        <v>1</v>
      </c>
      <c r="E947" s="1">
        <f>('Power parameter'!B$7-'Power parameter'!H$10/2+('Power parameter'!B$6-'Power parameter'!B$12)/'Power parameter'!E$15*(B947-B$4))*C947</f>
        <v>0</v>
      </c>
      <c r="F947">
        <f>('Power parameter'!B$7+'Power parameter'!H$10/2-'Power parameter'!B$12/'Power parameter'!E$15*(B947-B$3-B$4))*D947</f>
        <v>0.51931623855985953</v>
      </c>
      <c r="G947" s="1">
        <f t="shared" si="156"/>
        <v>0.51931623855985953</v>
      </c>
      <c r="J947">
        <v>939</v>
      </c>
      <c r="K947" s="1">
        <f t="shared" si="160"/>
        <v>4.8023048927493083E-5</v>
      </c>
      <c r="L947">
        <f t="shared" si="161"/>
        <v>0</v>
      </c>
      <c r="M947">
        <f t="shared" si="162"/>
        <v>1</v>
      </c>
      <c r="N947" s="1">
        <f>('Power parameter'!B$6-'Power parameter'!B$13)/'Power parameter'!E$15*(K947-E$4)*L947</f>
        <v>0</v>
      </c>
      <c r="O947" s="1">
        <f>IF(((K947-E$4)-B$1-E$1)&gt;0,0,('Power parameter'!K$8-'Power parameter'!B$13/'Power parameter'!E$15*((K947-E$4)-waves!B$1))*M947)</f>
        <v>0.39668136153194061</v>
      </c>
      <c r="P947" s="1">
        <f t="shared" si="157"/>
        <v>0.39668136153194061</v>
      </c>
      <c r="S947" s="1">
        <f t="shared" si="158"/>
        <v>4.4867406030361184E-5</v>
      </c>
      <c r="T947" s="1">
        <f t="shared" si="159"/>
        <v>0.51931623855985953</v>
      </c>
    </row>
    <row r="948" spans="1:20">
      <c r="A948">
        <v>940</v>
      </c>
      <c r="B948" s="1">
        <f t="shared" si="163"/>
        <v>4.4915188145409489E-5</v>
      </c>
      <c r="C948">
        <f t="shared" si="155"/>
        <v>0</v>
      </c>
      <c r="D948">
        <f t="shared" si="164"/>
        <v>1</v>
      </c>
      <c r="E948" s="1">
        <f>('Power parameter'!B$7-'Power parameter'!H$10/2+('Power parameter'!B$6-'Power parameter'!B$12)/'Power parameter'!E$15*(B948-B$4))*C948</f>
        <v>0</v>
      </c>
      <c r="F948">
        <f>('Power parameter'!B$7+'Power parameter'!H$10/2-'Power parameter'!B$12/'Power parameter'!E$15*(B948-B$3-B$4))*D948</f>
        <v>0.51847759618418521</v>
      </c>
      <c r="G948" s="1">
        <f t="shared" si="156"/>
        <v>0.51847759618418521</v>
      </c>
      <c r="J948">
        <v>940</v>
      </c>
      <c r="K948" s="1">
        <f t="shared" si="160"/>
        <v>4.8074191684604361E-5</v>
      </c>
      <c r="L948">
        <f t="shared" si="161"/>
        <v>0</v>
      </c>
      <c r="M948">
        <f t="shared" si="162"/>
        <v>1</v>
      </c>
      <c r="N948" s="1">
        <f>('Power parameter'!B$6-'Power parameter'!B$13)/'Power parameter'!E$15*(K948-E$4)*L948</f>
        <v>0</v>
      </c>
      <c r="O948" s="1">
        <f>IF(((K948-E$4)-B$1-E$1)&gt;0,0,('Power parameter'!K$8-'Power parameter'!B$13/'Power parameter'!E$15*((K948-E$4)-waves!B$1))*M948)</f>
        <v>0.39578373522806154</v>
      </c>
      <c r="P948" s="1">
        <f t="shared" si="157"/>
        <v>0.39578373522806154</v>
      </c>
      <c r="S948" s="1">
        <f t="shared" si="158"/>
        <v>4.4915188145409489E-5</v>
      </c>
      <c r="T948" s="1">
        <f t="shared" si="159"/>
        <v>0.51847759618418521</v>
      </c>
    </row>
    <row r="949" spans="1:20">
      <c r="A949">
        <v>941</v>
      </c>
      <c r="B949" s="1">
        <f t="shared" si="163"/>
        <v>4.4962970260457794E-5</v>
      </c>
      <c r="C949">
        <f t="shared" si="155"/>
        <v>0</v>
      </c>
      <c r="D949">
        <f t="shared" si="164"/>
        <v>1</v>
      </c>
      <c r="E949" s="1">
        <f>('Power parameter'!B$7-'Power parameter'!H$10/2+('Power parameter'!B$6-'Power parameter'!B$12)/'Power parameter'!E$15*(B949-B$4))*C949</f>
        <v>0</v>
      </c>
      <c r="F949">
        <f>('Power parameter'!B$7+'Power parameter'!H$10/2-'Power parameter'!B$12/'Power parameter'!E$15*(B949-B$3-B$4))*D949</f>
        <v>0.51763895380851088</v>
      </c>
      <c r="G949" s="1">
        <f t="shared" si="156"/>
        <v>0.51763895380851088</v>
      </c>
      <c r="J949">
        <v>941</v>
      </c>
      <c r="K949" s="1">
        <f t="shared" si="160"/>
        <v>4.8125334441715645E-5</v>
      </c>
      <c r="L949">
        <f t="shared" si="161"/>
        <v>0</v>
      </c>
      <c r="M949">
        <f t="shared" si="162"/>
        <v>1</v>
      </c>
      <c r="N949" s="1">
        <f>('Power parameter'!B$6-'Power parameter'!B$13)/'Power parameter'!E$15*(K949-E$4)*L949</f>
        <v>0</v>
      </c>
      <c r="O949" s="1">
        <f>IF(((K949-E$4)-B$1-E$1)&gt;0,0,('Power parameter'!K$8-'Power parameter'!B$13/'Power parameter'!E$15*((K949-E$4)-waves!B$1))*M949)</f>
        <v>0.39488610892418236</v>
      </c>
      <c r="P949" s="1">
        <f t="shared" si="157"/>
        <v>0.39488610892418236</v>
      </c>
      <c r="S949" s="1">
        <f t="shared" si="158"/>
        <v>4.4962970260457794E-5</v>
      </c>
      <c r="T949" s="1">
        <f t="shared" si="159"/>
        <v>0.51763895380851088</v>
      </c>
    </row>
    <row r="950" spans="1:20">
      <c r="A950">
        <v>942</v>
      </c>
      <c r="B950" s="1">
        <f t="shared" si="163"/>
        <v>4.5010752375506106E-5</v>
      </c>
      <c r="C950">
        <f t="shared" si="155"/>
        <v>0</v>
      </c>
      <c r="D950">
        <f t="shared" si="164"/>
        <v>1</v>
      </c>
      <c r="E950" s="1">
        <f>('Power parameter'!B$7-'Power parameter'!H$10/2+('Power parameter'!B$6-'Power parameter'!B$12)/'Power parameter'!E$15*(B950-B$4))*C950</f>
        <v>0</v>
      </c>
      <c r="F950">
        <f>('Power parameter'!B$7+'Power parameter'!H$10/2-'Power parameter'!B$12/'Power parameter'!E$15*(B950-B$3-B$4))*D950</f>
        <v>0.51680031143283656</v>
      </c>
      <c r="G950" s="1">
        <f t="shared" si="156"/>
        <v>0.51680031143283656</v>
      </c>
      <c r="J950">
        <v>942</v>
      </c>
      <c r="K950" s="1">
        <f t="shared" si="160"/>
        <v>4.8176477198826929E-5</v>
      </c>
      <c r="L950">
        <f t="shared" si="161"/>
        <v>0</v>
      </c>
      <c r="M950">
        <f t="shared" si="162"/>
        <v>1</v>
      </c>
      <c r="N950" s="1">
        <f>('Power parameter'!B$6-'Power parameter'!B$13)/'Power parameter'!E$15*(K950-E$4)*L950</f>
        <v>0</v>
      </c>
      <c r="O950" s="1">
        <f>IF(((K950-E$4)-B$1-E$1)&gt;0,0,('Power parameter'!K$8-'Power parameter'!B$13/'Power parameter'!E$15*((K950-E$4)-waves!B$1))*M950)</f>
        <v>0.39398848262030317</v>
      </c>
      <c r="P950" s="1">
        <f t="shared" si="157"/>
        <v>0.39398848262030317</v>
      </c>
      <c r="S950" s="1">
        <f t="shared" si="158"/>
        <v>4.5010752375506106E-5</v>
      </c>
      <c r="T950" s="1">
        <f t="shared" si="159"/>
        <v>0.51680031143283656</v>
      </c>
    </row>
    <row r="951" spans="1:20">
      <c r="A951">
        <v>943</v>
      </c>
      <c r="B951" s="1">
        <f t="shared" si="163"/>
        <v>4.505853449055441E-5</v>
      </c>
      <c r="C951">
        <f t="shared" si="155"/>
        <v>0</v>
      </c>
      <c r="D951">
        <f t="shared" si="164"/>
        <v>1</v>
      </c>
      <c r="E951" s="1">
        <f>('Power parameter'!B$7-'Power parameter'!H$10/2+('Power parameter'!B$6-'Power parameter'!B$12)/'Power parameter'!E$15*(B951-B$4))*C951</f>
        <v>0</v>
      </c>
      <c r="F951">
        <f>('Power parameter'!B$7+'Power parameter'!H$10/2-'Power parameter'!B$12/'Power parameter'!E$15*(B951-B$3-B$4))*D951</f>
        <v>0.51596166905716223</v>
      </c>
      <c r="G951" s="1">
        <f t="shared" si="156"/>
        <v>0.51596166905716223</v>
      </c>
      <c r="J951">
        <v>943</v>
      </c>
      <c r="K951" s="1">
        <f t="shared" si="160"/>
        <v>4.8227619955938207E-5</v>
      </c>
      <c r="L951">
        <f t="shared" si="161"/>
        <v>0</v>
      </c>
      <c r="M951">
        <f t="shared" si="162"/>
        <v>1</v>
      </c>
      <c r="N951" s="1">
        <f>('Power parameter'!B$6-'Power parameter'!B$13)/'Power parameter'!E$15*(K951-E$4)*L951</f>
        <v>0</v>
      </c>
      <c r="O951" s="1">
        <f>IF(((K951-E$4)-B$1-E$1)&gt;0,0,('Power parameter'!K$8-'Power parameter'!B$13/'Power parameter'!E$15*((K951-E$4)-waves!B$1))*M951)</f>
        <v>0.3930908563164241</v>
      </c>
      <c r="P951" s="1">
        <f t="shared" si="157"/>
        <v>0.3930908563164241</v>
      </c>
      <c r="S951" s="1">
        <f t="shared" si="158"/>
        <v>4.505853449055441E-5</v>
      </c>
      <c r="T951" s="1">
        <f t="shared" si="159"/>
        <v>0.51596166905716223</v>
      </c>
    </row>
    <row r="952" spans="1:20">
      <c r="A952">
        <v>944</v>
      </c>
      <c r="B952" s="1">
        <f t="shared" si="163"/>
        <v>4.5106316605602722E-5</v>
      </c>
      <c r="C952">
        <f t="shared" si="155"/>
        <v>0</v>
      </c>
      <c r="D952">
        <f t="shared" si="164"/>
        <v>1</v>
      </c>
      <c r="E952" s="1">
        <f>('Power parameter'!B$7-'Power parameter'!H$10/2+('Power parameter'!B$6-'Power parameter'!B$12)/'Power parameter'!E$15*(B952-B$4))*C952</f>
        <v>0</v>
      </c>
      <c r="F952">
        <f>('Power parameter'!B$7+'Power parameter'!H$10/2-'Power parameter'!B$12/'Power parameter'!E$15*(B952-B$3-B$4))*D952</f>
        <v>0.51512302668148791</v>
      </c>
      <c r="G952" s="1">
        <f t="shared" si="156"/>
        <v>0.51512302668148791</v>
      </c>
      <c r="J952">
        <v>944</v>
      </c>
      <c r="K952" s="1">
        <f t="shared" si="160"/>
        <v>4.8278762713049491E-5</v>
      </c>
      <c r="L952">
        <f t="shared" si="161"/>
        <v>0</v>
      </c>
      <c r="M952">
        <f t="shared" si="162"/>
        <v>1</v>
      </c>
      <c r="N952" s="1">
        <f>('Power parameter'!B$6-'Power parameter'!B$13)/'Power parameter'!E$15*(K952-E$4)*L952</f>
        <v>0</v>
      </c>
      <c r="O952" s="1">
        <f>IF(((K952-E$4)-B$1-E$1)&gt;0,0,('Power parameter'!K$8-'Power parameter'!B$13/'Power parameter'!E$15*((K952-E$4)-waves!B$1))*M952)</f>
        <v>0.39219323001254486</v>
      </c>
      <c r="P952" s="1">
        <f t="shared" si="157"/>
        <v>0.39219323001254486</v>
      </c>
      <c r="S952" s="1">
        <f t="shared" si="158"/>
        <v>4.5106316605602722E-5</v>
      </c>
      <c r="T952" s="1">
        <f t="shared" si="159"/>
        <v>0.51512302668148791</v>
      </c>
    </row>
    <row r="953" spans="1:20">
      <c r="A953">
        <v>945</v>
      </c>
      <c r="B953" s="1">
        <f t="shared" si="163"/>
        <v>4.5154098720651027E-5</v>
      </c>
      <c r="C953">
        <f t="shared" si="155"/>
        <v>0</v>
      </c>
      <c r="D953">
        <f t="shared" si="164"/>
        <v>1</v>
      </c>
      <c r="E953" s="1">
        <f>('Power parameter'!B$7-'Power parameter'!H$10/2+('Power parameter'!B$6-'Power parameter'!B$12)/'Power parameter'!E$15*(B953-B$4))*C953</f>
        <v>0</v>
      </c>
      <c r="F953">
        <f>('Power parameter'!B$7+'Power parameter'!H$10/2-'Power parameter'!B$12/'Power parameter'!E$15*(B953-B$3-B$4))*D953</f>
        <v>0.51428438430581358</v>
      </c>
      <c r="G953" s="1">
        <f t="shared" si="156"/>
        <v>0.51428438430581358</v>
      </c>
      <c r="J953">
        <v>945</v>
      </c>
      <c r="K953" s="1">
        <f t="shared" si="160"/>
        <v>4.8329905470160769E-5</v>
      </c>
      <c r="L953">
        <f t="shared" si="161"/>
        <v>0</v>
      </c>
      <c r="M953">
        <f t="shared" si="162"/>
        <v>1</v>
      </c>
      <c r="N953" s="1">
        <f>('Power parameter'!B$6-'Power parameter'!B$13)/'Power parameter'!E$15*(K953-E$4)*L953</f>
        <v>0</v>
      </c>
      <c r="O953" s="1">
        <f>IF(((K953-E$4)-B$1-E$1)&gt;0,0,('Power parameter'!K$8-'Power parameter'!B$13/'Power parameter'!E$15*((K953-E$4)-waves!B$1))*M953)</f>
        <v>0.39129560370866578</v>
      </c>
      <c r="P953" s="1">
        <f t="shared" si="157"/>
        <v>0.39129560370866578</v>
      </c>
      <c r="S953" s="1">
        <f t="shared" si="158"/>
        <v>4.5154098720651027E-5</v>
      </c>
      <c r="T953" s="1">
        <f t="shared" si="159"/>
        <v>0.51428438430581358</v>
      </c>
    </row>
    <row r="954" spans="1:20">
      <c r="A954">
        <v>946</v>
      </c>
      <c r="B954" s="1">
        <f t="shared" si="163"/>
        <v>4.5201880835699338E-5</v>
      </c>
      <c r="C954">
        <f t="shared" si="155"/>
        <v>0</v>
      </c>
      <c r="D954">
        <f t="shared" si="164"/>
        <v>1</v>
      </c>
      <c r="E954" s="1">
        <f>('Power parameter'!B$7-'Power parameter'!H$10/2+('Power parameter'!B$6-'Power parameter'!B$12)/'Power parameter'!E$15*(B954-B$4))*C954</f>
        <v>0</v>
      </c>
      <c r="F954">
        <f>('Power parameter'!B$7+'Power parameter'!H$10/2-'Power parameter'!B$12/'Power parameter'!E$15*(B954-B$3-B$4))*D954</f>
        <v>0.51344574193013914</v>
      </c>
      <c r="G954" s="1">
        <f t="shared" si="156"/>
        <v>0.51344574193013914</v>
      </c>
      <c r="J954">
        <v>946</v>
      </c>
      <c r="K954" s="1">
        <f t="shared" si="160"/>
        <v>4.8381048227272053E-5</v>
      </c>
      <c r="L954">
        <f t="shared" si="161"/>
        <v>0</v>
      </c>
      <c r="M954">
        <f t="shared" si="162"/>
        <v>1</v>
      </c>
      <c r="N954" s="1">
        <f>('Power parameter'!B$6-'Power parameter'!B$13)/'Power parameter'!E$15*(K954-E$4)*L954</f>
        <v>0</v>
      </c>
      <c r="O954" s="1">
        <f>IF(((K954-E$4)-B$1-E$1)&gt;0,0,('Power parameter'!K$8-'Power parameter'!B$13/'Power parameter'!E$15*((K954-E$4)-waves!B$1))*M954)</f>
        <v>0.3903979774047866</v>
      </c>
      <c r="P954" s="1">
        <f t="shared" si="157"/>
        <v>0.3903979774047866</v>
      </c>
      <c r="S954" s="1">
        <f t="shared" si="158"/>
        <v>4.5201880835699338E-5</v>
      </c>
      <c r="T954" s="1">
        <f t="shared" si="159"/>
        <v>0.51344574193013914</v>
      </c>
    </row>
    <row r="955" spans="1:20">
      <c r="A955">
        <v>947</v>
      </c>
      <c r="B955" s="1">
        <f t="shared" si="163"/>
        <v>4.5249662950747643E-5</v>
      </c>
      <c r="C955">
        <f t="shared" si="155"/>
        <v>0</v>
      </c>
      <c r="D955">
        <f t="shared" si="164"/>
        <v>1</v>
      </c>
      <c r="E955" s="1">
        <f>('Power parameter'!B$7-'Power parameter'!H$10/2+('Power parameter'!B$6-'Power parameter'!B$12)/'Power parameter'!E$15*(B955-B$4))*C955</f>
        <v>0</v>
      </c>
      <c r="F955">
        <f>('Power parameter'!B$7+'Power parameter'!H$10/2-'Power parameter'!B$12/'Power parameter'!E$15*(B955-B$3-B$4))*D955</f>
        <v>0.51260709955446493</v>
      </c>
      <c r="G955" s="1">
        <f t="shared" si="156"/>
        <v>0.51260709955446493</v>
      </c>
      <c r="J955">
        <v>947</v>
      </c>
      <c r="K955" s="1">
        <f t="shared" si="160"/>
        <v>4.843219098438333E-5</v>
      </c>
      <c r="L955">
        <f t="shared" si="161"/>
        <v>0</v>
      </c>
      <c r="M955">
        <f t="shared" si="162"/>
        <v>1</v>
      </c>
      <c r="N955" s="1">
        <f>('Power parameter'!B$6-'Power parameter'!B$13)/'Power parameter'!E$15*(K955-E$4)*L955</f>
        <v>0</v>
      </c>
      <c r="O955" s="1">
        <f>IF(((K955-E$4)-B$1-E$1)&gt;0,0,('Power parameter'!K$8-'Power parameter'!B$13/'Power parameter'!E$15*((K955-E$4)-waves!B$1))*M955)</f>
        <v>0.38950035110090753</v>
      </c>
      <c r="P955" s="1">
        <f t="shared" si="157"/>
        <v>0.38950035110090753</v>
      </c>
      <c r="S955" s="1">
        <f t="shared" si="158"/>
        <v>4.5249662950747643E-5</v>
      </c>
      <c r="T955" s="1">
        <f t="shared" si="159"/>
        <v>0.51260709955446493</v>
      </c>
    </row>
    <row r="956" spans="1:20">
      <c r="A956">
        <v>948</v>
      </c>
      <c r="B956" s="1">
        <f t="shared" si="163"/>
        <v>4.5297445065795955E-5</v>
      </c>
      <c r="C956">
        <f t="shared" si="155"/>
        <v>0</v>
      </c>
      <c r="D956">
        <f t="shared" si="164"/>
        <v>1</v>
      </c>
      <c r="E956" s="1">
        <f>('Power parameter'!B$7-'Power parameter'!H$10/2+('Power parameter'!B$6-'Power parameter'!B$12)/'Power parameter'!E$15*(B956-B$4))*C956</f>
        <v>0</v>
      </c>
      <c r="F956">
        <f>('Power parameter'!B$7+'Power parameter'!H$10/2-'Power parameter'!B$12/'Power parameter'!E$15*(B956-B$3-B$4))*D956</f>
        <v>0.51176845717879038</v>
      </c>
      <c r="G956" s="1">
        <f t="shared" si="156"/>
        <v>0.51176845717879038</v>
      </c>
      <c r="J956">
        <v>948</v>
      </c>
      <c r="K956" s="1">
        <f t="shared" si="160"/>
        <v>4.8483333741494615E-5</v>
      </c>
      <c r="L956">
        <f t="shared" si="161"/>
        <v>0</v>
      </c>
      <c r="M956">
        <f t="shared" si="162"/>
        <v>1</v>
      </c>
      <c r="N956" s="1">
        <f>('Power parameter'!B$6-'Power parameter'!B$13)/'Power parameter'!E$15*(K956-E$4)*L956</f>
        <v>0</v>
      </c>
      <c r="O956" s="1">
        <f>IF(((K956-E$4)-B$1-E$1)&gt;0,0,('Power parameter'!K$8-'Power parameter'!B$13/'Power parameter'!E$15*((K956-E$4)-waves!B$1))*M956)</f>
        <v>0.38860272479702834</v>
      </c>
      <c r="P956" s="1">
        <f t="shared" si="157"/>
        <v>0.38860272479702834</v>
      </c>
      <c r="S956" s="1">
        <f t="shared" si="158"/>
        <v>4.5297445065795955E-5</v>
      </c>
      <c r="T956" s="1">
        <f t="shared" si="159"/>
        <v>0.51176845717879038</v>
      </c>
    </row>
    <row r="957" spans="1:20">
      <c r="A957">
        <v>949</v>
      </c>
      <c r="B957" s="1">
        <f t="shared" si="163"/>
        <v>4.534522718084426E-5</v>
      </c>
      <c r="C957">
        <f t="shared" ref="C957:C1007" si="165">IF((B957-B$4)&lt;B$3,1,0)</f>
        <v>0</v>
      </c>
      <c r="D957">
        <f t="shared" si="164"/>
        <v>1</v>
      </c>
      <c r="E957" s="1">
        <f>('Power parameter'!B$7-'Power parameter'!H$10/2+('Power parameter'!B$6-'Power parameter'!B$12)/'Power parameter'!E$15*(B957-B$4))*C957</f>
        <v>0</v>
      </c>
      <c r="F957">
        <f>('Power parameter'!B$7+'Power parameter'!H$10/2-'Power parameter'!B$12/'Power parameter'!E$15*(B957-B$3-B$4))*D957</f>
        <v>0.51092981480311617</v>
      </c>
      <c r="G957" s="1">
        <f t="shared" si="156"/>
        <v>0.51092981480311617</v>
      </c>
      <c r="J957">
        <v>949</v>
      </c>
      <c r="K957" s="1">
        <f t="shared" si="160"/>
        <v>4.8534476498605892E-5</v>
      </c>
      <c r="L957">
        <f t="shared" si="161"/>
        <v>0</v>
      </c>
      <c r="M957">
        <f t="shared" si="162"/>
        <v>1</v>
      </c>
      <c r="N957" s="1">
        <f>('Power parameter'!B$6-'Power parameter'!B$13)/'Power parameter'!E$15*(K957-E$4)*L957</f>
        <v>0</v>
      </c>
      <c r="O957" s="1">
        <f>IF(((K957-E$4)-B$1-E$1)&gt;0,0,('Power parameter'!K$8-'Power parameter'!B$13/'Power parameter'!E$15*((K957-E$4)-waves!B$1))*M957)</f>
        <v>0.38770509849314927</v>
      </c>
      <c r="P957" s="1">
        <f t="shared" si="157"/>
        <v>0.38770509849314927</v>
      </c>
      <c r="S957" s="1">
        <f t="shared" si="158"/>
        <v>4.534522718084426E-5</v>
      </c>
      <c r="T957" s="1">
        <f t="shared" si="159"/>
        <v>0.51092981480311617</v>
      </c>
    </row>
    <row r="958" spans="1:20">
      <c r="A958">
        <v>950</v>
      </c>
      <c r="B958" s="1">
        <f t="shared" si="163"/>
        <v>4.5393009295892571E-5</v>
      </c>
      <c r="C958">
        <f t="shared" si="165"/>
        <v>0</v>
      </c>
      <c r="D958">
        <f t="shared" si="164"/>
        <v>1</v>
      </c>
      <c r="E958" s="1">
        <f>('Power parameter'!B$7-'Power parameter'!H$10/2+('Power parameter'!B$6-'Power parameter'!B$12)/'Power parameter'!E$15*(B958-B$4))*C958</f>
        <v>0</v>
      </c>
      <c r="F958">
        <f>('Power parameter'!B$7+'Power parameter'!H$10/2-'Power parameter'!B$12/'Power parameter'!E$15*(B958-B$3-B$4))*D958</f>
        <v>0.51009117242744173</v>
      </c>
      <c r="G958" s="1">
        <f t="shared" si="156"/>
        <v>0.51009117242744173</v>
      </c>
      <c r="J958">
        <v>950</v>
      </c>
      <c r="K958" s="1">
        <f t="shared" si="160"/>
        <v>4.8585619255717176E-5</v>
      </c>
      <c r="L958">
        <f t="shared" si="161"/>
        <v>0</v>
      </c>
      <c r="M958">
        <f t="shared" si="162"/>
        <v>1</v>
      </c>
      <c r="N958" s="1">
        <f>('Power parameter'!B$6-'Power parameter'!B$13)/'Power parameter'!E$15*(K958-E$4)*L958</f>
        <v>0</v>
      </c>
      <c r="O958" s="1">
        <f>IF(((K958-E$4)-B$1-E$1)&gt;0,0,('Power parameter'!K$8-'Power parameter'!B$13/'Power parameter'!E$15*((K958-E$4)-waves!B$1))*M958)</f>
        <v>0.38680747218927009</v>
      </c>
      <c r="P958" s="1">
        <f t="shared" si="157"/>
        <v>0.38680747218927009</v>
      </c>
      <c r="S958" s="1">
        <f t="shared" si="158"/>
        <v>4.5393009295892571E-5</v>
      </c>
      <c r="T958" s="1">
        <f t="shared" si="159"/>
        <v>0.51009117242744173</v>
      </c>
    </row>
    <row r="959" spans="1:20">
      <c r="A959">
        <v>951</v>
      </c>
      <c r="B959" s="1">
        <f t="shared" si="163"/>
        <v>4.5440791410940876E-5</v>
      </c>
      <c r="C959">
        <f t="shared" si="165"/>
        <v>0</v>
      </c>
      <c r="D959">
        <f t="shared" si="164"/>
        <v>1</v>
      </c>
      <c r="E959" s="1">
        <f>('Power parameter'!B$7-'Power parameter'!H$10/2+('Power parameter'!B$6-'Power parameter'!B$12)/'Power parameter'!E$15*(B959-B$4))*C959</f>
        <v>0</v>
      </c>
      <c r="F959">
        <f>('Power parameter'!B$7+'Power parameter'!H$10/2-'Power parameter'!B$12/'Power parameter'!E$15*(B959-B$3-B$4))*D959</f>
        <v>0.5092525300517674</v>
      </c>
      <c r="G959" s="1">
        <f t="shared" si="156"/>
        <v>0.5092525300517674</v>
      </c>
      <c r="J959">
        <v>951</v>
      </c>
      <c r="K959" s="1">
        <f t="shared" si="160"/>
        <v>4.8636762012828461E-5</v>
      </c>
      <c r="L959">
        <f t="shared" si="161"/>
        <v>0</v>
      </c>
      <c r="M959">
        <f t="shared" si="162"/>
        <v>1</v>
      </c>
      <c r="N959" s="1">
        <f>('Power parameter'!B$6-'Power parameter'!B$13)/'Power parameter'!E$15*(K959-E$4)*L959</f>
        <v>0</v>
      </c>
      <c r="O959" s="1">
        <f>IF(((K959-E$4)-B$1-E$1)&gt;0,0,('Power parameter'!K$8-'Power parameter'!B$13/'Power parameter'!E$15*((K959-E$4)-waves!B$1))*M959)</f>
        <v>0.38590984588539085</v>
      </c>
      <c r="P959" s="1">
        <f t="shared" si="157"/>
        <v>0.38590984588539085</v>
      </c>
      <c r="S959" s="1">
        <f t="shared" si="158"/>
        <v>4.5440791410940876E-5</v>
      </c>
      <c r="T959" s="1">
        <f t="shared" si="159"/>
        <v>0.5092525300517674</v>
      </c>
    </row>
    <row r="960" spans="1:20">
      <c r="A960">
        <v>952</v>
      </c>
      <c r="B960" s="1">
        <f t="shared" si="163"/>
        <v>4.5488573525989188E-5</v>
      </c>
      <c r="C960">
        <f t="shared" si="165"/>
        <v>0</v>
      </c>
      <c r="D960">
        <f t="shared" si="164"/>
        <v>1</v>
      </c>
      <c r="E960" s="1">
        <f>('Power parameter'!B$7-'Power parameter'!H$10/2+('Power parameter'!B$6-'Power parameter'!B$12)/'Power parameter'!E$15*(B960-B$4))*C960</f>
        <v>0</v>
      </c>
      <c r="F960">
        <f>('Power parameter'!B$7+'Power parameter'!H$10/2-'Power parameter'!B$12/'Power parameter'!E$15*(B960-B$3-B$4))*D960</f>
        <v>0.50841388767609308</v>
      </c>
      <c r="G960" s="1">
        <f t="shared" si="156"/>
        <v>0.50841388767609308</v>
      </c>
      <c r="J960">
        <v>952</v>
      </c>
      <c r="K960" s="1">
        <f t="shared" si="160"/>
        <v>4.8687904769939738E-5</v>
      </c>
      <c r="L960">
        <f t="shared" si="161"/>
        <v>0</v>
      </c>
      <c r="M960">
        <f t="shared" si="162"/>
        <v>1</v>
      </c>
      <c r="N960" s="1">
        <f>('Power parameter'!B$6-'Power parameter'!B$13)/'Power parameter'!E$15*(K960-E$4)*L960</f>
        <v>0</v>
      </c>
      <c r="O960" s="1">
        <f>IF(((K960-E$4)-B$1-E$1)&gt;0,0,('Power parameter'!K$8-'Power parameter'!B$13/'Power parameter'!E$15*((K960-E$4)-waves!B$1))*M960)</f>
        <v>0.38501221958151177</v>
      </c>
      <c r="P960" s="1">
        <f t="shared" si="157"/>
        <v>0.38501221958151177</v>
      </c>
      <c r="S960" s="1">
        <f t="shared" si="158"/>
        <v>4.5488573525989188E-5</v>
      </c>
      <c r="T960" s="1">
        <f t="shared" si="159"/>
        <v>0.50841388767609308</v>
      </c>
    </row>
    <row r="961" spans="1:20">
      <c r="A961">
        <v>953</v>
      </c>
      <c r="B961" s="1">
        <f t="shared" si="163"/>
        <v>4.5536355641037492E-5</v>
      </c>
      <c r="C961">
        <f t="shared" si="165"/>
        <v>0</v>
      </c>
      <c r="D961">
        <f t="shared" si="164"/>
        <v>1</v>
      </c>
      <c r="E961" s="1">
        <f>('Power parameter'!B$7-'Power parameter'!H$10/2+('Power parameter'!B$6-'Power parameter'!B$12)/'Power parameter'!E$15*(B961-B$4))*C961</f>
        <v>0</v>
      </c>
      <c r="F961">
        <f>('Power parameter'!B$7+'Power parameter'!H$10/2-'Power parameter'!B$12/'Power parameter'!E$15*(B961-B$3-B$4))*D961</f>
        <v>0.50757524530041875</v>
      </c>
      <c r="G961" s="1">
        <f t="shared" si="156"/>
        <v>0.50757524530041875</v>
      </c>
      <c r="J961">
        <v>953</v>
      </c>
      <c r="K961" s="1">
        <f t="shared" si="160"/>
        <v>4.8739047527051022E-5</v>
      </c>
      <c r="L961">
        <f t="shared" si="161"/>
        <v>0</v>
      </c>
      <c r="M961">
        <f t="shared" si="162"/>
        <v>1</v>
      </c>
      <c r="N961" s="1">
        <f>('Power parameter'!B$6-'Power parameter'!B$13)/'Power parameter'!E$15*(K961-E$4)*L961</f>
        <v>0</v>
      </c>
      <c r="O961" s="1">
        <f>IF(((K961-E$4)-B$1-E$1)&gt;0,0,('Power parameter'!K$8-'Power parameter'!B$13/'Power parameter'!E$15*((K961-E$4)-waves!B$1))*M961)</f>
        <v>0.38411459327763259</v>
      </c>
      <c r="P961" s="1">
        <f t="shared" si="157"/>
        <v>0.38411459327763259</v>
      </c>
      <c r="S961" s="1">
        <f t="shared" si="158"/>
        <v>4.5536355641037492E-5</v>
      </c>
      <c r="T961" s="1">
        <f t="shared" si="159"/>
        <v>0.50757524530041875</v>
      </c>
    </row>
    <row r="962" spans="1:20">
      <c r="A962">
        <v>954</v>
      </c>
      <c r="B962" s="1">
        <f t="shared" si="163"/>
        <v>4.5584137756085804E-5</v>
      </c>
      <c r="C962">
        <f t="shared" si="165"/>
        <v>0</v>
      </c>
      <c r="D962">
        <f t="shared" si="164"/>
        <v>1</v>
      </c>
      <c r="E962" s="1">
        <f>('Power parameter'!B$7-'Power parameter'!H$10/2+('Power parameter'!B$6-'Power parameter'!B$12)/'Power parameter'!E$15*(B962-B$4))*C962</f>
        <v>0</v>
      </c>
      <c r="F962">
        <f>('Power parameter'!B$7+'Power parameter'!H$10/2-'Power parameter'!B$12/'Power parameter'!E$15*(B962-B$3-B$4))*D962</f>
        <v>0.50673660292474443</v>
      </c>
      <c r="G962" s="1">
        <f t="shared" si="156"/>
        <v>0.50673660292474443</v>
      </c>
      <c r="J962">
        <v>954</v>
      </c>
      <c r="K962" s="1">
        <f t="shared" si="160"/>
        <v>4.87901902841623E-5</v>
      </c>
      <c r="L962">
        <f t="shared" si="161"/>
        <v>0</v>
      </c>
      <c r="M962">
        <f t="shared" si="162"/>
        <v>1</v>
      </c>
      <c r="N962" s="1">
        <f>('Power parameter'!B$6-'Power parameter'!B$13)/'Power parameter'!E$15*(K962-E$4)*L962</f>
        <v>0</v>
      </c>
      <c r="O962" s="1">
        <f>IF(((K962-E$4)-B$1-E$1)&gt;0,0,('Power parameter'!K$8-'Power parameter'!B$13/'Power parameter'!E$15*((K962-E$4)-waves!B$1))*M962)</f>
        <v>0.38321696697375351</v>
      </c>
      <c r="P962" s="1">
        <f t="shared" si="157"/>
        <v>0.38321696697375351</v>
      </c>
      <c r="S962" s="1">
        <f t="shared" si="158"/>
        <v>4.5584137756085804E-5</v>
      </c>
      <c r="T962" s="1">
        <f t="shared" si="159"/>
        <v>0.50673660292474443</v>
      </c>
    </row>
    <row r="963" spans="1:20">
      <c r="A963">
        <v>955</v>
      </c>
      <c r="B963" s="1">
        <f t="shared" si="163"/>
        <v>4.5631919871134109E-5</v>
      </c>
      <c r="C963">
        <f t="shared" si="165"/>
        <v>0</v>
      </c>
      <c r="D963">
        <f t="shared" si="164"/>
        <v>1</v>
      </c>
      <c r="E963" s="1">
        <f>('Power parameter'!B$7-'Power parameter'!H$10/2+('Power parameter'!B$6-'Power parameter'!B$12)/'Power parameter'!E$15*(B963-B$4))*C963</f>
        <v>0</v>
      </c>
      <c r="F963">
        <f>('Power parameter'!B$7+'Power parameter'!H$10/2-'Power parameter'!B$12/'Power parameter'!E$15*(B963-B$3-B$4))*D963</f>
        <v>0.5058979605490701</v>
      </c>
      <c r="G963" s="1">
        <f t="shared" si="156"/>
        <v>0.5058979605490701</v>
      </c>
      <c r="J963">
        <v>955</v>
      </c>
      <c r="K963" s="1">
        <f t="shared" si="160"/>
        <v>4.8841333041273584E-5</v>
      </c>
      <c r="L963">
        <f t="shared" si="161"/>
        <v>0</v>
      </c>
      <c r="M963">
        <f t="shared" si="162"/>
        <v>1</v>
      </c>
      <c r="N963" s="1">
        <f>('Power parameter'!B$6-'Power parameter'!B$13)/'Power parameter'!E$15*(K963-E$4)*L963</f>
        <v>0</v>
      </c>
      <c r="O963" s="1">
        <f>IF(((K963-E$4)-B$1-E$1)&gt;0,0,('Power parameter'!K$8-'Power parameter'!B$13/'Power parameter'!E$15*((K963-E$4)-waves!B$1))*M963)</f>
        <v>0.38231934066987433</v>
      </c>
      <c r="P963" s="1">
        <f t="shared" si="157"/>
        <v>0.38231934066987433</v>
      </c>
      <c r="S963" s="1">
        <f t="shared" si="158"/>
        <v>4.5631919871134109E-5</v>
      </c>
      <c r="T963" s="1">
        <f t="shared" si="159"/>
        <v>0.5058979605490701</v>
      </c>
    </row>
    <row r="964" spans="1:20">
      <c r="A964">
        <v>956</v>
      </c>
      <c r="B964" s="1">
        <f t="shared" si="163"/>
        <v>4.5679701986182414E-5</v>
      </c>
      <c r="C964">
        <f t="shared" si="165"/>
        <v>0</v>
      </c>
      <c r="D964">
        <f t="shared" si="164"/>
        <v>1</v>
      </c>
      <c r="E964" s="1">
        <f>('Power parameter'!B$7-'Power parameter'!H$10/2+('Power parameter'!B$6-'Power parameter'!B$12)/'Power parameter'!E$15*(B964-B$4))*C964</f>
        <v>0</v>
      </c>
      <c r="F964">
        <f>('Power parameter'!B$7+'Power parameter'!H$10/2-'Power parameter'!B$12/'Power parameter'!E$15*(B964-B$3-B$4))*D964</f>
        <v>0.50505931817339578</v>
      </c>
      <c r="G964" s="1">
        <f t="shared" si="156"/>
        <v>0.50505931817339578</v>
      </c>
      <c r="J964">
        <v>956</v>
      </c>
      <c r="K964" s="1">
        <f t="shared" si="160"/>
        <v>4.8892475798384862E-5</v>
      </c>
      <c r="L964">
        <f t="shared" si="161"/>
        <v>0</v>
      </c>
      <c r="M964">
        <f t="shared" si="162"/>
        <v>1</v>
      </c>
      <c r="N964" s="1">
        <f>('Power parameter'!B$6-'Power parameter'!B$13)/'Power parameter'!E$15*(K964-E$4)*L964</f>
        <v>0</v>
      </c>
      <c r="O964" s="1">
        <f>IF(((K964-E$4)-B$1-E$1)&gt;0,0,('Power parameter'!K$8-'Power parameter'!B$13/'Power parameter'!E$15*((K964-E$4)-waves!B$1))*M964)</f>
        <v>0.38142171436599526</v>
      </c>
      <c r="P964" s="1">
        <f t="shared" si="157"/>
        <v>0.38142171436599526</v>
      </c>
      <c r="S964" s="1">
        <f t="shared" si="158"/>
        <v>4.5679701986182414E-5</v>
      </c>
      <c r="T964" s="1">
        <f t="shared" si="159"/>
        <v>0.50505931817339578</v>
      </c>
    </row>
    <row r="965" spans="1:20">
      <c r="A965">
        <v>957</v>
      </c>
      <c r="B965" s="1">
        <f t="shared" si="163"/>
        <v>4.5727484101230725E-5</v>
      </c>
      <c r="C965">
        <f t="shared" si="165"/>
        <v>0</v>
      </c>
      <c r="D965">
        <f t="shared" si="164"/>
        <v>1</v>
      </c>
      <c r="E965" s="1">
        <f>('Power parameter'!B$7-'Power parameter'!H$10/2+('Power parameter'!B$6-'Power parameter'!B$12)/'Power parameter'!E$15*(B965-B$4))*C965</f>
        <v>0</v>
      </c>
      <c r="F965">
        <f>('Power parameter'!B$7+'Power parameter'!H$10/2-'Power parameter'!B$12/'Power parameter'!E$15*(B965-B$3-B$4))*D965</f>
        <v>0.50422067579772145</v>
      </c>
      <c r="G965" s="1">
        <f t="shared" si="156"/>
        <v>0.50422067579772145</v>
      </c>
      <c r="J965">
        <v>957</v>
      </c>
      <c r="K965" s="1">
        <f t="shared" si="160"/>
        <v>4.8943618555496146E-5</v>
      </c>
      <c r="L965">
        <f t="shared" si="161"/>
        <v>0</v>
      </c>
      <c r="M965">
        <f t="shared" si="162"/>
        <v>1</v>
      </c>
      <c r="N965" s="1">
        <f>('Power parameter'!B$6-'Power parameter'!B$13)/'Power parameter'!E$15*(K965-E$4)*L965</f>
        <v>0</v>
      </c>
      <c r="O965" s="1">
        <f>IF(((K965-E$4)-B$1-E$1)&gt;0,0,('Power parameter'!K$8-'Power parameter'!B$13/'Power parameter'!E$15*((K965-E$4)-waves!B$1))*M965)</f>
        <v>0.38052408806211607</v>
      </c>
      <c r="P965" s="1">
        <f t="shared" si="157"/>
        <v>0.38052408806211607</v>
      </c>
      <c r="S965" s="1">
        <f t="shared" si="158"/>
        <v>4.5727484101230725E-5</v>
      </c>
      <c r="T965" s="1">
        <f t="shared" si="159"/>
        <v>0.50422067579772145</v>
      </c>
    </row>
    <row r="966" spans="1:20">
      <c r="A966">
        <v>958</v>
      </c>
      <c r="B966" s="1">
        <f t="shared" si="163"/>
        <v>4.577526621627903E-5</v>
      </c>
      <c r="C966">
        <f t="shared" si="165"/>
        <v>0</v>
      </c>
      <c r="D966">
        <f t="shared" si="164"/>
        <v>1</v>
      </c>
      <c r="E966" s="1">
        <f>('Power parameter'!B$7-'Power parameter'!H$10/2+('Power parameter'!B$6-'Power parameter'!B$12)/'Power parameter'!E$15*(B966-B$4))*C966</f>
        <v>0</v>
      </c>
      <c r="F966">
        <f>('Power parameter'!B$7+'Power parameter'!H$10/2-'Power parameter'!B$12/'Power parameter'!E$15*(B966-B$3-B$4))*D966</f>
        <v>0.50338203342204713</v>
      </c>
      <c r="G966" s="1">
        <f t="shared" si="156"/>
        <v>0.50338203342204713</v>
      </c>
      <c r="J966">
        <v>958</v>
      </c>
      <c r="K966" s="1">
        <f t="shared" si="160"/>
        <v>4.8994761312607423E-5</v>
      </c>
      <c r="L966">
        <f t="shared" si="161"/>
        <v>0</v>
      </c>
      <c r="M966">
        <f t="shared" si="162"/>
        <v>1</v>
      </c>
      <c r="N966" s="1">
        <f>('Power parameter'!B$6-'Power parameter'!B$13)/'Power parameter'!E$15*(K966-E$4)*L966</f>
        <v>0</v>
      </c>
      <c r="O966" s="1">
        <f>IF(((K966-E$4)-B$1-E$1)&gt;0,0,('Power parameter'!K$8-'Power parameter'!B$13/'Power parameter'!E$15*((K966-E$4)-waves!B$1))*M966)</f>
        <v>0.379626461758237</v>
      </c>
      <c r="P966" s="1">
        <f t="shared" si="157"/>
        <v>0.379626461758237</v>
      </c>
      <c r="S966" s="1">
        <f t="shared" si="158"/>
        <v>4.577526621627903E-5</v>
      </c>
      <c r="T966" s="1">
        <f t="shared" si="159"/>
        <v>0.50338203342204713</v>
      </c>
    </row>
    <row r="967" spans="1:20">
      <c r="A967">
        <v>959</v>
      </c>
      <c r="B967" s="1">
        <f t="shared" si="163"/>
        <v>4.5823048331327342E-5</v>
      </c>
      <c r="C967">
        <f t="shared" si="165"/>
        <v>0</v>
      </c>
      <c r="D967">
        <f t="shared" si="164"/>
        <v>1</v>
      </c>
      <c r="E967" s="1">
        <f>('Power parameter'!B$7-'Power parameter'!H$10/2+('Power parameter'!B$6-'Power parameter'!B$12)/'Power parameter'!E$15*(B967-B$4))*C967</f>
        <v>0</v>
      </c>
      <c r="F967">
        <f>('Power parameter'!B$7+'Power parameter'!H$10/2-'Power parameter'!B$12/'Power parameter'!E$15*(B967-B$3-B$4))*D967</f>
        <v>0.5025433910463728</v>
      </c>
      <c r="G967" s="1">
        <f t="shared" si="156"/>
        <v>0.5025433910463728</v>
      </c>
      <c r="J967">
        <v>959</v>
      </c>
      <c r="K967" s="1">
        <f t="shared" si="160"/>
        <v>4.9045904069718708E-5</v>
      </c>
      <c r="L967">
        <f t="shared" si="161"/>
        <v>0</v>
      </c>
      <c r="M967">
        <f t="shared" si="162"/>
        <v>1</v>
      </c>
      <c r="N967" s="1">
        <f>('Power parameter'!B$6-'Power parameter'!B$13)/'Power parameter'!E$15*(K967-E$4)*L967</f>
        <v>0</v>
      </c>
      <c r="O967" s="1">
        <f>IF(((K967-E$4)-B$1-E$1)&gt;0,0,('Power parameter'!K$8-'Power parameter'!B$13/'Power parameter'!E$15*((K967-E$4)-waves!B$1))*M967)</f>
        <v>0.37872883545435776</v>
      </c>
      <c r="P967" s="1">
        <f t="shared" si="157"/>
        <v>0.37872883545435776</v>
      </c>
      <c r="S967" s="1">
        <f t="shared" si="158"/>
        <v>4.5823048331327342E-5</v>
      </c>
      <c r="T967" s="1">
        <f t="shared" si="159"/>
        <v>0.5025433910463728</v>
      </c>
    </row>
    <row r="968" spans="1:20">
      <c r="A968">
        <v>960</v>
      </c>
      <c r="B968" s="1">
        <f t="shared" si="163"/>
        <v>4.5870830446375647E-5</v>
      </c>
      <c r="C968">
        <f t="shared" si="165"/>
        <v>0</v>
      </c>
      <c r="D968">
        <f t="shared" si="164"/>
        <v>1</v>
      </c>
      <c r="E968" s="1">
        <f>('Power parameter'!B$7-'Power parameter'!H$10/2+('Power parameter'!B$6-'Power parameter'!B$12)/'Power parameter'!E$15*(B968-B$4))*C968</f>
        <v>0</v>
      </c>
      <c r="F968">
        <f>('Power parameter'!B$7+'Power parameter'!H$10/2-'Power parameter'!B$12/'Power parameter'!E$15*(B968-B$3-B$4))*D968</f>
        <v>0.50170474867069847</v>
      </c>
      <c r="G968" s="1">
        <f t="shared" si="156"/>
        <v>0.50170474867069847</v>
      </c>
      <c r="J968">
        <v>960</v>
      </c>
      <c r="K968" s="1">
        <f t="shared" si="160"/>
        <v>4.9097046826829992E-5</v>
      </c>
      <c r="L968">
        <f t="shared" si="161"/>
        <v>0</v>
      </c>
      <c r="M968">
        <f t="shared" si="162"/>
        <v>1</v>
      </c>
      <c r="N968" s="1">
        <f>('Power parameter'!B$6-'Power parameter'!B$13)/'Power parameter'!E$15*(K968-E$4)*L968</f>
        <v>0</v>
      </c>
      <c r="O968" s="1">
        <f>IF(((K968-E$4)-B$1-E$1)&gt;0,0,('Power parameter'!K$8-'Power parameter'!B$13/'Power parameter'!E$15*((K968-E$4)-waves!B$1))*M968)</f>
        <v>0.37783120915047858</v>
      </c>
      <c r="P968" s="1">
        <f t="shared" si="157"/>
        <v>0.37783120915047858</v>
      </c>
      <c r="S968" s="1">
        <f t="shared" si="158"/>
        <v>4.5870830446375647E-5</v>
      </c>
      <c r="T968" s="1">
        <f t="shared" si="159"/>
        <v>0.50170474867069847</v>
      </c>
    </row>
    <row r="969" spans="1:20">
      <c r="A969">
        <v>961</v>
      </c>
      <c r="B969" s="1">
        <f t="shared" si="163"/>
        <v>4.5918612561423958E-5</v>
      </c>
      <c r="C969">
        <f t="shared" si="165"/>
        <v>0</v>
      </c>
      <c r="D969">
        <f t="shared" si="164"/>
        <v>1</v>
      </c>
      <c r="E969" s="1">
        <f>('Power parameter'!B$7-'Power parameter'!H$10/2+('Power parameter'!B$6-'Power parameter'!B$12)/'Power parameter'!E$15*(B969-B$4))*C969</f>
        <v>0</v>
      </c>
      <c r="F969">
        <f>('Power parameter'!B$7+'Power parameter'!H$10/2-'Power parameter'!B$12/'Power parameter'!E$15*(B969-B$3-B$4))*D969</f>
        <v>0.50086610629502404</v>
      </c>
      <c r="G969" s="1">
        <f t="shared" ref="G969:G1007" si="166">E969+F969</f>
        <v>0.50086610629502404</v>
      </c>
      <c r="J969">
        <v>961</v>
      </c>
      <c r="K969" s="1">
        <f t="shared" si="160"/>
        <v>4.9148189583941269E-5</v>
      </c>
      <c r="L969">
        <f t="shared" si="161"/>
        <v>0</v>
      </c>
      <c r="M969">
        <f t="shared" si="162"/>
        <v>1</v>
      </c>
      <c r="N969" s="1">
        <f>('Power parameter'!B$6-'Power parameter'!B$13)/'Power parameter'!E$15*(K969-E$4)*L969</f>
        <v>0</v>
      </c>
      <c r="O969" s="1">
        <f>IF(((K969-E$4)-B$1-E$1)&gt;0,0,('Power parameter'!K$8-'Power parameter'!B$13/'Power parameter'!E$15*((K969-E$4)-waves!B$1))*M969)</f>
        <v>0.3769335828465995</v>
      </c>
      <c r="P969" s="1">
        <f t="shared" ref="P969:P1007" si="167">N969+O969</f>
        <v>0.3769335828465995</v>
      </c>
      <c r="S969" s="1">
        <f t="shared" ref="S969:S1007" si="168">B969*H$1+K969*H$2</f>
        <v>4.5918612561423958E-5</v>
      </c>
      <c r="T969" s="1">
        <f t="shared" ref="T969:T1007" si="169">G969*H$1+P969*H$2</f>
        <v>0.50086610629502404</v>
      </c>
    </row>
    <row r="970" spans="1:20">
      <c r="A970">
        <v>962</v>
      </c>
      <c r="B970" s="1">
        <f t="shared" si="163"/>
        <v>4.5966394676472263E-5</v>
      </c>
      <c r="C970">
        <f t="shared" si="165"/>
        <v>0</v>
      </c>
      <c r="D970">
        <f t="shared" si="164"/>
        <v>1</v>
      </c>
      <c r="E970" s="1">
        <f>('Power parameter'!B$7-'Power parameter'!H$10/2+('Power parameter'!B$6-'Power parameter'!B$12)/'Power parameter'!E$15*(B970-B$4))*C970</f>
        <v>0</v>
      </c>
      <c r="F970">
        <f>('Power parameter'!B$7+'Power parameter'!H$10/2-'Power parameter'!B$12/'Power parameter'!E$15*(B970-B$3-B$4))*D970</f>
        <v>0.50002746391934982</v>
      </c>
      <c r="G970" s="1">
        <f t="shared" si="166"/>
        <v>0.50002746391934982</v>
      </c>
      <c r="J970">
        <v>962</v>
      </c>
      <c r="K970" s="1">
        <f t="shared" ref="K970:K1007" si="170">E$4*2/1000*J970</f>
        <v>4.9199332341052554E-5</v>
      </c>
      <c r="L970">
        <f t="shared" ref="L970:L1007" si="171">IF((K970-E$4)&lt;B$1,1,0)</f>
        <v>0</v>
      </c>
      <c r="M970">
        <f t="shared" ref="M970:M1007" si="172">IF((K970-E$4)&gt;=B$1,1,0)</f>
        <v>1</v>
      </c>
      <c r="N970" s="1">
        <f>('Power parameter'!B$6-'Power parameter'!B$13)/'Power parameter'!E$15*(K970-E$4)*L970</f>
        <v>0</v>
      </c>
      <c r="O970" s="1">
        <f>IF(((K970-E$4)-B$1-E$1)&gt;0,0,('Power parameter'!K$8-'Power parameter'!B$13/'Power parameter'!E$15*((K970-E$4)-waves!B$1))*M970)</f>
        <v>0.37603595654272032</v>
      </c>
      <c r="P970" s="1">
        <f t="shared" si="167"/>
        <v>0.37603595654272032</v>
      </c>
      <c r="S970" s="1">
        <f t="shared" si="168"/>
        <v>4.5966394676472263E-5</v>
      </c>
      <c r="T970" s="1">
        <f t="shared" si="169"/>
        <v>0.50002746391934982</v>
      </c>
    </row>
    <row r="971" spans="1:20">
      <c r="A971">
        <v>963</v>
      </c>
      <c r="B971" s="1">
        <f t="shared" ref="B971:B1007" si="173">2*B$4/1000*A971</f>
        <v>4.6014176791520575E-5</v>
      </c>
      <c r="C971">
        <f t="shared" si="165"/>
        <v>0</v>
      </c>
      <c r="D971">
        <f t="shared" si="164"/>
        <v>1</v>
      </c>
      <c r="E971" s="1">
        <f>('Power parameter'!B$7-'Power parameter'!H$10/2+('Power parameter'!B$6-'Power parameter'!B$12)/'Power parameter'!E$15*(B971-B$4))*C971</f>
        <v>0</v>
      </c>
      <c r="F971">
        <f>('Power parameter'!B$7+'Power parameter'!H$10/2-'Power parameter'!B$12/'Power parameter'!E$15*(B971-B$3-B$4))*D971</f>
        <v>0.49918882154367539</v>
      </c>
      <c r="G971" s="1">
        <f t="shared" si="166"/>
        <v>0.49918882154367539</v>
      </c>
      <c r="J971">
        <v>963</v>
      </c>
      <c r="K971" s="1">
        <f t="shared" si="170"/>
        <v>4.9250475098163831E-5</v>
      </c>
      <c r="L971">
        <f t="shared" si="171"/>
        <v>0</v>
      </c>
      <c r="M971">
        <f t="shared" si="172"/>
        <v>1</v>
      </c>
      <c r="N971" s="1">
        <f>('Power parameter'!B$6-'Power parameter'!B$13)/'Power parameter'!E$15*(K971-E$4)*L971</f>
        <v>0</v>
      </c>
      <c r="O971" s="1">
        <f>IF(((K971-E$4)-B$1-E$1)&gt;0,0,('Power parameter'!K$8-'Power parameter'!B$13/'Power parameter'!E$15*((K971-E$4)-waves!B$1))*M971)</f>
        <v>0.37513833023884124</v>
      </c>
      <c r="P971" s="1">
        <f t="shared" si="167"/>
        <v>0.37513833023884124</v>
      </c>
      <c r="S971" s="1">
        <f t="shared" si="168"/>
        <v>4.6014176791520575E-5</v>
      </c>
      <c r="T971" s="1">
        <f t="shared" si="169"/>
        <v>0.49918882154367539</v>
      </c>
    </row>
    <row r="972" spans="1:20">
      <c r="A972">
        <v>964</v>
      </c>
      <c r="B972" s="1">
        <f t="shared" si="173"/>
        <v>4.6061958906568879E-5</v>
      </c>
      <c r="C972">
        <f t="shared" si="165"/>
        <v>0</v>
      </c>
      <c r="D972">
        <f t="shared" si="164"/>
        <v>1</v>
      </c>
      <c r="E972" s="1">
        <f>('Power parameter'!B$7-'Power parameter'!H$10/2+('Power parameter'!B$6-'Power parameter'!B$12)/'Power parameter'!E$15*(B972-B$4))*C972</f>
        <v>0</v>
      </c>
      <c r="F972">
        <f>('Power parameter'!B$7+'Power parameter'!H$10/2-'Power parameter'!B$12/'Power parameter'!E$15*(B972-B$3-B$4))*D972</f>
        <v>0.49835017916800106</v>
      </c>
      <c r="G972" s="1">
        <f t="shared" si="166"/>
        <v>0.49835017916800106</v>
      </c>
      <c r="J972">
        <v>964</v>
      </c>
      <c r="K972" s="1">
        <f t="shared" si="170"/>
        <v>4.9301617855275115E-5</v>
      </c>
      <c r="L972">
        <f t="shared" si="171"/>
        <v>0</v>
      </c>
      <c r="M972">
        <f t="shared" si="172"/>
        <v>1</v>
      </c>
      <c r="N972" s="1">
        <f>('Power parameter'!B$6-'Power parameter'!B$13)/'Power parameter'!E$15*(K972-E$4)*L972</f>
        <v>0</v>
      </c>
      <c r="O972" s="1">
        <f>IF(((K972-E$4)-B$1-E$1)&gt;0,0,('Power parameter'!K$8-'Power parameter'!B$13/'Power parameter'!E$15*((K972-E$4)-waves!B$1))*M972)</f>
        <v>0.37424070393496206</v>
      </c>
      <c r="P972" s="1">
        <f t="shared" si="167"/>
        <v>0.37424070393496206</v>
      </c>
      <c r="S972" s="1">
        <f t="shared" si="168"/>
        <v>4.6061958906568879E-5</v>
      </c>
      <c r="T972" s="1">
        <f t="shared" si="169"/>
        <v>0.49835017916800106</v>
      </c>
    </row>
    <row r="973" spans="1:20">
      <c r="A973">
        <v>965</v>
      </c>
      <c r="B973" s="1">
        <f t="shared" si="173"/>
        <v>4.6109741021617191E-5</v>
      </c>
      <c r="C973">
        <f t="shared" si="165"/>
        <v>0</v>
      </c>
      <c r="D973">
        <f t="shared" si="164"/>
        <v>1</v>
      </c>
      <c r="E973" s="1">
        <f>('Power parameter'!B$7-'Power parameter'!H$10/2+('Power parameter'!B$6-'Power parameter'!B$12)/'Power parameter'!E$15*(B973-B$4))*C973</f>
        <v>0</v>
      </c>
      <c r="F973">
        <f>('Power parameter'!B$7+'Power parameter'!H$10/2-'Power parameter'!B$12/'Power parameter'!E$15*(B973-B$3-B$4))*D973</f>
        <v>0.49751153679232668</v>
      </c>
      <c r="G973" s="1">
        <f t="shared" si="166"/>
        <v>0.49751153679232668</v>
      </c>
      <c r="J973">
        <v>965</v>
      </c>
      <c r="K973" s="1">
        <f t="shared" si="170"/>
        <v>4.9352760612386393E-5</v>
      </c>
      <c r="L973">
        <f t="shared" si="171"/>
        <v>0</v>
      </c>
      <c r="M973">
        <f t="shared" si="172"/>
        <v>1</v>
      </c>
      <c r="N973" s="1">
        <f>('Power parameter'!B$6-'Power parameter'!B$13)/'Power parameter'!E$15*(K973-E$4)*L973</f>
        <v>0</v>
      </c>
      <c r="O973" s="1">
        <f>IF(((K973-E$4)-B$1-E$1)&gt;0,0,('Power parameter'!K$8-'Power parameter'!B$13/'Power parameter'!E$15*((K973-E$4)-waves!B$1))*M973)</f>
        <v>0.37334307763108299</v>
      </c>
      <c r="P973" s="1">
        <f t="shared" si="167"/>
        <v>0.37334307763108299</v>
      </c>
      <c r="S973" s="1">
        <f t="shared" si="168"/>
        <v>4.6109741021617191E-5</v>
      </c>
      <c r="T973" s="1">
        <f t="shared" si="169"/>
        <v>0.49751153679232668</v>
      </c>
    </row>
    <row r="974" spans="1:20">
      <c r="A974">
        <v>966</v>
      </c>
      <c r="B974" s="1">
        <f t="shared" si="173"/>
        <v>4.6157523136665496E-5</v>
      </c>
      <c r="C974">
        <f t="shared" si="165"/>
        <v>0</v>
      </c>
      <c r="D974">
        <f t="shared" si="164"/>
        <v>1</v>
      </c>
      <c r="E974" s="1">
        <f>('Power parameter'!B$7-'Power parameter'!H$10/2+('Power parameter'!B$6-'Power parameter'!B$12)/'Power parameter'!E$15*(B974-B$4))*C974</f>
        <v>0</v>
      </c>
      <c r="F974">
        <f>('Power parameter'!B$7+'Power parameter'!H$10/2-'Power parameter'!B$12/'Power parameter'!E$15*(B974-B$3-B$4))*D974</f>
        <v>0.49667289441665241</v>
      </c>
      <c r="G974" s="1">
        <f t="shared" si="166"/>
        <v>0.49667289441665241</v>
      </c>
      <c r="J974">
        <v>966</v>
      </c>
      <c r="K974" s="1">
        <f t="shared" si="170"/>
        <v>4.9403903369497677E-5</v>
      </c>
      <c r="L974">
        <f t="shared" si="171"/>
        <v>0</v>
      </c>
      <c r="M974">
        <f t="shared" si="172"/>
        <v>1</v>
      </c>
      <c r="N974" s="1">
        <f>('Power parameter'!B$6-'Power parameter'!B$13)/'Power parameter'!E$15*(K974-E$4)*L974</f>
        <v>0</v>
      </c>
      <c r="O974" s="1">
        <f>IF(((K974-E$4)-B$1-E$1)&gt;0,0,('Power parameter'!K$8-'Power parameter'!B$13/'Power parameter'!E$15*((K974-E$4)-waves!B$1))*M974)</f>
        <v>0.37244545132720375</v>
      </c>
      <c r="P974" s="1">
        <f t="shared" si="167"/>
        <v>0.37244545132720375</v>
      </c>
      <c r="S974" s="1">
        <f t="shared" si="168"/>
        <v>4.6157523136665496E-5</v>
      </c>
      <c r="T974" s="1">
        <f t="shared" si="169"/>
        <v>0.49667289441665241</v>
      </c>
    </row>
    <row r="975" spans="1:20">
      <c r="A975">
        <v>967</v>
      </c>
      <c r="B975" s="1">
        <f t="shared" si="173"/>
        <v>4.6205305251713807E-5</v>
      </c>
      <c r="C975">
        <f t="shared" si="165"/>
        <v>0</v>
      </c>
      <c r="D975">
        <f t="shared" si="164"/>
        <v>1</v>
      </c>
      <c r="E975" s="1">
        <f>('Power parameter'!B$7-'Power parameter'!H$10/2+('Power parameter'!B$6-'Power parameter'!B$12)/'Power parameter'!E$15*(B975-B$4))*C975</f>
        <v>0</v>
      </c>
      <c r="F975">
        <f>('Power parameter'!B$7+'Power parameter'!H$10/2-'Power parameter'!B$12/'Power parameter'!E$15*(B975-B$3-B$4))*D975</f>
        <v>0.49583425204097797</v>
      </c>
      <c r="G975" s="1">
        <f t="shared" si="166"/>
        <v>0.49583425204097797</v>
      </c>
      <c r="J975">
        <v>967</v>
      </c>
      <c r="K975" s="1">
        <f t="shared" si="170"/>
        <v>4.9455046126608955E-5</v>
      </c>
      <c r="L975">
        <f t="shared" si="171"/>
        <v>0</v>
      </c>
      <c r="M975">
        <f t="shared" si="172"/>
        <v>1</v>
      </c>
      <c r="N975" s="1">
        <f>('Power parameter'!B$6-'Power parameter'!B$13)/'Power parameter'!E$15*(K975-E$4)*L975</f>
        <v>0</v>
      </c>
      <c r="O975" s="1">
        <f>IF(((K975-E$4)-B$1-E$1)&gt;0,0,('Power parameter'!K$8-'Power parameter'!B$13/'Power parameter'!E$15*((K975-E$4)-waves!B$1))*M975)</f>
        <v>0.37154782502332467</v>
      </c>
      <c r="P975" s="1">
        <f t="shared" si="167"/>
        <v>0.37154782502332467</v>
      </c>
      <c r="S975" s="1">
        <f t="shared" si="168"/>
        <v>4.6205305251713807E-5</v>
      </c>
      <c r="T975" s="1">
        <f t="shared" si="169"/>
        <v>0.49583425204097797</v>
      </c>
    </row>
    <row r="976" spans="1:20">
      <c r="A976">
        <v>968</v>
      </c>
      <c r="B976" s="1">
        <f t="shared" si="173"/>
        <v>4.6253087366762112E-5</v>
      </c>
      <c r="C976">
        <f t="shared" si="165"/>
        <v>0</v>
      </c>
      <c r="D976">
        <f t="shared" si="164"/>
        <v>1</v>
      </c>
      <c r="E976" s="1">
        <f>('Power parameter'!B$7-'Power parameter'!H$10/2+('Power parameter'!B$6-'Power parameter'!B$12)/'Power parameter'!E$15*(B976-B$4))*C976</f>
        <v>0</v>
      </c>
      <c r="F976">
        <f>('Power parameter'!B$7+'Power parameter'!H$10/2-'Power parameter'!B$12/'Power parameter'!E$15*(B976-B$3-B$4))*D976</f>
        <v>0.4949956096653037</v>
      </c>
      <c r="G976" s="1">
        <f t="shared" si="166"/>
        <v>0.4949956096653037</v>
      </c>
      <c r="J976">
        <v>968</v>
      </c>
      <c r="K976" s="1">
        <f t="shared" si="170"/>
        <v>4.9506188883720239E-5</v>
      </c>
      <c r="L976">
        <f t="shared" si="171"/>
        <v>0</v>
      </c>
      <c r="M976">
        <f t="shared" si="172"/>
        <v>1</v>
      </c>
      <c r="N976" s="1">
        <f>('Power parameter'!B$6-'Power parameter'!B$13)/'Power parameter'!E$15*(K976-E$4)*L976</f>
        <v>0</v>
      </c>
      <c r="O976" s="1">
        <f>IF(((K976-E$4)-B$1-E$1)&gt;0,0,('Power parameter'!K$8-'Power parameter'!B$13/'Power parameter'!E$15*((K976-E$4)-waves!B$1))*M976)</f>
        <v>0.37065019871944549</v>
      </c>
      <c r="P976" s="1">
        <f t="shared" si="167"/>
        <v>0.37065019871944549</v>
      </c>
      <c r="S976" s="1">
        <f t="shared" si="168"/>
        <v>4.6253087366762112E-5</v>
      </c>
      <c r="T976" s="1">
        <f t="shared" si="169"/>
        <v>0.4949956096653037</v>
      </c>
    </row>
    <row r="977" spans="1:20">
      <c r="A977">
        <v>969</v>
      </c>
      <c r="B977" s="1">
        <f t="shared" si="173"/>
        <v>4.6300869481810417E-5</v>
      </c>
      <c r="C977">
        <f t="shared" si="165"/>
        <v>0</v>
      </c>
      <c r="D977">
        <f t="shared" ref="D977:D1007" si="174">IF((B977-B$4)&gt;B$3,1,0)</f>
        <v>1</v>
      </c>
      <c r="E977" s="1">
        <f>('Power parameter'!B$7-'Power parameter'!H$10/2+('Power parameter'!B$6-'Power parameter'!B$12)/'Power parameter'!E$15*(B977-B$4))*C977</f>
        <v>0</v>
      </c>
      <c r="F977">
        <f>('Power parameter'!B$7+'Power parameter'!H$10/2-'Power parameter'!B$12/'Power parameter'!E$15*(B977-B$3-B$4))*D977</f>
        <v>0.49415696728962943</v>
      </c>
      <c r="G977" s="1">
        <f t="shared" si="166"/>
        <v>0.49415696728962943</v>
      </c>
      <c r="J977">
        <v>969</v>
      </c>
      <c r="K977" s="1">
        <f t="shared" si="170"/>
        <v>4.9557331640831523E-5</v>
      </c>
      <c r="L977">
        <f t="shared" si="171"/>
        <v>0</v>
      </c>
      <c r="M977">
        <f t="shared" si="172"/>
        <v>1</v>
      </c>
      <c r="N977" s="1">
        <f>('Power parameter'!B$6-'Power parameter'!B$13)/'Power parameter'!E$15*(K977-E$4)*L977</f>
        <v>0</v>
      </c>
      <c r="O977" s="1">
        <f>IF(((K977-E$4)-B$1-E$1)&gt;0,0,('Power parameter'!K$8-'Power parameter'!B$13/'Power parameter'!E$15*((K977-E$4)-waves!B$1))*M977)</f>
        <v>0.36975257241556631</v>
      </c>
      <c r="P977" s="1">
        <f t="shared" si="167"/>
        <v>0.36975257241556631</v>
      </c>
      <c r="S977" s="1">
        <f t="shared" si="168"/>
        <v>4.6300869481810417E-5</v>
      </c>
      <c r="T977" s="1">
        <f t="shared" si="169"/>
        <v>0.49415696728962943</v>
      </c>
    </row>
    <row r="978" spans="1:20">
      <c r="A978">
        <v>970</v>
      </c>
      <c r="B978" s="1">
        <f t="shared" si="173"/>
        <v>4.6348651596858729E-5</v>
      </c>
      <c r="C978">
        <f t="shared" si="165"/>
        <v>0</v>
      </c>
      <c r="D978">
        <f t="shared" si="174"/>
        <v>1</v>
      </c>
      <c r="E978" s="1">
        <f>('Power parameter'!B$7-'Power parameter'!H$10/2+('Power parameter'!B$6-'Power parameter'!B$12)/'Power parameter'!E$15*(B978-B$4))*C978</f>
        <v>0</v>
      </c>
      <c r="F978">
        <f>('Power parameter'!B$7+'Power parameter'!H$10/2-'Power parameter'!B$12/'Power parameter'!E$15*(B978-B$3-B$4))*D978</f>
        <v>0.493318324913955</v>
      </c>
      <c r="G978" s="1">
        <f t="shared" si="166"/>
        <v>0.493318324913955</v>
      </c>
      <c r="J978">
        <v>970</v>
      </c>
      <c r="K978" s="1">
        <f t="shared" si="170"/>
        <v>4.9608474397942801E-5</v>
      </c>
      <c r="L978">
        <f t="shared" si="171"/>
        <v>0</v>
      </c>
      <c r="M978">
        <f t="shared" si="172"/>
        <v>1</v>
      </c>
      <c r="N978" s="1">
        <f>('Power parameter'!B$6-'Power parameter'!B$13)/'Power parameter'!E$15*(K978-E$4)*L978</f>
        <v>0</v>
      </c>
      <c r="O978" s="1">
        <f>IF(((K978-E$4)-B$1-E$1)&gt;0,0,('Power parameter'!K$8-'Power parameter'!B$13/'Power parameter'!E$15*((K978-E$4)-waves!B$1))*M978)</f>
        <v>0.36885494611168723</v>
      </c>
      <c r="P978" s="1">
        <f t="shared" si="167"/>
        <v>0.36885494611168723</v>
      </c>
      <c r="S978" s="1">
        <f t="shared" si="168"/>
        <v>4.6348651596858729E-5</v>
      </c>
      <c r="T978" s="1">
        <f t="shared" si="169"/>
        <v>0.493318324913955</v>
      </c>
    </row>
    <row r="979" spans="1:20">
      <c r="A979">
        <v>971</v>
      </c>
      <c r="B979" s="1">
        <f t="shared" si="173"/>
        <v>4.6396433711907034E-5</v>
      </c>
      <c r="C979">
        <f t="shared" si="165"/>
        <v>0</v>
      </c>
      <c r="D979">
        <f t="shared" si="174"/>
        <v>1</v>
      </c>
      <c r="E979" s="1">
        <f>('Power parameter'!B$7-'Power parameter'!H$10/2+('Power parameter'!B$6-'Power parameter'!B$12)/'Power parameter'!E$15*(B979-B$4))*C979</f>
        <v>0</v>
      </c>
      <c r="F979">
        <f>('Power parameter'!B$7+'Power parameter'!H$10/2-'Power parameter'!B$12/'Power parameter'!E$15*(B979-B$3-B$4))*D979</f>
        <v>0.49247968253828073</v>
      </c>
      <c r="G979" s="1">
        <f t="shared" si="166"/>
        <v>0.49247968253828073</v>
      </c>
      <c r="J979">
        <v>971</v>
      </c>
      <c r="K979" s="1">
        <f t="shared" si="170"/>
        <v>4.9659617155054085E-5</v>
      </c>
      <c r="L979">
        <f t="shared" si="171"/>
        <v>0</v>
      </c>
      <c r="M979">
        <f t="shared" si="172"/>
        <v>1</v>
      </c>
      <c r="N979" s="1">
        <f>('Power parameter'!B$6-'Power parameter'!B$13)/'Power parameter'!E$15*(K979-E$4)*L979</f>
        <v>0</v>
      </c>
      <c r="O979" s="1">
        <f>IF(((K979-E$4)-B$1-E$1)&gt;0,0,('Power parameter'!K$8-'Power parameter'!B$13/'Power parameter'!E$15*((K979-E$4)-waves!B$1))*M979)</f>
        <v>0.36795731980780805</v>
      </c>
      <c r="P979" s="1">
        <f t="shared" si="167"/>
        <v>0.36795731980780805</v>
      </c>
      <c r="S979" s="1">
        <f t="shared" si="168"/>
        <v>4.6396433711907034E-5</v>
      </c>
      <c r="T979" s="1">
        <f t="shared" si="169"/>
        <v>0.49247968253828073</v>
      </c>
    </row>
    <row r="980" spans="1:20">
      <c r="A980">
        <v>972</v>
      </c>
      <c r="B980" s="1">
        <f t="shared" si="173"/>
        <v>4.6444215826955345E-5</v>
      </c>
      <c r="C980">
        <f t="shared" si="165"/>
        <v>0</v>
      </c>
      <c r="D980">
        <f t="shared" si="174"/>
        <v>1</v>
      </c>
      <c r="E980" s="1">
        <f>('Power parameter'!B$7-'Power parameter'!H$10/2+('Power parameter'!B$6-'Power parameter'!B$12)/'Power parameter'!E$15*(B980-B$4))*C980</f>
        <v>0</v>
      </c>
      <c r="F980">
        <f>('Power parameter'!B$7+'Power parameter'!H$10/2-'Power parameter'!B$12/'Power parameter'!E$15*(B980-B$3-B$4))*D980</f>
        <v>0.49164104016260635</v>
      </c>
      <c r="G980" s="1">
        <f t="shared" si="166"/>
        <v>0.49164104016260635</v>
      </c>
      <c r="J980">
        <v>972</v>
      </c>
      <c r="K980" s="1">
        <f t="shared" si="170"/>
        <v>4.9710759912165362E-5</v>
      </c>
      <c r="L980">
        <f t="shared" si="171"/>
        <v>0</v>
      </c>
      <c r="M980">
        <f t="shared" si="172"/>
        <v>1</v>
      </c>
      <c r="N980" s="1">
        <f>('Power parameter'!B$6-'Power parameter'!B$13)/'Power parameter'!E$15*(K980-E$4)*L980</f>
        <v>0</v>
      </c>
      <c r="O980" s="1">
        <f>IF(((K980-E$4)-B$1-E$1)&gt;0,0,('Power parameter'!K$8-'Power parameter'!B$13/'Power parameter'!E$15*((K980-E$4)-waves!B$1))*M980)</f>
        <v>0.36705969350392897</v>
      </c>
      <c r="P980" s="1">
        <f t="shared" si="167"/>
        <v>0.36705969350392897</v>
      </c>
      <c r="S980" s="1">
        <f t="shared" si="168"/>
        <v>4.6444215826955345E-5</v>
      </c>
      <c r="T980" s="1">
        <f t="shared" si="169"/>
        <v>0.49164104016260635</v>
      </c>
    </row>
    <row r="981" spans="1:20">
      <c r="A981">
        <v>973</v>
      </c>
      <c r="B981" s="1">
        <f t="shared" si="173"/>
        <v>4.649199794200365E-5</v>
      </c>
      <c r="C981">
        <f t="shared" si="165"/>
        <v>0</v>
      </c>
      <c r="D981">
        <f t="shared" si="174"/>
        <v>1</v>
      </c>
      <c r="E981" s="1">
        <f>('Power parameter'!B$7-'Power parameter'!H$10/2+('Power parameter'!B$6-'Power parameter'!B$12)/'Power parameter'!E$15*(B981-B$4))*C981</f>
        <v>0</v>
      </c>
      <c r="F981">
        <f>('Power parameter'!B$7+'Power parameter'!H$10/2-'Power parameter'!B$12/'Power parameter'!E$15*(B981-B$3-B$4))*D981</f>
        <v>0.49080239778693202</v>
      </c>
      <c r="G981" s="1">
        <f t="shared" si="166"/>
        <v>0.49080239778693202</v>
      </c>
      <c r="J981">
        <v>973</v>
      </c>
      <c r="K981" s="1">
        <f t="shared" si="170"/>
        <v>4.9761902669276647E-5</v>
      </c>
      <c r="L981">
        <f t="shared" si="171"/>
        <v>0</v>
      </c>
      <c r="M981">
        <f t="shared" si="172"/>
        <v>1</v>
      </c>
      <c r="N981" s="1">
        <f>('Power parameter'!B$6-'Power parameter'!B$13)/'Power parameter'!E$15*(K981-E$4)*L981</f>
        <v>0</v>
      </c>
      <c r="O981" s="1">
        <f>IF(((K981-E$4)-B$1-E$1)&gt;0,0,('Power parameter'!K$8-'Power parameter'!B$13/'Power parameter'!E$15*((K981-E$4)-waves!B$1))*M981)</f>
        <v>0.36616206720004979</v>
      </c>
      <c r="P981" s="1">
        <f t="shared" si="167"/>
        <v>0.36616206720004979</v>
      </c>
      <c r="S981" s="1">
        <f t="shared" si="168"/>
        <v>4.649199794200365E-5</v>
      </c>
      <c r="T981" s="1">
        <f t="shared" si="169"/>
        <v>0.49080239778693202</v>
      </c>
    </row>
    <row r="982" spans="1:20">
      <c r="A982">
        <v>974</v>
      </c>
      <c r="B982" s="1">
        <f t="shared" si="173"/>
        <v>4.6539780057051962E-5</v>
      </c>
      <c r="C982">
        <f t="shared" si="165"/>
        <v>0</v>
      </c>
      <c r="D982">
        <f t="shared" si="174"/>
        <v>1</v>
      </c>
      <c r="E982" s="1">
        <f>('Power parameter'!B$7-'Power parameter'!H$10/2+('Power parameter'!B$6-'Power parameter'!B$12)/'Power parameter'!E$15*(B982-B$4))*C982</f>
        <v>0</v>
      </c>
      <c r="F982">
        <f>('Power parameter'!B$7+'Power parameter'!H$10/2-'Power parameter'!B$12/'Power parameter'!E$15*(B982-B$3-B$4))*D982</f>
        <v>0.48996375541125764</v>
      </c>
      <c r="G982" s="1">
        <f t="shared" si="166"/>
        <v>0.48996375541125764</v>
      </c>
      <c r="J982">
        <v>974</v>
      </c>
      <c r="K982" s="1">
        <f t="shared" si="170"/>
        <v>4.9813045426387924E-5</v>
      </c>
      <c r="L982">
        <f t="shared" si="171"/>
        <v>0</v>
      </c>
      <c r="M982">
        <f t="shared" si="172"/>
        <v>1</v>
      </c>
      <c r="N982" s="1">
        <f>('Power parameter'!B$6-'Power parameter'!B$13)/'Power parameter'!E$15*(K982-E$4)*L982</f>
        <v>0</v>
      </c>
      <c r="O982" s="1">
        <f>IF(((K982-E$4)-B$1-E$1)&gt;0,0,('Power parameter'!K$8-'Power parameter'!B$13/'Power parameter'!E$15*((K982-E$4)-waves!B$1))*M982)</f>
        <v>0.36526444089617066</v>
      </c>
      <c r="P982" s="1">
        <f t="shared" si="167"/>
        <v>0.36526444089617066</v>
      </c>
      <c r="S982" s="1">
        <f t="shared" si="168"/>
        <v>4.6539780057051962E-5</v>
      </c>
      <c r="T982" s="1">
        <f t="shared" si="169"/>
        <v>0.48996375541125764</v>
      </c>
    </row>
    <row r="983" spans="1:20">
      <c r="A983">
        <v>975</v>
      </c>
      <c r="B983" s="1">
        <f t="shared" si="173"/>
        <v>4.6587562172100266E-5</v>
      </c>
      <c r="C983">
        <f t="shared" si="165"/>
        <v>0</v>
      </c>
      <c r="D983">
        <f t="shared" si="174"/>
        <v>1</v>
      </c>
      <c r="E983" s="1">
        <f>('Power parameter'!B$7-'Power parameter'!H$10/2+('Power parameter'!B$6-'Power parameter'!B$12)/'Power parameter'!E$15*(B983-B$4))*C983</f>
        <v>0</v>
      </c>
      <c r="F983">
        <f>('Power parameter'!B$7+'Power parameter'!H$10/2-'Power parameter'!B$12/'Power parameter'!E$15*(B983-B$3-B$4))*D983</f>
        <v>0.48912511303558337</v>
      </c>
      <c r="G983" s="1">
        <f t="shared" si="166"/>
        <v>0.48912511303558337</v>
      </c>
      <c r="J983">
        <v>975</v>
      </c>
      <c r="K983" s="1">
        <f t="shared" si="170"/>
        <v>4.9864188183499208E-5</v>
      </c>
      <c r="L983">
        <f t="shared" si="171"/>
        <v>0</v>
      </c>
      <c r="M983">
        <f t="shared" si="172"/>
        <v>1</v>
      </c>
      <c r="N983" s="1">
        <f>('Power parameter'!B$6-'Power parameter'!B$13)/'Power parameter'!E$15*(K983-E$4)*L983</f>
        <v>0</v>
      </c>
      <c r="O983" s="1">
        <f>IF(((K983-E$4)-B$1-E$1)&gt;0,0,('Power parameter'!K$8-'Power parameter'!B$13/'Power parameter'!E$15*((K983-E$4)-waves!B$1))*M983)</f>
        <v>0.36436681459229148</v>
      </c>
      <c r="P983" s="1">
        <f t="shared" si="167"/>
        <v>0.36436681459229148</v>
      </c>
      <c r="S983" s="1">
        <f t="shared" si="168"/>
        <v>4.6587562172100266E-5</v>
      </c>
      <c r="T983" s="1">
        <f t="shared" si="169"/>
        <v>0.48912511303558337</v>
      </c>
    </row>
    <row r="984" spans="1:20">
      <c r="A984">
        <v>976</v>
      </c>
      <c r="B984" s="1">
        <f t="shared" si="173"/>
        <v>4.6635344287148578E-5</v>
      </c>
      <c r="C984">
        <f t="shared" si="165"/>
        <v>0</v>
      </c>
      <c r="D984">
        <f t="shared" si="174"/>
        <v>1</v>
      </c>
      <c r="E984" s="1">
        <f>('Power parameter'!B$7-'Power parameter'!H$10/2+('Power parameter'!B$6-'Power parameter'!B$12)/'Power parameter'!E$15*(B984-B$4))*C984</f>
        <v>0</v>
      </c>
      <c r="F984">
        <f>('Power parameter'!B$7+'Power parameter'!H$10/2-'Power parameter'!B$12/'Power parameter'!E$15*(B984-B$3-B$4))*D984</f>
        <v>0.48828647065990893</v>
      </c>
      <c r="G984" s="1">
        <f t="shared" si="166"/>
        <v>0.48828647065990893</v>
      </c>
      <c r="J984">
        <v>976</v>
      </c>
      <c r="K984" s="1">
        <f t="shared" si="170"/>
        <v>4.9915330940610486E-5</v>
      </c>
      <c r="L984">
        <f t="shared" si="171"/>
        <v>0</v>
      </c>
      <c r="M984">
        <f t="shared" si="172"/>
        <v>1</v>
      </c>
      <c r="N984" s="1">
        <f>('Power parameter'!B$6-'Power parameter'!B$13)/'Power parameter'!E$15*(K984-E$4)*L984</f>
        <v>0</v>
      </c>
      <c r="O984" s="1">
        <f>IF(((K984-E$4)-B$1-E$1)&gt;0,0,('Power parameter'!K$8-'Power parameter'!B$13/'Power parameter'!E$15*((K984-E$4)-waves!B$1))*M984)</f>
        <v>0.3634691882884124</v>
      </c>
      <c r="P984" s="1">
        <f t="shared" si="167"/>
        <v>0.3634691882884124</v>
      </c>
      <c r="S984" s="1">
        <f t="shared" si="168"/>
        <v>4.6635344287148578E-5</v>
      </c>
      <c r="T984" s="1">
        <f t="shared" si="169"/>
        <v>0.48828647065990893</v>
      </c>
    </row>
    <row r="985" spans="1:20">
      <c r="A985">
        <v>977</v>
      </c>
      <c r="B985" s="1">
        <f t="shared" si="173"/>
        <v>4.6683126402196883E-5</v>
      </c>
      <c r="C985">
        <f t="shared" si="165"/>
        <v>0</v>
      </c>
      <c r="D985">
        <f t="shared" si="174"/>
        <v>1</v>
      </c>
      <c r="E985" s="1">
        <f>('Power parameter'!B$7-'Power parameter'!H$10/2+('Power parameter'!B$6-'Power parameter'!B$12)/'Power parameter'!E$15*(B985-B$4))*C985</f>
        <v>0</v>
      </c>
      <c r="F985">
        <f>('Power parameter'!B$7+'Power parameter'!H$10/2-'Power parameter'!B$12/'Power parameter'!E$15*(B985-B$3-B$4))*D985</f>
        <v>0.48744782828423466</v>
      </c>
      <c r="G985" s="1">
        <f t="shared" si="166"/>
        <v>0.48744782828423466</v>
      </c>
      <c r="J985">
        <v>977</v>
      </c>
      <c r="K985" s="1">
        <f t="shared" si="170"/>
        <v>4.996647369772177E-5</v>
      </c>
      <c r="L985">
        <f t="shared" si="171"/>
        <v>0</v>
      </c>
      <c r="M985">
        <f t="shared" si="172"/>
        <v>1</v>
      </c>
      <c r="N985" s="1">
        <f>('Power parameter'!B$6-'Power parameter'!B$13)/'Power parameter'!E$15*(K985-E$4)*L985</f>
        <v>0</v>
      </c>
      <c r="O985" s="1">
        <f>IF(((K985-E$4)-B$1-E$1)&gt;0,0,('Power parameter'!K$8-'Power parameter'!B$13/'Power parameter'!E$15*((K985-E$4)-waves!B$1))*M985)</f>
        <v>0.36257156198453322</v>
      </c>
      <c r="P985" s="1">
        <f t="shared" si="167"/>
        <v>0.36257156198453322</v>
      </c>
      <c r="S985" s="1">
        <f t="shared" si="168"/>
        <v>4.6683126402196883E-5</v>
      </c>
      <c r="T985" s="1">
        <f t="shared" si="169"/>
        <v>0.48744782828423466</v>
      </c>
    </row>
    <row r="986" spans="1:20">
      <c r="A986">
        <v>978</v>
      </c>
      <c r="B986" s="1">
        <f t="shared" si="173"/>
        <v>4.6730908517245194E-5</v>
      </c>
      <c r="C986">
        <f t="shared" si="165"/>
        <v>0</v>
      </c>
      <c r="D986">
        <f t="shared" si="174"/>
        <v>1</v>
      </c>
      <c r="E986" s="1">
        <f>('Power parameter'!B$7-'Power parameter'!H$10/2+('Power parameter'!B$6-'Power parameter'!B$12)/'Power parameter'!E$15*(B986-B$4))*C986</f>
        <v>0</v>
      </c>
      <c r="F986">
        <f>('Power parameter'!B$7+'Power parameter'!H$10/2-'Power parameter'!B$12/'Power parameter'!E$15*(B986-B$3-B$4))*D986</f>
        <v>0.48660918590856028</v>
      </c>
      <c r="G986" s="1">
        <f t="shared" si="166"/>
        <v>0.48660918590856028</v>
      </c>
      <c r="J986">
        <v>978</v>
      </c>
      <c r="K986" s="1">
        <f t="shared" si="170"/>
        <v>5.0017616454833054E-5</v>
      </c>
      <c r="L986">
        <f t="shared" si="171"/>
        <v>0</v>
      </c>
      <c r="M986">
        <f t="shared" si="172"/>
        <v>1</v>
      </c>
      <c r="N986" s="1">
        <f>('Power parameter'!B$6-'Power parameter'!B$13)/'Power parameter'!E$15*(K986-E$4)*L986</f>
        <v>0</v>
      </c>
      <c r="O986" s="1">
        <f>IF(((K986-E$4)-B$1-E$1)&gt;0,0,('Power parameter'!K$8-'Power parameter'!B$13/'Power parameter'!E$15*((K986-E$4)-waves!B$1))*M986)</f>
        <v>0.36167393568065404</v>
      </c>
      <c r="P986" s="1">
        <f t="shared" si="167"/>
        <v>0.36167393568065404</v>
      </c>
      <c r="S986" s="1">
        <f t="shared" si="168"/>
        <v>4.6730908517245194E-5</v>
      </c>
      <c r="T986" s="1">
        <f t="shared" si="169"/>
        <v>0.48660918590856028</v>
      </c>
    </row>
    <row r="987" spans="1:20">
      <c r="A987">
        <v>979</v>
      </c>
      <c r="B987" s="1">
        <f t="shared" si="173"/>
        <v>4.6778690632293499E-5</v>
      </c>
      <c r="C987">
        <f t="shared" si="165"/>
        <v>0</v>
      </c>
      <c r="D987">
        <f t="shared" si="174"/>
        <v>1</v>
      </c>
      <c r="E987" s="1">
        <f>('Power parameter'!B$7-'Power parameter'!H$10/2+('Power parameter'!B$6-'Power parameter'!B$12)/'Power parameter'!E$15*(B987-B$4))*C987</f>
        <v>0</v>
      </c>
      <c r="F987">
        <f>('Power parameter'!B$7+'Power parameter'!H$10/2-'Power parameter'!B$12/'Power parameter'!E$15*(B987-B$3-B$4))*D987</f>
        <v>0.48577054353288596</v>
      </c>
      <c r="G987" s="1">
        <f t="shared" si="166"/>
        <v>0.48577054353288596</v>
      </c>
      <c r="J987">
        <v>979</v>
      </c>
      <c r="K987" s="1">
        <f t="shared" si="170"/>
        <v>5.0068759211944332E-5</v>
      </c>
      <c r="L987">
        <f t="shared" si="171"/>
        <v>0</v>
      </c>
      <c r="M987">
        <f t="shared" si="172"/>
        <v>1</v>
      </c>
      <c r="N987" s="1">
        <f>('Power parameter'!B$6-'Power parameter'!B$13)/'Power parameter'!E$15*(K987-E$4)*L987</f>
        <v>0</v>
      </c>
      <c r="O987" s="1">
        <f>IF(((K987-E$4)-B$1-E$1)&gt;0,0,('Power parameter'!K$8-'Power parameter'!B$13/'Power parameter'!E$15*((K987-E$4)-waves!B$1))*M987)</f>
        <v>0.36077630937677496</v>
      </c>
      <c r="P987" s="1">
        <f t="shared" si="167"/>
        <v>0.36077630937677496</v>
      </c>
      <c r="S987" s="1">
        <f t="shared" si="168"/>
        <v>4.6778690632293499E-5</v>
      </c>
      <c r="T987" s="1">
        <f t="shared" si="169"/>
        <v>0.48577054353288596</v>
      </c>
    </row>
    <row r="988" spans="1:20">
      <c r="A988">
        <v>980</v>
      </c>
      <c r="B988" s="1">
        <f t="shared" si="173"/>
        <v>4.6826472747341811E-5</v>
      </c>
      <c r="C988">
        <f t="shared" si="165"/>
        <v>0</v>
      </c>
      <c r="D988">
        <f t="shared" si="174"/>
        <v>1</v>
      </c>
      <c r="E988" s="1">
        <f>('Power parameter'!B$7-'Power parameter'!H$10/2+('Power parameter'!B$6-'Power parameter'!B$12)/'Power parameter'!E$15*(B988-B$4))*C988</f>
        <v>0</v>
      </c>
      <c r="F988">
        <f>('Power parameter'!B$7+'Power parameter'!H$10/2-'Power parameter'!B$12/'Power parameter'!E$15*(B988-B$3-B$4))*D988</f>
        <v>0.48493190115721158</v>
      </c>
      <c r="G988" s="1">
        <f t="shared" si="166"/>
        <v>0.48493190115721158</v>
      </c>
      <c r="J988">
        <v>980</v>
      </c>
      <c r="K988" s="1">
        <f t="shared" si="170"/>
        <v>5.0119901969055616E-5</v>
      </c>
      <c r="L988">
        <f t="shared" si="171"/>
        <v>0</v>
      </c>
      <c r="M988">
        <f t="shared" si="172"/>
        <v>1</v>
      </c>
      <c r="N988" s="1">
        <f>('Power parameter'!B$6-'Power parameter'!B$13)/'Power parameter'!E$15*(K988-E$4)*L988</f>
        <v>0</v>
      </c>
      <c r="O988" s="1">
        <f>IF(((K988-E$4)-B$1-E$1)&gt;0,0,('Power parameter'!K$8-'Power parameter'!B$13/'Power parameter'!E$15*((K988-E$4)-waves!B$1))*M988)</f>
        <v>0.35987868307289578</v>
      </c>
      <c r="P988" s="1">
        <f t="shared" si="167"/>
        <v>0.35987868307289578</v>
      </c>
      <c r="S988" s="1">
        <f t="shared" si="168"/>
        <v>4.6826472747341811E-5</v>
      </c>
      <c r="T988" s="1">
        <f t="shared" si="169"/>
        <v>0.48493190115721158</v>
      </c>
    </row>
    <row r="989" spans="1:20">
      <c r="A989">
        <v>981</v>
      </c>
      <c r="B989" s="1">
        <f t="shared" si="173"/>
        <v>4.6874254862390116E-5</v>
      </c>
      <c r="C989">
        <f t="shared" si="165"/>
        <v>0</v>
      </c>
      <c r="D989">
        <f t="shared" si="174"/>
        <v>1</v>
      </c>
      <c r="E989" s="1">
        <f>('Power parameter'!B$7-'Power parameter'!H$10/2+('Power parameter'!B$6-'Power parameter'!B$12)/'Power parameter'!E$15*(B989-B$4))*C989</f>
        <v>0</v>
      </c>
      <c r="F989">
        <f>('Power parameter'!B$7+'Power parameter'!H$10/2-'Power parameter'!B$12/'Power parameter'!E$15*(B989-B$3-B$4))*D989</f>
        <v>0.48409325878153731</v>
      </c>
      <c r="G989" s="1">
        <f t="shared" si="166"/>
        <v>0.48409325878153731</v>
      </c>
      <c r="J989">
        <v>981</v>
      </c>
      <c r="K989" s="1">
        <f t="shared" si="170"/>
        <v>5.0171044726166894E-5</v>
      </c>
      <c r="L989">
        <f t="shared" si="171"/>
        <v>0</v>
      </c>
      <c r="M989">
        <f t="shared" si="172"/>
        <v>1</v>
      </c>
      <c r="N989" s="1">
        <f>('Power parameter'!B$6-'Power parameter'!B$13)/'Power parameter'!E$15*(K989-E$4)*L989</f>
        <v>0</v>
      </c>
      <c r="O989" s="1">
        <f>IF(((K989-E$4)-B$1-E$1)&gt;0,0,('Power parameter'!K$8-'Power parameter'!B$13/'Power parameter'!E$15*((K989-E$4)-waves!B$1))*M989)</f>
        <v>0.3589810567690167</v>
      </c>
      <c r="P989" s="1">
        <f t="shared" si="167"/>
        <v>0.3589810567690167</v>
      </c>
      <c r="S989" s="1">
        <f t="shared" si="168"/>
        <v>4.6874254862390116E-5</v>
      </c>
      <c r="T989" s="1">
        <f t="shared" si="169"/>
        <v>0.48409325878153731</v>
      </c>
    </row>
    <row r="990" spans="1:20">
      <c r="A990">
        <v>982</v>
      </c>
      <c r="B990" s="1">
        <f t="shared" si="173"/>
        <v>4.6922036977438427E-5</v>
      </c>
      <c r="C990">
        <f t="shared" si="165"/>
        <v>0</v>
      </c>
      <c r="D990">
        <f t="shared" si="174"/>
        <v>1</v>
      </c>
      <c r="E990" s="1">
        <f>('Power parameter'!B$7-'Power parameter'!H$10/2+('Power parameter'!B$6-'Power parameter'!B$12)/'Power parameter'!E$15*(B990-B$4))*C990</f>
        <v>0</v>
      </c>
      <c r="F990">
        <f>('Power parameter'!B$7+'Power parameter'!H$10/2-'Power parameter'!B$12/'Power parameter'!E$15*(B990-B$3-B$4))*D990</f>
        <v>0.48325461640586287</v>
      </c>
      <c r="G990" s="1">
        <f t="shared" si="166"/>
        <v>0.48325461640586287</v>
      </c>
      <c r="J990">
        <v>982</v>
      </c>
      <c r="K990" s="1">
        <f t="shared" si="170"/>
        <v>5.0222187483278178E-5</v>
      </c>
      <c r="L990">
        <f t="shared" si="171"/>
        <v>0</v>
      </c>
      <c r="M990">
        <f t="shared" si="172"/>
        <v>1</v>
      </c>
      <c r="N990" s="1">
        <f>('Power parameter'!B$6-'Power parameter'!B$13)/'Power parameter'!E$15*(K990-E$4)*L990</f>
        <v>0</v>
      </c>
      <c r="O990" s="1">
        <f>IF(((K990-E$4)-B$1-E$1)&gt;0,0,('Power parameter'!K$8-'Power parameter'!B$13/'Power parameter'!E$15*((K990-E$4)-waves!B$1))*M990)</f>
        <v>0.35808343046513746</v>
      </c>
      <c r="P990" s="1">
        <f t="shared" si="167"/>
        <v>0.35808343046513746</v>
      </c>
      <c r="S990" s="1">
        <f t="shared" si="168"/>
        <v>4.6922036977438427E-5</v>
      </c>
      <c r="T990" s="1">
        <f t="shared" si="169"/>
        <v>0.48325461640586287</v>
      </c>
    </row>
    <row r="991" spans="1:20">
      <c r="A991">
        <v>983</v>
      </c>
      <c r="B991" s="1">
        <f t="shared" si="173"/>
        <v>4.6969819092486732E-5</v>
      </c>
      <c r="C991">
        <f t="shared" si="165"/>
        <v>0</v>
      </c>
      <c r="D991">
        <f t="shared" si="174"/>
        <v>1</v>
      </c>
      <c r="E991" s="1">
        <f>('Power parameter'!B$7-'Power parameter'!H$10/2+('Power parameter'!B$6-'Power parameter'!B$12)/'Power parameter'!E$15*(B991-B$4))*C991</f>
        <v>0</v>
      </c>
      <c r="F991">
        <f>('Power parameter'!B$7+'Power parameter'!H$10/2-'Power parameter'!B$12/'Power parameter'!E$15*(B991-B$3-B$4))*D991</f>
        <v>0.4824159740301886</v>
      </c>
      <c r="G991" s="1">
        <f t="shared" si="166"/>
        <v>0.4824159740301886</v>
      </c>
      <c r="J991">
        <v>983</v>
      </c>
      <c r="K991" s="1">
        <f t="shared" si="170"/>
        <v>5.0273330240389455E-5</v>
      </c>
      <c r="L991">
        <f t="shared" si="171"/>
        <v>0</v>
      </c>
      <c r="M991">
        <f t="shared" si="172"/>
        <v>1</v>
      </c>
      <c r="N991" s="1">
        <f>('Power parameter'!B$6-'Power parameter'!B$13)/'Power parameter'!E$15*(K991-E$4)*L991</f>
        <v>0</v>
      </c>
      <c r="O991" s="1">
        <f>IF(((K991-E$4)-B$1-E$1)&gt;0,0,('Power parameter'!K$8-'Power parameter'!B$13/'Power parameter'!E$15*((K991-E$4)-waves!B$1))*M991)</f>
        <v>0.35718580416125839</v>
      </c>
      <c r="P991" s="1">
        <f t="shared" si="167"/>
        <v>0.35718580416125839</v>
      </c>
      <c r="S991" s="1">
        <f t="shared" si="168"/>
        <v>4.6969819092486732E-5</v>
      </c>
      <c r="T991" s="1">
        <f t="shared" si="169"/>
        <v>0.4824159740301886</v>
      </c>
    </row>
    <row r="992" spans="1:20">
      <c r="A992">
        <v>984</v>
      </c>
      <c r="B992" s="1">
        <f t="shared" si="173"/>
        <v>4.7017601207535037E-5</v>
      </c>
      <c r="C992">
        <f t="shared" si="165"/>
        <v>0</v>
      </c>
      <c r="D992">
        <f t="shared" si="174"/>
        <v>1</v>
      </c>
      <c r="E992" s="1">
        <f>('Power parameter'!B$7-'Power parameter'!H$10/2+('Power parameter'!B$6-'Power parameter'!B$12)/'Power parameter'!E$15*(B992-B$4))*C992</f>
        <v>0</v>
      </c>
      <c r="F992">
        <f>('Power parameter'!B$7+'Power parameter'!H$10/2-'Power parameter'!B$12/'Power parameter'!E$15*(B992-B$3-B$4))*D992</f>
        <v>0.48157733165451433</v>
      </c>
      <c r="G992" s="1">
        <f t="shared" si="166"/>
        <v>0.48157733165451433</v>
      </c>
      <c r="J992">
        <v>984</v>
      </c>
      <c r="K992" s="1">
        <f t="shared" si="170"/>
        <v>5.032447299750074E-5</v>
      </c>
      <c r="L992">
        <f t="shared" si="171"/>
        <v>0</v>
      </c>
      <c r="M992">
        <f t="shared" si="172"/>
        <v>1</v>
      </c>
      <c r="N992" s="1">
        <f>('Power parameter'!B$6-'Power parameter'!B$13)/'Power parameter'!E$15*(K992-E$4)*L992</f>
        <v>0</v>
      </c>
      <c r="O992" s="1">
        <f>IF(((K992-E$4)-B$1-E$1)&gt;0,0,('Power parameter'!K$8-'Power parameter'!B$13/'Power parameter'!E$15*((K992-E$4)-waves!B$1))*M992)</f>
        <v>0.35628817785737921</v>
      </c>
      <c r="P992" s="1">
        <f t="shared" si="167"/>
        <v>0.35628817785737921</v>
      </c>
      <c r="S992" s="1">
        <f t="shared" si="168"/>
        <v>4.7017601207535037E-5</v>
      </c>
      <c r="T992" s="1">
        <f t="shared" si="169"/>
        <v>0.48157733165451433</v>
      </c>
    </row>
    <row r="993" spans="1:20">
      <c r="A993">
        <v>985</v>
      </c>
      <c r="B993" s="1">
        <f t="shared" si="173"/>
        <v>4.7065383322583349E-5</v>
      </c>
      <c r="C993">
        <f t="shared" si="165"/>
        <v>0</v>
      </c>
      <c r="D993">
        <f t="shared" si="174"/>
        <v>1</v>
      </c>
      <c r="E993" s="1">
        <f>('Power parameter'!B$7-'Power parameter'!H$10/2+('Power parameter'!B$6-'Power parameter'!B$12)/'Power parameter'!E$15*(B993-B$4))*C993</f>
        <v>0</v>
      </c>
      <c r="F993">
        <f>('Power parameter'!B$7+'Power parameter'!H$10/2-'Power parameter'!B$12/'Power parameter'!E$15*(B993-B$3-B$4))*D993</f>
        <v>0.48073868927883989</v>
      </c>
      <c r="G993" s="1">
        <f t="shared" si="166"/>
        <v>0.48073868927883989</v>
      </c>
      <c r="J993">
        <v>985</v>
      </c>
      <c r="K993" s="1">
        <f t="shared" si="170"/>
        <v>5.0375615754612017E-5</v>
      </c>
      <c r="L993">
        <f t="shared" si="171"/>
        <v>0</v>
      </c>
      <c r="M993">
        <f t="shared" si="172"/>
        <v>1</v>
      </c>
      <c r="N993" s="1">
        <f>('Power parameter'!B$6-'Power parameter'!B$13)/'Power parameter'!E$15*(K993-E$4)*L993</f>
        <v>0</v>
      </c>
      <c r="O993" s="1">
        <f>IF(((K993-E$4)-B$1-E$1)&gt;0,0,('Power parameter'!K$8-'Power parameter'!B$13/'Power parameter'!E$15*((K993-E$4)-waves!B$1))*M993)</f>
        <v>0.35539055155350013</v>
      </c>
      <c r="P993" s="1">
        <f t="shared" si="167"/>
        <v>0.35539055155350013</v>
      </c>
      <c r="S993" s="1">
        <f t="shared" si="168"/>
        <v>4.7065383322583349E-5</v>
      </c>
      <c r="T993" s="1">
        <f t="shared" si="169"/>
        <v>0.48073868927883989</v>
      </c>
    </row>
    <row r="994" spans="1:20">
      <c r="A994">
        <v>986</v>
      </c>
      <c r="B994" s="1">
        <f t="shared" si="173"/>
        <v>4.7113165437631653E-5</v>
      </c>
      <c r="C994">
        <f t="shared" si="165"/>
        <v>0</v>
      </c>
      <c r="D994">
        <f t="shared" si="174"/>
        <v>1</v>
      </c>
      <c r="E994" s="1">
        <f>('Power parameter'!B$7-'Power parameter'!H$10/2+('Power parameter'!B$6-'Power parameter'!B$12)/'Power parameter'!E$15*(B994-B$4))*C994</f>
        <v>0</v>
      </c>
      <c r="F994">
        <f>('Power parameter'!B$7+'Power parameter'!H$10/2-'Power parameter'!B$12/'Power parameter'!E$15*(B994-B$3-B$4))*D994</f>
        <v>0.47990004690316562</v>
      </c>
      <c r="G994" s="1">
        <f t="shared" si="166"/>
        <v>0.47990004690316562</v>
      </c>
      <c r="J994">
        <v>986</v>
      </c>
      <c r="K994" s="1">
        <f t="shared" si="170"/>
        <v>5.0426758511723301E-5</v>
      </c>
      <c r="L994">
        <f t="shared" si="171"/>
        <v>0</v>
      </c>
      <c r="M994">
        <f t="shared" si="172"/>
        <v>1</v>
      </c>
      <c r="N994" s="1">
        <f>('Power parameter'!B$6-'Power parameter'!B$13)/'Power parameter'!E$15*(K994-E$4)*L994</f>
        <v>0</v>
      </c>
      <c r="O994" s="1">
        <f>IF(((K994-E$4)-B$1-E$1)&gt;0,0,('Power parameter'!K$8-'Power parameter'!B$13/'Power parameter'!E$15*((K994-E$4)-waves!B$1))*M994)</f>
        <v>0.35449292524962095</v>
      </c>
      <c r="P994" s="1">
        <f t="shared" si="167"/>
        <v>0.35449292524962095</v>
      </c>
      <c r="S994" s="1">
        <f t="shared" si="168"/>
        <v>4.7113165437631653E-5</v>
      </c>
      <c r="T994" s="1">
        <f t="shared" si="169"/>
        <v>0.47990004690316562</v>
      </c>
    </row>
    <row r="995" spans="1:20">
      <c r="A995">
        <v>987</v>
      </c>
      <c r="B995" s="1">
        <f t="shared" si="173"/>
        <v>4.7160947552679965E-5</v>
      </c>
      <c r="C995">
        <f t="shared" si="165"/>
        <v>0</v>
      </c>
      <c r="D995">
        <f t="shared" si="174"/>
        <v>1</v>
      </c>
      <c r="E995" s="1">
        <f>('Power parameter'!B$7-'Power parameter'!H$10/2+('Power parameter'!B$6-'Power parameter'!B$12)/'Power parameter'!E$15*(B995-B$4))*C995</f>
        <v>0</v>
      </c>
      <c r="F995">
        <f>('Power parameter'!B$7+'Power parameter'!H$10/2-'Power parameter'!B$12/'Power parameter'!E$15*(B995-B$3-B$4))*D995</f>
        <v>0.47906140452749124</v>
      </c>
      <c r="G995" s="1">
        <f t="shared" si="166"/>
        <v>0.47906140452749124</v>
      </c>
      <c r="J995">
        <v>987</v>
      </c>
      <c r="K995" s="1">
        <f t="shared" si="170"/>
        <v>5.0477901268834586E-5</v>
      </c>
      <c r="L995">
        <f t="shared" si="171"/>
        <v>0</v>
      </c>
      <c r="M995">
        <f t="shared" si="172"/>
        <v>1</v>
      </c>
      <c r="N995" s="1">
        <f>('Power parameter'!B$6-'Power parameter'!B$13)/'Power parameter'!E$15*(K995-E$4)*L995</f>
        <v>0</v>
      </c>
      <c r="O995" s="1">
        <f>IF(((K995-E$4)-B$1-E$1)&gt;0,0,('Power parameter'!K$8-'Power parameter'!B$13/'Power parameter'!E$15*((K995-E$4)-waves!B$1))*M995)</f>
        <v>0.35359529894574177</v>
      </c>
      <c r="P995" s="1">
        <f t="shared" si="167"/>
        <v>0.35359529894574177</v>
      </c>
      <c r="S995" s="1">
        <f t="shared" si="168"/>
        <v>4.7160947552679965E-5</v>
      </c>
      <c r="T995" s="1">
        <f t="shared" si="169"/>
        <v>0.47906140452749124</v>
      </c>
    </row>
    <row r="996" spans="1:20">
      <c r="A996">
        <v>988</v>
      </c>
      <c r="B996" s="1">
        <f t="shared" si="173"/>
        <v>4.720872966772827E-5</v>
      </c>
      <c r="C996">
        <f t="shared" si="165"/>
        <v>0</v>
      </c>
      <c r="D996">
        <f t="shared" si="174"/>
        <v>1</v>
      </c>
      <c r="E996" s="1">
        <f>('Power parameter'!B$7-'Power parameter'!H$10/2+('Power parameter'!B$6-'Power parameter'!B$12)/'Power parameter'!E$15*(B996-B$4))*C996</f>
        <v>0</v>
      </c>
      <c r="F996">
        <f>('Power parameter'!B$7+'Power parameter'!H$10/2-'Power parameter'!B$12/'Power parameter'!E$15*(B996-B$3-B$4))*D996</f>
        <v>0.47822276215181692</v>
      </c>
      <c r="G996" s="1">
        <f t="shared" si="166"/>
        <v>0.47822276215181692</v>
      </c>
      <c r="J996">
        <v>988</v>
      </c>
      <c r="K996" s="1">
        <f t="shared" si="170"/>
        <v>5.0529044025945863E-5</v>
      </c>
      <c r="L996">
        <f t="shared" si="171"/>
        <v>0</v>
      </c>
      <c r="M996">
        <f t="shared" si="172"/>
        <v>1</v>
      </c>
      <c r="N996" s="1">
        <f>('Power parameter'!B$6-'Power parameter'!B$13)/'Power parameter'!E$15*(K996-E$4)*L996</f>
        <v>0</v>
      </c>
      <c r="O996" s="1">
        <f>IF(((K996-E$4)-B$1-E$1)&gt;0,0,('Power parameter'!K$8-'Power parameter'!B$13/'Power parameter'!E$15*((K996-E$4)-waves!B$1))*M996)</f>
        <v>0.35269767264186269</v>
      </c>
      <c r="P996" s="1">
        <f t="shared" si="167"/>
        <v>0.35269767264186269</v>
      </c>
      <c r="S996" s="1">
        <f t="shared" si="168"/>
        <v>4.720872966772827E-5</v>
      </c>
      <c r="T996" s="1">
        <f t="shared" si="169"/>
        <v>0.47822276215181692</v>
      </c>
    </row>
    <row r="997" spans="1:20">
      <c r="A997">
        <v>989</v>
      </c>
      <c r="B997" s="1">
        <f t="shared" si="173"/>
        <v>4.7256511782776581E-5</v>
      </c>
      <c r="C997">
        <f t="shared" si="165"/>
        <v>0</v>
      </c>
      <c r="D997">
        <f t="shared" si="174"/>
        <v>1</v>
      </c>
      <c r="E997" s="1">
        <f>('Power parameter'!B$7-'Power parameter'!H$10/2+('Power parameter'!B$6-'Power parameter'!B$12)/'Power parameter'!E$15*(B997-B$4))*C997</f>
        <v>0</v>
      </c>
      <c r="F997">
        <f>('Power parameter'!B$7+'Power parameter'!H$10/2-'Power parameter'!B$12/'Power parameter'!E$15*(B997-B$3-B$4))*D997</f>
        <v>0.47738411977614253</v>
      </c>
      <c r="G997" s="1">
        <f t="shared" si="166"/>
        <v>0.47738411977614253</v>
      </c>
      <c r="J997">
        <v>989</v>
      </c>
      <c r="K997" s="1">
        <f t="shared" si="170"/>
        <v>5.0580186783057147E-5</v>
      </c>
      <c r="L997">
        <f t="shared" si="171"/>
        <v>0</v>
      </c>
      <c r="M997">
        <f t="shared" si="172"/>
        <v>1</v>
      </c>
      <c r="N997" s="1">
        <f>('Power parameter'!B$6-'Power parameter'!B$13)/'Power parameter'!E$15*(K997-E$4)*L997</f>
        <v>0</v>
      </c>
      <c r="O997" s="1">
        <f>IF(((K997-E$4)-B$1-E$1)&gt;0,0,('Power parameter'!K$8-'Power parameter'!B$13/'Power parameter'!E$15*((K997-E$4)-waves!B$1))*M997)</f>
        <v>0.35180004633798345</v>
      </c>
      <c r="P997" s="1">
        <f t="shared" si="167"/>
        <v>0.35180004633798345</v>
      </c>
      <c r="S997" s="1">
        <f t="shared" si="168"/>
        <v>4.7256511782776581E-5</v>
      </c>
      <c r="T997" s="1">
        <f t="shared" si="169"/>
        <v>0.47738411977614253</v>
      </c>
    </row>
    <row r="998" spans="1:20">
      <c r="A998">
        <v>990</v>
      </c>
      <c r="B998" s="1">
        <f t="shared" si="173"/>
        <v>4.7304293897824886E-5</v>
      </c>
      <c r="C998">
        <f t="shared" si="165"/>
        <v>0</v>
      </c>
      <c r="D998">
        <f t="shared" si="174"/>
        <v>1</v>
      </c>
      <c r="E998" s="1">
        <f>('Power parameter'!B$7-'Power parameter'!H$10/2+('Power parameter'!B$6-'Power parameter'!B$12)/'Power parameter'!E$15*(B998-B$4))*C998</f>
        <v>0</v>
      </c>
      <c r="F998">
        <f>('Power parameter'!B$7+'Power parameter'!H$10/2-'Power parameter'!B$12/'Power parameter'!E$15*(B998-B$3-B$4))*D998</f>
        <v>0.47654547740046826</v>
      </c>
      <c r="G998" s="1">
        <f t="shared" si="166"/>
        <v>0.47654547740046826</v>
      </c>
      <c r="J998">
        <v>990</v>
      </c>
      <c r="K998" s="1">
        <f t="shared" si="170"/>
        <v>5.0631329540168425E-5</v>
      </c>
      <c r="L998">
        <f t="shared" si="171"/>
        <v>0</v>
      </c>
      <c r="M998">
        <f t="shared" si="172"/>
        <v>1</v>
      </c>
      <c r="N998" s="1">
        <f>('Power parameter'!B$6-'Power parameter'!B$13)/'Power parameter'!E$15*(K998-E$4)*L998</f>
        <v>0</v>
      </c>
      <c r="O998" s="1">
        <f>IF(((K998-E$4)-B$1-E$1)&gt;0,0,('Power parameter'!K$8-'Power parameter'!B$13/'Power parameter'!E$15*((K998-E$4)-waves!B$1))*M998)</f>
        <v>0.35090242003410438</v>
      </c>
      <c r="P998" s="1">
        <f t="shared" si="167"/>
        <v>0.35090242003410438</v>
      </c>
      <c r="S998" s="1">
        <f t="shared" si="168"/>
        <v>4.7304293897824886E-5</v>
      </c>
      <c r="T998" s="1">
        <f t="shared" si="169"/>
        <v>0.47654547740046826</v>
      </c>
    </row>
    <row r="999" spans="1:20">
      <c r="A999">
        <v>991</v>
      </c>
      <c r="B999" s="1">
        <f t="shared" si="173"/>
        <v>4.7352076012873198E-5</v>
      </c>
      <c r="C999">
        <f t="shared" si="165"/>
        <v>0</v>
      </c>
      <c r="D999">
        <f t="shared" si="174"/>
        <v>1</v>
      </c>
      <c r="E999" s="1">
        <f>('Power parameter'!B$7-'Power parameter'!H$10/2+('Power parameter'!B$6-'Power parameter'!B$12)/'Power parameter'!E$15*(B999-B$4))*C999</f>
        <v>0</v>
      </c>
      <c r="F999">
        <f>('Power parameter'!B$7+'Power parameter'!H$10/2-'Power parameter'!B$12/'Power parameter'!E$15*(B999-B$3-B$4))*D999</f>
        <v>0.47570683502479383</v>
      </c>
      <c r="G999" s="1">
        <f t="shared" si="166"/>
        <v>0.47570683502479383</v>
      </c>
      <c r="J999">
        <v>991</v>
      </c>
      <c r="K999" s="1">
        <f t="shared" si="170"/>
        <v>5.0682472297279709E-5</v>
      </c>
      <c r="L999">
        <f t="shared" si="171"/>
        <v>0</v>
      </c>
      <c r="M999">
        <f t="shared" si="172"/>
        <v>1</v>
      </c>
      <c r="N999" s="1">
        <f>('Power parameter'!B$6-'Power parameter'!B$13)/'Power parameter'!E$15*(K999-E$4)*L999</f>
        <v>0</v>
      </c>
      <c r="O999" s="1">
        <f>IF(((K999-E$4)-B$1-E$1)&gt;0,0,('Power parameter'!K$8-'Power parameter'!B$13/'Power parameter'!E$15*((K999-E$4)-waves!B$1))*M999)</f>
        <v>0.35000479373022519</v>
      </c>
      <c r="P999" s="1">
        <f t="shared" si="167"/>
        <v>0.35000479373022519</v>
      </c>
      <c r="S999" s="1">
        <f t="shared" si="168"/>
        <v>4.7352076012873198E-5</v>
      </c>
      <c r="T999" s="1">
        <f t="shared" si="169"/>
        <v>0.47570683502479383</v>
      </c>
    </row>
    <row r="1000" spans="1:20">
      <c r="A1000">
        <v>992</v>
      </c>
      <c r="B1000" s="1">
        <f t="shared" si="173"/>
        <v>4.7399858127921503E-5</v>
      </c>
      <c r="C1000">
        <f t="shared" si="165"/>
        <v>0</v>
      </c>
      <c r="D1000">
        <f t="shared" si="174"/>
        <v>1</v>
      </c>
      <c r="E1000" s="1">
        <f>('Power parameter'!B$7-'Power parameter'!H$10/2+('Power parameter'!B$6-'Power parameter'!B$12)/'Power parameter'!E$15*(B1000-B$4))*C1000</f>
        <v>0</v>
      </c>
      <c r="F1000">
        <f>('Power parameter'!B$7+'Power parameter'!H$10/2-'Power parameter'!B$12/'Power parameter'!E$15*(B1000-B$3-B$4))*D1000</f>
        <v>0.47486819264911956</v>
      </c>
      <c r="G1000" s="1">
        <f t="shared" si="166"/>
        <v>0.47486819264911956</v>
      </c>
      <c r="J1000">
        <v>992</v>
      </c>
      <c r="K1000" s="1">
        <f t="shared" si="170"/>
        <v>5.0733615054390987E-5</v>
      </c>
      <c r="L1000">
        <f t="shared" si="171"/>
        <v>0</v>
      </c>
      <c r="M1000">
        <f t="shared" si="172"/>
        <v>1</v>
      </c>
      <c r="N1000" s="1">
        <f>('Power parameter'!B$6-'Power parameter'!B$13)/'Power parameter'!E$15*(K1000-E$4)*L1000</f>
        <v>0</v>
      </c>
      <c r="O1000" s="1">
        <f>IF(((K1000-E$4)-B$1-E$1)&gt;0,0,('Power parameter'!K$8-'Power parameter'!B$13/'Power parameter'!E$15*((K1000-E$4)-waves!B$1))*M1000)</f>
        <v>0.34910716742634612</v>
      </c>
      <c r="P1000" s="1">
        <f t="shared" si="167"/>
        <v>0.34910716742634612</v>
      </c>
      <c r="S1000" s="1">
        <f t="shared" si="168"/>
        <v>4.7399858127921503E-5</v>
      </c>
      <c r="T1000" s="1">
        <f t="shared" si="169"/>
        <v>0.47486819264911956</v>
      </c>
    </row>
    <row r="1001" spans="1:20">
      <c r="A1001">
        <v>993</v>
      </c>
      <c r="B1001" s="1">
        <f t="shared" si="173"/>
        <v>4.7447640242969814E-5</v>
      </c>
      <c r="C1001">
        <f t="shared" si="165"/>
        <v>0</v>
      </c>
      <c r="D1001">
        <f t="shared" si="174"/>
        <v>1</v>
      </c>
      <c r="E1001" s="1">
        <f>('Power parameter'!B$7-'Power parameter'!H$10/2+('Power parameter'!B$6-'Power parameter'!B$12)/'Power parameter'!E$15*(B1001-B$4))*C1001</f>
        <v>0</v>
      </c>
      <c r="F1001">
        <f>('Power parameter'!B$7+'Power parameter'!H$10/2-'Power parameter'!B$12/'Power parameter'!E$15*(B1001-B$3-B$4))*D1001</f>
        <v>0.47402955027344518</v>
      </c>
      <c r="G1001" s="1">
        <f t="shared" si="166"/>
        <v>0.47402955027344518</v>
      </c>
      <c r="J1001">
        <v>993</v>
      </c>
      <c r="K1001" s="1">
        <f t="shared" si="170"/>
        <v>5.0784757811502271E-5</v>
      </c>
      <c r="L1001">
        <f t="shared" si="171"/>
        <v>0</v>
      </c>
      <c r="M1001">
        <f t="shared" si="172"/>
        <v>1</v>
      </c>
      <c r="N1001" s="1">
        <f>('Power parameter'!B$6-'Power parameter'!B$13)/'Power parameter'!E$15*(K1001-E$4)*L1001</f>
        <v>0</v>
      </c>
      <c r="O1001" s="1">
        <f>IF(((K1001-E$4)-B$1-E$1)&gt;0,0,('Power parameter'!K$8-'Power parameter'!B$13/'Power parameter'!E$15*((K1001-E$4)-waves!B$1))*M1001)</f>
        <v>0.34820954112246694</v>
      </c>
      <c r="P1001" s="1">
        <f t="shared" si="167"/>
        <v>0.34820954112246694</v>
      </c>
      <c r="S1001" s="1">
        <f t="shared" si="168"/>
        <v>4.7447640242969814E-5</v>
      </c>
      <c r="T1001" s="1">
        <f t="shared" si="169"/>
        <v>0.47402955027344518</v>
      </c>
    </row>
    <row r="1002" spans="1:20">
      <c r="A1002">
        <v>994</v>
      </c>
      <c r="B1002" s="1">
        <f t="shared" si="173"/>
        <v>4.7495422358018119E-5</v>
      </c>
      <c r="C1002">
        <f t="shared" si="165"/>
        <v>0</v>
      </c>
      <c r="D1002">
        <f t="shared" si="174"/>
        <v>1</v>
      </c>
      <c r="E1002" s="1">
        <f>('Power parameter'!B$7-'Power parameter'!H$10/2+('Power parameter'!B$6-'Power parameter'!B$12)/'Power parameter'!E$15*(B1002-B$4))*C1002</f>
        <v>0</v>
      </c>
      <c r="F1002">
        <f>('Power parameter'!B$7+'Power parameter'!H$10/2-'Power parameter'!B$12/'Power parameter'!E$15*(B1002-B$3-B$4))*D1002</f>
        <v>0.47319090789777091</v>
      </c>
      <c r="G1002" s="1">
        <f t="shared" si="166"/>
        <v>0.47319090789777091</v>
      </c>
      <c r="J1002">
        <v>994</v>
      </c>
      <c r="K1002" s="1">
        <f t="shared" si="170"/>
        <v>5.0835900568613548E-5</v>
      </c>
      <c r="L1002">
        <f t="shared" si="171"/>
        <v>0</v>
      </c>
      <c r="M1002">
        <f t="shared" si="172"/>
        <v>1</v>
      </c>
      <c r="N1002" s="1">
        <f>('Power parameter'!B$6-'Power parameter'!B$13)/'Power parameter'!E$15*(K1002-E$4)*L1002</f>
        <v>0</v>
      </c>
      <c r="O1002" s="1">
        <f>IF(((K1002-E$4)-B$1-E$1)&gt;0,0,('Power parameter'!K$8-'Power parameter'!B$13/'Power parameter'!E$15*((K1002-E$4)-waves!B$1))*M1002)</f>
        <v>0.34731191481858786</v>
      </c>
      <c r="P1002" s="1">
        <f t="shared" si="167"/>
        <v>0.34731191481858786</v>
      </c>
      <c r="S1002" s="1">
        <f t="shared" si="168"/>
        <v>4.7495422358018119E-5</v>
      </c>
      <c r="T1002" s="1">
        <f t="shared" si="169"/>
        <v>0.47319090789777091</v>
      </c>
    </row>
    <row r="1003" spans="1:20">
      <c r="A1003">
        <v>995</v>
      </c>
      <c r="B1003" s="1">
        <f t="shared" si="173"/>
        <v>4.7543204473066431E-5</v>
      </c>
      <c r="C1003">
        <f t="shared" si="165"/>
        <v>0</v>
      </c>
      <c r="D1003">
        <f t="shared" si="174"/>
        <v>1</v>
      </c>
      <c r="E1003" s="1">
        <f>('Power parameter'!B$7-'Power parameter'!H$10/2+('Power parameter'!B$6-'Power parameter'!B$12)/'Power parameter'!E$15*(B1003-B$4))*C1003</f>
        <v>0</v>
      </c>
      <c r="F1003">
        <f>('Power parameter'!B$7+'Power parameter'!H$10/2-'Power parameter'!B$12/'Power parameter'!E$15*(B1003-B$3-B$4))*D1003</f>
        <v>0.47235226552209647</v>
      </c>
      <c r="G1003" s="1">
        <f t="shared" si="166"/>
        <v>0.47235226552209647</v>
      </c>
      <c r="J1003">
        <v>995</v>
      </c>
      <c r="K1003" s="1">
        <f t="shared" si="170"/>
        <v>5.0887043325724833E-5</v>
      </c>
      <c r="L1003">
        <f t="shared" si="171"/>
        <v>0</v>
      </c>
      <c r="M1003">
        <f t="shared" si="172"/>
        <v>1</v>
      </c>
      <c r="N1003" s="1">
        <f>('Power parameter'!B$6-'Power parameter'!B$13)/'Power parameter'!E$15*(K1003-E$4)*L1003</f>
        <v>0</v>
      </c>
      <c r="O1003" s="1">
        <f>IF(((K1003-E$4)-B$1-E$1)&gt;0,0,('Power parameter'!K$8-'Power parameter'!B$13/'Power parameter'!E$15*((K1003-E$4)-waves!B$1))*M1003)</f>
        <v>0.34641428851470868</v>
      </c>
      <c r="P1003" s="1">
        <f t="shared" si="167"/>
        <v>0.34641428851470868</v>
      </c>
      <c r="S1003" s="1">
        <f t="shared" si="168"/>
        <v>4.7543204473066431E-5</v>
      </c>
      <c r="T1003" s="1">
        <f t="shared" si="169"/>
        <v>0.47235226552209647</v>
      </c>
    </row>
    <row r="1004" spans="1:20">
      <c r="A1004">
        <v>996</v>
      </c>
      <c r="B1004" s="1">
        <f t="shared" si="173"/>
        <v>4.7590986588114735E-5</v>
      </c>
      <c r="C1004">
        <f t="shared" si="165"/>
        <v>0</v>
      </c>
      <c r="D1004">
        <f t="shared" si="174"/>
        <v>1</v>
      </c>
      <c r="E1004" s="1">
        <f>('Power parameter'!B$7-'Power parameter'!H$10/2+('Power parameter'!B$6-'Power parameter'!B$12)/'Power parameter'!E$15*(B1004-B$4))*C1004</f>
        <v>0</v>
      </c>
      <c r="F1004">
        <f>('Power parameter'!B$7+'Power parameter'!H$10/2-'Power parameter'!B$12/'Power parameter'!E$15*(B1004-B$3-B$4))*D1004</f>
        <v>0.4715136231464222</v>
      </c>
      <c r="G1004" s="1">
        <f t="shared" si="166"/>
        <v>0.4715136231464222</v>
      </c>
      <c r="J1004">
        <v>996</v>
      </c>
      <c r="K1004" s="1">
        <f t="shared" si="170"/>
        <v>5.093818608283611E-5</v>
      </c>
      <c r="L1004">
        <f t="shared" si="171"/>
        <v>0</v>
      </c>
      <c r="M1004">
        <f t="shared" si="172"/>
        <v>1</v>
      </c>
      <c r="N1004" s="1">
        <f>('Power parameter'!B$6-'Power parameter'!B$13)/'Power parameter'!E$15*(K1004-E$4)*L1004</f>
        <v>0</v>
      </c>
      <c r="O1004" s="1">
        <f>IF(((K1004-E$4)-B$1-E$1)&gt;0,0,('Power parameter'!K$8-'Power parameter'!B$13/'Power parameter'!E$15*((K1004-E$4)-waves!B$1))*M1004)</f>
        <v>0.34551666221082961</v>
      </c>
      <c r="P1004" s="1">
        <f t="shared" si="167"/>
        <v>0.34551666221082961</v>
      </c>
      <c r="S1004" s="1">
        <f t="shared" si="168"/>
        <v>4.7590986588114735E-5</v>
      </c>
      <c r="T1004" s="1">
        <f t="shared" si="169"/>
        <v>0.4715136231464222</v>
      </c>
    </row>
    <row r="1005" spans="1:20">
      <c r="A1005">
        <v>997</v>
      </c>
      <c r="B1005" s="1">
        <f t="shared" si="173"/>
        <v>4.763876870316304E-5</v>
      </c>
      <c r="C1005">
        <f t="shared" si="165"/>
        <v>0</v>
      </c>
      <c r="D1005">
        <f t="shared" si="174"/>
        <v>1</v>
      </c>
      <c r="E1005" s="1">
        <f>('Power parameter'!B$7-'Power parameter'!H$10/2+('Power parameter'!B$6-'Power parameter'!B$12)/'Power parameter'!E$15*(B1005-B$4))*C1005</f>
        <v>0</v>
      </c>
      <c r="F1005">
        <f>('Power parameter'!B$7+'Power parameter'!H$10/2-'Power parameter'!B$12/'Power parameter'!E$15*(B1005-B$3-B$4))*D1005</f>
        <v>0.47067498077074793</v>
      </c>
      <c r="G1005" s="1">
        <f t="shared" si="166"/>
        <v>0.47067498077074793</v>
      </c>
      <c r="J1005">
        <v>997</v>
      </c>
      <c r="K1005" s="1">
        <f t="shared" si="170"/>
        <v>5.0989328839947394E-5</v>
      </c>
      <c r="L1005">
        <f t="shared" si="171"/>
        <v>0</v>
      </c>
      <c r="M1005">
        <f t="shared" si="172"/>
        <v>1</v>
      </c>
      <c r="N1005" s="1">
        <f>('Power parameter'!B$6-'Power parameter'!B$13)/'Power parameter'!E$15*(K1005-E$4)*L1005</f>
        <v>0</v>
      </c>
      <c r="O1005" s="1">
        <f>IF(((K1005-E$4)-B$1-E$1)&gt;0,0,('Power parameter'!K$8-'Power parameter'!B$13/'Power parameter'!E$15*((K1005-E$4)-waves!B$1))*M1005)</f>
        <v>0.34461903590695037</v>
      </c>
      <c r="P1005" s="1">
        <f t="shared" si="167"/>
        <v>0.34461903590695037</v>
      </c>
      <c r="S1005" s="1">
        <f t="shared" si="168"/>
        <v>4.763876870316304E-5</v>
      </c>
      <c r="T1005" s="1">
        <f t="shared" si="169"/>
        <v>0.47067498077074793</v>
      </c>
    </row>
    <row r="1006" spans="1:20">
      <c r="A1006">
        <v>998</v>
      </c>
      <c r="B1006" s="1">
        <f t="shared" si="173"/>
        <v>4.7686550818211352E-5</v>
      </c>
      <c r="C1006">
        <f t="shared" si="165"/>
        <v>0</v>
      </c>
      <c r="D1006">
        <f t="shared" si="174"/>
        <v>1</v>
      </c>
      <c r="E1006" s="1">
        <f>('Power parameter'!B$7-'Power parameter'!H$10/2+('Power parameter'!B$6-'Power parameter'!B$12)/'Power parameter'!E$15*(B1006-B$4))*C1006</f>
        <v>0</v>
      </c>
      <c r="F1006">
        <f>('Power parameter'!B$7+'Power parameter'!H$10/2-'Power parameter'!B$12/'Power parameter'!E$15*(B1006-B$3-B$4))*D1006</f>
        <v>0.46983633839507349</v>
      </c>
      <c r="G1006" s="1">
        <f t="shared" si="166"/>
        <v>0.46983633839507349</v>
      </c>
      <c r="J1006">
        <v>998</v>
      </c>
      <c r="K1006" s="1">
        <f t="shared" si="170"/>
        <v>5.1040471597058679E-5</v>
      </c>
      <c r="L1006">
        <f t="shared" si="171"/>
        <v>0</v>
      </c>
      <c r="M1006">
        <f t="shared" si="172"/>
        <v>1</v>
      </c>
      <c r="N1006" s="1">
        <f>('Power parameter'!B$6-'Power parameter'!B$13)/'Power parameter'!E$15*(K1006-E$4)*L1006</f>
        <v>0</v>
      </c>
      <c r="O1006" s="1">
        <f>IF(((K1006-E$4)-B$1-E$1)&gt;0,0,('Power parameter'!K$8-'Power parameter'!B$13/'Power parameter'!E$15*((K1006-E$4)-waves!B$1))*M1006)</f>
        <v>0.34372140960307118</v>
      </c>
      <c r="P1006" s="1">
        <f t="shared" si="167"/>
        <v>0.34372140960307118</v>
      </c>
      <c r="S1006" s="1">
        <f t="shared" si="168"/>
        <v>4.7686550818211352E-5</v>
      </c>
      <c r="T1006" s="1">
        <f t="shared" si="169"/>
        <v>0.46983633839507349</v>
      </c>
    </row>
    <row r="1007" spans="1:20">
      <c r="A1007">
        <v>999</v>
      </c>
      <c r="B1007" s="1">
        <f t="shared" si="173"/>
        <v>4.7734332933259657E-5</v>
      </c>
      <c r="C1007">
        <f t="shared" si="165"/>
        <v>0</v>
      </c>
      <c r="D1007">
        <f t="shared" si="174"/>
        <v>1</v>
      </c>
      <c r="E1007" s="1">
        <f>('Power parameter'!B$7-'Power parameter'!H$10/2+('Power parameter'!B$6-'Power parameter'!B$12)/'Power parameter'!E$15*(B1007-B$4))*C1007</f>
        <v>0</v>
      </c>
      <c r="F1007">
        <f>('Power parameter'!B$7+'Power parameter'!H$10/2-'Power parameter'!B$12/'Power parameter'!E$15*(B1007-B$3-B$4))*D1007</f>
        <v>0.46899769601939922</v>
      </c>
      <c r="G1007" s="1">
        <f t="shared" si="166"/>
        <v>0.46899769601939922</v>
      </c>
      <c r="J1007">
        <v>999</v>
      </c>
      <c r="K1007" s="1">
        <f t="shared" si="170"/>
        <v>5.1091614354169956E-5</v>
      </c>
      <c r="L1007">
        <f t="shared" si="171"/>
        <v>0</v>
      </c>
      <c r="M1007">
        <f t="shared" si="172"/>
        <v>1</v>
      </c>
      <c r="N1007" s="1">
        <f>('Power parameter'!B$6-'Power parameter'!B$13)/'Power parameter'!E$15*(K1007-E$4)*L1007</f>
        <v>0</v>
      </c>
      <c r="O1007" s="1">
        <f>IF(((K1007-E$4)-B$1-E$1)&gt;0,0,('Power parameter'!K$8-'Power parameter'!B$13/'Power parameter'!E$15*((K1007-E$4)-waves!B$1))*M1007)</f>
        <v>0.34282378329919211</v>
      </c>
      <c r="P1007" s="1">
        <f t="shared" si="167"/>
        <v>0.34282378329919211</v>
      </c>
      <c r="S1007" s="1">
        <f t="shared" si="168"/>
        <v>4.7734332933259657E-5</v>
      </c>
      <c r="T1007" s="1">
        <f t="shared" si="169"/>
        <v>0.46899769601939922</v>
      </c>
    </row>
  </sheetData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8F1B-6DF0-41F4-9EDC-1F8093BE09C4}">
  <dimension ref="B1:AZ300"/>
  <sheetViews>
    <sheetView zoomScaleNormal="100" workbookViewId="0">
      <selection activeCell="A11" sqref="A11"/>
    </sheetView>
  </sheetViews>
  <sheetFormatPr defaultRowHeight="15"/>
  <cols>
    <col min="1" max="1" width="149.140625" customWidth="1"/>
    <col min="2" max="2" width="22.42578125" customWidth="1"/>
    <col min="3" max="3" width="14.5703125" customWidth="1"/>
    <col min="6" max="6" width="16.5703125" customWidth="1"/>
    <col min="7" max="7" width="21.28515625" customWidth="1"/>
    <col min="8" max="8" width="9.5703125" bestFit="1" customWidth="1"/>
    <col min="9" max="9" width="15" customWidth="1"/>
    <col min="11" max="11" width="14.42578125" customWidth="1"/>
    <col min="18" max="18" width="13.42578125" customWidth="1"/>
    <col min="19" max="20" width="13.5703125" customWidth="1"/>
    <col min="21" max="21" width="12.42578125" customWidth="1"/>
    <col min="22" max="22" width="12.85546875" customWidth="1"/>
    <col min="23" max="23" width="15.5703125" customWidth="1"/>
    <col min="24" max="24" width="17.42578125" customWidth="1"/>
    <col min="25" max="25" width="19.5703125" customWidth="1"/>
    <col min="26" max="26" width="14.85546875" customWidth="1"/>
    <col min="27" max="27" width="23.140625" customWidth="1"/>
    <col min="28" max="28" width="14.85546875" customWidth="1"/>
    <col min="29" max="29" width="12.85546875" customWidth="1"/>
    <col min="30" max="30" width="15.42578125" customWidth="1"/>
    <col min="31" max="31" width="12.5703125" customWidth="1"/>
    <col min="32" max="32" width="12.7109375" customWidth="1"/>
    <col min="33" max="33" width="10.85546875" customWidth="1"/>
    <col min="34" max="34" width="13.5703125" customWidth="1"/>
    <col min="35" max="35" width="16.140625" customWidth="1"/>
    <col min="36" max="36" width="18" customWidth="1"/>
    <col min="37" max="37" width="15.85546875" customWidth="1"/>
    <col min="38" max="38" width="17.28515625" customWidth="1"/>
    <col min="39" max="40" width="16" customWidth="1"/>
    <col min="41" max="41" width="14.42578125" customWidth="1"/>
    <col min="42" max="42" width="16.5703125" customWidth="1"/>
    <col min="43" max="43" width="18" customWidth="1"/>
    <col min="44" max="44" width="16.28515625" customWidth="1"/>
    <col min="45" max="45" width="15.7109375" customWidth="1"/>
    <col min="46" max="46" width="17.42578125" customWidth="1"/>
    <col min="47" max="47" width="18" customWidth="1"/>
    <col min="48" max="48" width="17" customWidth="1"/>
    <col min="49" max="49" width="18.42578125" customWidth="1"/>
    <col min="50" max="50" width="19.28515625" customWidth="1"/>
    <col min="51" max="51" width="17.28515625" customWidth="1"/>
    <col min="52" max="52" width="19" customWidth="1"/>
  </cols>
  <sheetData>
    <row r="1" spans="2:52">
      <c r="B1" s="48" t="s">
        <v>161</v>
      </c>
      <c r="C1" s="49"/>
      <c r="D1" s="50"/>
      <c r="E1" s="51" t="s">
        <v>162</v>
      </c>
      <c r="F1" s="52"/>
      <c r="G1" s="53"/>
      <c r="H1" s="54" t="s">
        <v>163</v>
      </c>
      <c r="I1" s="54"/>
      <c r="J1" s="54"/>
      <c r="K1" s="55" t="s">
        <v>164</v>
      </c>
      <c r="L1" s="56"/>
      <c r="M1" s="56"/>
      <c r="N1" s="56"/>
      <c r="O1" s="56"/>
      <c r="P1" s="56"/>
      <c r="Q1" s="57" t="s">
        <v>165</v>
      </c>
      <c r="R1" s="56" t="s">
        <v>166</v>
      </c>
      <c r="S1" s="58" t="s">
        <v>167</v>
      </c>
      <c r="T1" s="59" t="s">
        <v>168</v>
      </c>
      <c r="U1" s="60" t="s">
        <v>169</v>
      </c>
      <c r="V1" s="60" t="s">
        <v>170</v>
      </c>
      <c r="W1" s="60" t="s">
        <v>171</v>
      </c>
      <c r="X1" s="61" t="s">
        <v>172</v>
      </c>
      <c r="Y1" s="62" t="s">
        <v>173</v>
      </c>
      <c r="Z1" s="60" t="s">
        <v>174</v>
      </c>
      <c r="AA1" s="60" t="s">
        <v>170</v>
      </c>
      <c r="AB1" s="60" t="s">
        <v>171</v>
      </c>
      <c r="AC1" s="61" t="s">
        <v>172</v>
      </c>
      <c r="AD1" s="62" t="s">
        <v>175</v>
      </c>
      <c r="AE1" s="60" t="s">
        <v>176</v>
      </c>
      <c r="AF1" s="60" t="s">
        <v>170</v>
      </c>
      <c r="AG1" s="60" t="s">
        <v>269</v>
      </c>
      <c r="AH1" s="61" t="s">
        <v>268</v>
      </c>
      <c r="AI1" s="62" t="s">
        <v>177</v>
      </c>
      <c r="AJ1" s="63" t="s">
        <v>178</v>
      </c>
      <c r="AK1" s="63" t="s">
        <v>170</v>
      </c>
      <c r="AL1" s="63" t="s">
        <v>171</v>
      </c>
      <c r="AM1" s="64" t="s">
        <v>172</v>
      </c>
      <c r="AN1" s="62" t="s">
        <v>179</v>
      </c>
      <c r="AO1" s="63" t="s">
        <v>180</v>
      </c>
      <c r="AP1" s="63" t="s">
        <v>170</v>
      </c>
      <c r="AQ1" s="63" t="s">
        <v>171</v>
      </c>
      <c r="AR1" s="64" t="s">
        <v>172</v>
      </c>
      <c r="AS1" s="62" t="s">
        <v>181</v>
      </c>
      <c r="AT1" s="63" t="s">
        <v>182</v>
      </c>
      <c r="AU1" s="63" t="s">
        <v>170</v>
      </c>
      <c r="AV1" s="63" t="s">
        <v>269</v>
      </c>
      <c r="AW1" s="64" t="s">
        <v>268</v>
      </c>
      <c r="AX1" s="65" t="s">
        <v>183</v>
      </c>
      <c r="AY1" s="66" t="s">
        <v>184</v>
      </c>
      <c r="AZ1" s="67" t="s">
        <v>185</v>
      </c>
    </row>
    <row r="2" spans="2:52">
      <c r="B2" s="68" t="s">
        <v>186</v>
      </c>
      <c r="C2" s="69">
        <f>'Power parameter'!K20</f>
        <v>2.3891057524153988E-5</v>
      </c>
      <c r="D2" s="70"/>
      <c r="E2" s="68" t="s">
        <v>187</v>
      </c>
      <c r="F2" s="70">
        <f>C5*C8</f>
        <v>0.23166300000000001</v>
      </c>
      <c r="G2" s="68"/>
      <c r="H2" s="71" t="s">
        <v>188</v>
      </c>
      <c r="I2" s="72">
        <f>C2/3.14</f>
        <v>7.6086170459089131E-6</v>
      </c>
      <c r="J2" s="72" t="s">
        <v>189</v>
      </c>
      <c r="K2" s="70">
        <f t="shared" ref="K2:K7" si="0">1/I2/6.28</f>
        <v>20928.332682406261</v>
      </c>
      <c r="L2" s="56"/>
      <c r="M2" s="56"/>
      <c r="N2" s="56"/>
      <c r="O2" s="56"/>
      <c r="P2" s="56"/>
      <c r="Q2" s="57">
        <f>R2/1000</f>
        <v>1E-3</v>
      </c>
      <c r="R2" s="56">
        <v>1</v>
      </c>
      <c r="S2" s="56">
        <f>R2*6.28</f>
        <v>6.28</v>
      </c>
      <c r="T2" s="56">
        <f>1-S2*S2*I$2*I$2</f>
        <v>0.99999999771686943</v>
      </c>
      <c r="U2" s="56">
        <f>S2*I$2/F$8</f>
        <v>7.5017920625843521E-5</v>
      </c>
      <c r="V2" s="56">
        <f>ATAN2(T2,U2)</f>
        <v>7.501792065639341E-5</v>
      </c>
      <c r="W2" s="56">
        <f>DEGREES(V2)</f>
        <v>4.2982102414586207E-3</v>
      </c>
      <c r="X2" s="56">
        <f>SQRT(T2^2+U2^2)</f>
        <v>1.0000000005307135</v>
      </c>
      <c r="Y2" s="62">
        <v>1</v>
      </c>
      <c r="Z2" s="56">
        <f>S2*I$4</f>
        <v>2.8213855930772091E-2</v>
      </c>
      <c r="AA2" s="56">
        <f>ATAN2(Y2,Z2)</f>
        <v>2.8206373224079786E-2</v>
      </c>
      <c r="AB2" s="56">
        <f>DEGREES(AA2)</f>
        <v>1.6161061411105844</v>
      </c>
      <c r="AC2" s="56">
        <f>SQRT(Y2^2+Z2^2)</f>
        <v>1.0003979316584388</v>
      </c>
      <c r="AD2" s="62">
        <v>1</v>
      </c>
      <c r="AE2" s="56">
        <f>S2*I$5</f>
        <v>1.0361999999999999E-6</v>
      </c>
      <c r="AF2" s="56">
        <f>ATAN2(AD2,AE2)</f>
        <v>1.0361999999996291E-6</v>
      </c>
      <c r="AG2" s="56">
        <f>DEGREES(AF2)</f>
        <v>5.9369886731434652E-5</v>
      </c>
      <c r="AH2" s="56">
        <f>SQRT(AD2^2+AE2^2)</f>
        <v>1.0000000000005369</v>
      </c>
      <c r="AI2" s="62">
        <v>1</v>
      </c>
      <c r="AJ2" s="56">
        <f>-1*S2*I$3</f>
        <v>0</v>
      </c>
      <c r="AK2" s="56">
        <f>ATAN2(AI2,AJ2)</f>
        <v>0</v>
      </c>
      <c r="AL2" s="56">
        <f>DEGREES(AK2)</f>
        <v>0</v>
      </c>
      <c r="AM2" s="56">
        <f>SQRT(AI2^2+AJ2^2)</f>
        <v>1</v>
      </c>
      <c r="AN2" s="62">
        <v>1</v>
      </c>
      <c r="AO2" s="56">
        <f>S2*I$6</f>
        <v>1.0362000000000001E-4</v>
      </c>
      <c r="AP2" s="56">
        <f>ATAN2(AN2,AO2)</f>
        <v>1.0361999962914043E-4</v>
      </c>
      <c r="AQ2" s="56">
        <f>DEGREES(AP2)</f>
        <v>5.9369886518969026E-3</v>
      </c>
      <c r="AR2" s="56">
        <f>SQRT(AN2^2+AO2^2)</f>
        <v>1.000000005368552</v>
      </c>
      <c r="AS2" s="62">
        <v>1</v>
      </c>
      <c r="AT2" s="56">
        <f>S2*I$7</f>
        <v>1.0362E-8</v>
      </c>
      <c r="AU2" s="56">
        <f>ATAN2(AS2,AT2)</f>
        <v>1.0362E-8</v>
      </c>
      <c r="AV2" s="56">
        <f>DEGREES(AU2)</f>
        <v>5.9369886731455907E-7</v>
      </c>
      <c r="AW2" s="56">
        <f>SQRT(AS2^2+AT2^2)</f>
        <v>1</v>
      </c>
      <c r="AX2" s="56">
        <f>AQ2-W2-AB2</f>
        <v>-1.614467362700146</v>
      </c>
      <c r="AY2" s="56">
        <f>MAX(1E-25,F$12*AM2*AR2/X2/AC2)</f>
        <v>58.743443585969203</v>
      </c>
      <c r="AZ2" s="56">
        <f>20*LOG(AY2)</f>
        <v>35.37918803220991</v>
      </c>
    </row>
    <row r="3" spans="2:52">
      <c r="B3" s="68" t="s">
        <v>190</v>
      </c>
      <c r="C3" s="73">
        <f>1-C4</f>
        <v>0.96270330339068821</v>
      </c>
      <c r="D3" s="70"/>
      <c r="E3" s="68" t="s">
        <v>191</v>
      </c>
      <c r="F3" s="70">
        <f>-0.5*F2*C2*C3*C4/C7</f>
        <v>-1.4612212236166816E-4</v>
      </c>
      <c r="G3" s="68"/>
      <c r="H3" s="69" t="s">
        <v>192</v>
      </c>
      <c r="I3" s="72">
        <v>0</v>
      </c>
      <c r="J3" s="72" t="s">
        <v>193</v>
      </c>
      <c r="K3" s="74" t="e">
        <f t="shared" si="0"/>
        <v>#DIV/0!</v>
      </c>
      <c r="L3" s="56"/>
      <c r="M3" s="56"/>
      <c r="N3" s="56"/>
      <c r="O3" s="56"/>
      <c r="P3" s="56"/>
      <c r="Q3" s="57">
        <f t="shared" ref="Q3:Q66" si="1">R3/1000</f>
        <v>2E-3</v>
      </c>
      <c r="R3" s="56">
        <f>1+R2</f>
        <v>2</v>
      </c>
      <c r="S3" s="56">
        <f>R3*6.28</f>
        <v>12.56</v>
      </c>
      <c r="T3" s="56">
        <f t="shared" ref="T3:T66" si="2">1-S3*S3*I$2*I$2</f>
        <v>0.99999999086747793</v>
      </c>
      <c r="U3" s="56">
        <f t="shared" ref="U3:U66" si="3">S3*I$2/F$8</f>
        <v>1.5003584125168704E-4</v>
      </c>
      <c r="V3" s="56">
        <f t="shared" ref="V3:V66" si="4">ATAN2(T3,U3)</f>
        <v>1.5003584149608605E-4</v>
      </c>
      <c r="W3" s="56">
        <f t="shared" ref="W3:W66" si="5">DEGREES(V3)</f>
        <v>8.596420493419514E-3</v>
      </c>
      <c r="X3" s="56">
        <f t="shared" ref="X3:X66" si="6">SQRT(T3^2+U3^2)</f>
        <v>1.0000000021228548</v>
      </c>
      <c r="Y3" s="62">
        <v>1</v>
      </c>
      <c r="Z3" s="56">
        <f t="shared" ref="Z3:Z66" si="7">S3*I$4</f>
        <v>5.6427711861544182E-2</v>
      </c>
      <c r="AA3" s="56">
        <f t="shared" ref="AA3:AA66" si="8">ATAN2(Y3,Z3)</f>
        <v>5.6367935777751427E-2</v>
      </c>
      <c r="AB3" s="56">
        <f t="shared" ref="AB3:AB66" si="9">DEGREES(AA3)</f>
        <v>3.2296448199296304</v>
      </c>
      <c r="AC3" s="56">
        <f t="shared" ref="AC3:AC66" si="10">SQRT(Y3^2+Z3^2)</f>
        <v>1.0015907780455695</v>
      </c>
      <c r="AD3" s="62">
        <v>1</v>
      </c>
      <c r="AE3" s="56">
        <f t="shared" ref="AE3:AE66" si="11">S3*I$5</f>
        <v>2.0723999999999998E-6</v>
      </c>
      <c r="AF3" s="56">
        <f t="shared" ref="AF3:AF66" si="12">ATAN2(AD3,AE3)</f>
        <v>2.0723999999970331E-6</v>
      </c>
      <c r="AG3" s="56">
        <f t="shared" ref="AG3:AG66" si="13">DEGREES(AF3)</f>
        <v>1.1873977346274181E-4</v>
      </c>
      <c r="AH3" s="56">
        <f t="shared" ref="AH3:AH66" si="14">SQRT(AD3^2+AE3^2)</f>
        <v>1.0000000000021474</v>
      </c>
      <c r="AI3" s="62">
        <v>1</v>
      </c>
      <c r="AJ3" s="56">
        <f t="shared" ref="AJ3:AJ66" si="15">-1*S3*I$3</f>
        <v>0</v>
      </c>
      <c r="AK3" s="56">
        <f t="shared" ref="AK3:AK66" si="16">ATAN2(AI3,AJ3)</f>
        <v>0</v>
      </c>
      <c r="AL3" s="56">
        <f t="shared" ref="AL3:AL66" si="17">DEGREES(AK3)</f>
        <v>0</v>
      </c>
      <c r="AM3" s="56">
        <f t="shared" ref="AM3:AM66" si="18">SQRT(AI3^2+AJ3^2)</f>
        <v>1</v>
      </c>
      <c r="AN3" s="62">
        <v>1</v>
      </c>
      <c r="AO3" s="56">
        <f t="shared" ref="AO3:AO66" si="19">S3*I$6</f>
        <v>2.0724000000000003E-4</v>
      </c>
      <c r="AP3" s="56">
        <f t="shared" ref="AP3:AP66" si="20">ATAN2(AN3,AO3)</f>
        <v>2.0723999703312342E-4</v>
      </c>
      <c r="AQ3" s="56">
        <f t="shared" ref="AQ3:AQ66" si="21">DEGREES(AP3)</f>
        <v>1.1873977176301674E-2</v>
      </c>
      <c r="AR3" s="56">
        <f t="shared" ref="AR3:AR66" si="22">SQRT(AN3^2+AO3^2)</f>
        <v>1.0000000214742084</v>
      </c>
      <c r="AS3" s="62">
        <v>1</v>
      </c>
      <c r="AT3" s="56">
        <f t="shared" ref="AT3:AT66" si="23">S3*I$7</f>
        <v>2.0724000000000001E-8</v>
      </c>
      <c r="AU3" s="56">
        <f t="shared" ref="AU3:AU66" si="24">ATAN2(AS3,AT3)</f>
        <v>2.0723999999999998E-8</v>
      </c>
      <c r="AV3" s="56">
        <f t="shared" ref="AV3:AV66" si="25">DEGREES(AU3)</f>
        <v>1.1873977346291179E-6</v>
      </c>
      <c r="AW3" s="56">
        <f t="shared" ref="AW3:AW66" si="26">SQRT(AS3^2+AT3^2)</f>
        <v>1.0000000000000002</v>
      </c>
      <c r="AX3" s="56">
        <f>AQ3-W3-AB3</f>
        <v>-3.2263672632467482</v>
      </c>
      <c r="AY3" s="56">
        <f t="shared" ref="AY3:AY66" si="27">MAX(1E-25,F$12*AM3*AR3/X3/AC3)</f>
        <v>58.673483824885182</v>
      </c>
      <c r="AZ3" s="56">
        <f>20*LOG(AY3)</f>
        <v>35.36883751718301</v>
      </c>
    </row>
    <row r="4" spans="2:52">
      <c r="B4" s="68" t="s">
        <v>194</v>
      </c>
      <c r="C4" s="69">
        <f>'Power parameter'!K19</f>
        <v>3.7296696609311744E-2</v>
      </c>
      <c r="D4" s="70"/>
      <c r="E4" s="68" t="s">
        <v>195</v>
      </c>
      <c r="F4" s="70">
        <f>C4/C3*F6</f>
        <v>4066.0068831072881</v>
      </c>
      <c r="G4" s="68"/>
      <c r="H4" s="71" t="s">
        <v>196</v>
      </c>
      <c r="I4" s="72">
        <f>C16*C6/F11</f>
        <v>4.4926522182758104E-3</v>
      </c>
      <c r="J4" s="72" t="s">
        <v>197</v>
      </c>
      <c r="K4" s="70">
        <f t="shared" si="0"/>
        <v>35.443577880800298</v>
      </c>
      <c r="L4" s="56"/>
      <c r="M4" s="56"/>
      <c r="N4" s="56"/>
      <c r="O4" s="56"/>
      <c r="P4" s="56"/>
      <c r="Q4" s="57">
        <f t="shared" si="1"/>
        <v>3.0000000000000001E-3</v>
      </c>
      <c r="R4" s="56">
        <f t="shared" ref="R4:R9" si="28">1+R3</f>
        <v>3</v>
      </c>
      <c r="S4" s="56">
        <f t="shared" ref="S4:S67" si="29">R4*6.28</f>
        <v>18.84</v>
      </c>
      <c r="T4" s="56">
        <f t="shared" si="2"/>
        <v>0.99999997945182528</v>
      </c>
      <c r="U4" s="56">
        <f t="shared" si="3"/>
        <v>2.2505376187753059E-4</v>
      </c>
      <c r="V4" s="56">
        <f t="shared" si="4"/>
        <v>2.2505376270237724E-4</v>
      </c>
      <c r="W4" s="56">
        <f t="shared" si="5"/>
        <v>1.2894630766384956E-2</v>
      </c>
      <c r="X4" s="56">
        <f t="shared" si="6"/>
        <v>1.0000000047764233</v>
      </c>
      <c r="Y4" s="62">
        <v>1</v>
      </c>
      <c r="Z4" s="56">
        <f t="shared" si="7"/>
        <v>8.4641567792316269E-2</v>
      </c>
      <c r="AA4" s="56">
        <f t="shared" si="8"/>
        <v>8.444030266258877E-2</v>
      </c>
      <c r="AB4" s="56">
        <f t="shared" si="9"/>
        <v>4.8380729633736248</v>
      </c>
      <c r="AC4" s="56">
        <f t="shared" si="10"/>
        <v>1.0035757046672369</v>
      </c>
      <c r="AD4" s="62">
        <v>1</v>
      </c>
      <c r="AE4" s="56">
        <f t="shared" si="11"/>
        <v>3.1085999999999998E-6</v>
      </c>
      <c r="AF4" s="56">
        <f t="shared" si="12"/>
        <v>3.1085999999899866E-6</v>
      </c>
      <c r="AG4" s="56">
        <f t="shared" si="13"/>
        <v>1.7810966019379397E-4</v>
      </c>
      <c r="AH4" s="56">
        <f t="shared" si="14"/>
        <v>1.0000000000048317</v>
      </c>
      <c r="AI4" s="62">
        <v>1</v>
      </c>
      <c r="AJ4" s="56">
        <f t="shared" si="15"/>
        <v>0</v>
      </c>
      <c r="AK4" s="56">
        <f t="shared" si="16"/>
        <v>0</v>
      </c>
      <c r="AL4" s="56">
        <f t="shared" si="17"/>
        <v>0</v>
      </c>
      <c r="AM4" s="56">
        <f t="shared" si="18"/>
        <v>1</v>
      </c>
      <c r="AN4" s="62">
        <v>1</v>
      </c>
      <c r="AO4" s="56">
        <f t="shared" si="19"/>
        <v>3.1086000000000004E-4</v>
      </c>
      <c r="AP4" s="56">
        <f t="shared" si="20"/>
        <v>3.1085998998679179E-4</v>
      </c>
      <c r="AQ4" s="56">
        <f t="shared" si="21"/>
        <v>1.78109654457222E-2</v>
      </c>
      <c r="AR4" s="56">
        <f t="shared" si="22"/>
        <v>1.0000000483169686</v>
      </c>
      <c r="AS4" s="62">
        <v>1</v>
      </c>
      <c r="AT4" s="56">
        <f t="shared" si="23"/>
        <v>3.1086000000000005E-8</v>
      </c>
      <c r="AU4" s="56">
        <f t="shared" si="24"/>
        <v>3.1085999999999991E-8</v>
      </c>
      <c r="AV4" s="56">
        <f t="shared" si="25"/>
        <v>1.7810966019436767E-6</v>
      </c>
      <c r="AW4" s="56">
        <f t="shared" si="26"/>
        <v>1.0000000000000004</v>
      </c>
      <c r="AX4" s="56">
        <f>AQ4-W4-AB4</f>
        <v>-4.8331566286942875</v>
      </c>
      <c r="AY4" s="56">
        <f t="shared" si="27"/>
        <v>58.557437633285964</v>
      </c>
      <c r="AZ4" s="56">
        <f t="shared" ref="AZ4:AZ66" si="30">20*LOG(AY4)</f>
        <v>35.351641290627036</v>
      </c>
    </row>
    <row r="5" spans="2:52">
      <c r="B5" s="68" t="s">
        <v>198</v>
      </c>
      <c r="C5" s="69">
        <v>9.2999999999999999E-2</v>
      </c>
      <c r="D5" s="70"/>
      <c r="E5" s="68" t="s">
        <v>199</v>
      </c>
      <c r="F5" s="70">
        <f>'Power parameter'!K18</f>
        <v>320</v>
      </c>
      <c r="G5" s="68" t="s">
        <v>200</v>
      </c>
      <c r="H5" s="71" t="s">
        <v>201</v>
      </c>
      <c r="I5" s="72">
        <f>(C14+C15)*C12*C13/(C12+C13)</f>
        <v>1.6499999999999998E-7</v>
      </c>
      <c r="J5" s="72" t="s">
        <v>202</v>
      </c>
      <c r="K5" s="70">
        <f t="shared" si="0"/>
        <v>965064.65933217539</v>
      </c>
      <c r="L5" s="56"/>
      <c r="M5" s="56"/>
      <c r="N5" s="56"/>
      <c r="O5" s="56"/>
      <c r="P5" s="56"/>
      <c r="Q5" s="57">
        <f t="shared" si="1"/>
        <v>4.0000000000000001E-3</v>
      </c>
      <c r="R5" s="56">
        <f t="shared" si="28"/>
        <v>4</v>
      </c>
      <c r="S5" s="56">
        <f t="shared" si="29"/>
        <v>25.12</v>
      </c>
      <c r="T5" s="56">
        <f t="shared" si="2"/>
        <v>0.99999996346991171</v>
      </c>
      <c r="U5" s="56">
        <f t="shared" si="3"/>
        <v>3.0007168250337408E-4</v>
      </c>
      <c r="V5" s="56">
        <f t="shared" si="4"/>
        <v>3.0007168445856606E-4</v>
      </c>
      <c r="W5" s="56">
        <f t="shared" si="5"/>
        <v>1.7192841070857213E-2</v>
      </c>
      <c r="X5" s="56">
        <f t="shared" si="6"/>
        <v>1.0000000084914196</v>
      </c>
      <c r="Y5" s="62">
        <v>1</v>
      </c>
      <c r="Z5" s="56">
        <f t="shared" si="7"/>
        <v>0.11285542372308836</v>
      </c>
      <c r="AA5" s="56">
        <f t="shared" si="8"/>
        <v>0.11237993016552489</v>
      </c>
      <c r="AB5" s="56">
        <f t="shared" si="9"/>
        <v>6.4388957004595033</v>
      </c>
      <c r="AC5" s="56">
        <f t="shared" si="10"/>
        <v>1.0063480246235483</v>
      </c>
      <c r="AD5" s="62">
        <v>1</v>
      </c>
      <c r="AE5" s="56">
        <f t="shared" si="11"/>
        <v>4.1447999999999997E-6</v>
      </c>
      <c r="AF5" s="56">
        <f t="shared" si="12"/>
        <v>4.144799999976265E-6</v>
      </c>
      <c r="AG5" s="56">
        <f t="shared" si="13"/>
        <v>2.3747954692446369E-4</v>
      </c>
      <c r="AH5" s="56">
        <f t="shared" si="14"/>
        <v>1.0000000000085896</v>
      </c>
      <c r="AI5" s="62">
        <v>1</v>
      </c>
      <c r="AJ5" s="56">
        <f t="shared" si="15"/>
        <v>0</v>
      </c>
      <c r="AK5" s="56">
        <f t="shared" si="16"/>
        <v>0</v>
      </c>
      <c r="AL5" s="56">
        <f t="shared" si="17"/>
        <v>0</v>
      </c>
      <c r="AM5" s="56">
        <f t="shared" si="18"/>
        <v>1</v>
      </c>
      <c r="AN5" s="62">
        <v>1</v>
      </c>
      <c r="AO5" s="56">
        <f t="shared" si="19"/>
        <v>4.1448000000000006E-4</v>
      </c>
      <c r="AP5" s="56">
        <f t="shared" si="20"/>
        <v>4.1447997626498898E-4</v>
      </c>
      <c r="AQ5" s="56">
        <f t="shared" si="21"/>
        <v>2.3747953332666404E-2</v>
      </c>
      <c r="AR5" s="56">
        <f t="shared" si="22"/>
        <v>1.0000000858968314</v>
      </c>
      <c r="AS5" s="62">
        <v>1</v>
      </c>
      <c r="AT5" s="56">
        <f t="shared" si="23"/>
        <v>4.1448000000000002E-8</v>
      </c>
      <c r="AU5" s="56">
        <f t="shared" si="24"/>
        <v>4.1447999999999975E-8</v>
      </c>
      <c r="AV5" s="56">
        <f t="shared" si="25"/>
        <v>2.3747954692582346E-6</v>
      </c>
      <c r="AW5" s="56">
        <f t="shared" si="26"/>
        <v>1.0000000000000009</v>
      </c>
      <c r="AX5" s="56">
        <f t="shared" ref="AX5:AX68" si="31">AQ5-W5-AB5</f>
        <v>-6.4323405881976941</v>
      </c>
      <c r="AY5" s="56">
        <f t="shared" si="27"/>
        <v>58.396123695325493</v>
      </c>
      <c r="AZ5" s="56">
        <f t="shared" si="30"/>
        <v>35.327680396493676</v>
      </c>
    </row>
    <row r="6" spans="2:52">
      <c r="B6" s="68" t="s">
        <v>203</v>
      </c>
      <c r="C6" s="73">
        <f>'Power parameter'!B12/'Power parameter'!B5</f>
        <v>17.893467638650311</v>
      </c>
      <c r="D6" s="70"/>
      <c r="E6" s="68" t="s">
        <v>204</v>
      </c>
      <c r="F6" s="70">
        <f>F5*C3*F2/C7</f>
        <v>104951.87546983389</v>
      </c>
      <c r="G6" s="68" t="s">
        <v>205</v>
      </c>
      <c r="H6" s="69" t="s">
        <v>206</v>
      </c>
      <c r="I6" s="72">
        <f>C12*C14</f>
        <v>1.6500000000000001E-5</v>
      </c>
      <c r="J6" s="72" t="s">
        <v>207</v>
      </c>
      <c r="K6" s="70">
        <f t="shared" si="0"/>
        <v>9650.6465933217514</v>
      </c>
      <c r="L6" s="56"/>
      <c r="M6" s="56"/>
      <c r="N6" s="56"/>
      <c r="O6" s="56"/>
      <c r="P6" s="56"/>
      <c r="Q6" s="57">
        <f t="shared" si="1"/>
        <v>5.0000000000000001E-3</v>
      </c>
      <c r="R6" s="56">
        <f t="shared" si="28"/>
        <v>5</v>
      </c>
      <c r="S6" s="56">
        <f t="shared" si="29"/>
        <v>31.400000000000002</v>
      </c>
      <c r="T6" s="56">
        <f t="shared" si="2"/>
        <v>0.999999942921737</v>
      </c>
      <c r="U6" s="56">
        <f t="shared" si="3"/>
        <v>3.7508960312921763E-4</v>
      </c>
      <c r="V6" s="56">
        <f t="shared" si="4"/>
        <v>3.7508960694795191E-4</v>
      </c>
      <c r="W6" s="56">
        <f t="shared" si="5"/>
        <v>2.1491051417338564E-2</v>
      </c>
      <c r="X6" s="56">
        <f t="shared" si="6"/>
        <v>1.0000000132678437</v>
      </c>
      <c r="Y6" s="62">
        <v>1</v>
      </c>
      <c r="Z6" s="56">
        <f t="shared" si="7"/>
        <v>0.14106927965386046</v>
      </c>
      <c r="AA6" s="56">
        <f t="shared" si="8"/>
        <v>0.14014451179580539</v>
      </c>
      <c r="AB6" s="56">
        <f t="shared" si="9"/>
        <v>8.0296890478210301</v>
      </c>
      <c r="AC6" s="56">
        <f t="shared" si="10"/>
        <v>1.0099012534213725</v>
      </c>
      <c r="AD6" s="62">
        <v>1</v>
      </c>
      <c r="AE6" s="56">
        <f t="shared" si="11"/>
        <v>5.181E-6</v>
      </c>
      <c r="AF6" s="56">
        <f t="shared" si="12"/>
        <v>5.1809999999536428E-6</v>
      </c>
      <c r="AG6" s="56">
        <f t="shared" si="13"/>
        <v>2.9684943365462346E-4</v>
      </c>
      <c r="AH6" s="56">
        <f t="shared" si="14"/>
        <v>1.0000000000134213</v>
      </c>
      <c r="AI6" s="62">
        <v>1</v>
      </c>
      <c r="AJ6" s="56">
        <f t="shared" si="15"/>
        <v>0</v>
      </c>
      <c r="AK6" s="56">
        <f t="shared" si="16"/>
        <v>0</v>
      </c>
      <c r="AL6" s="56">
        <f t="shared" si="17"/>
        <v>0</v>
      </c>
      <c r="AM6" s="56">
        <f t="shared" si="18"/>
        <v>1</v>
      </c>
      <c r="AN6" s="62">
        <v>1</v>
      </c>
      <c r="AO6" s="56">
        <f t="shared" si="19"/>
        <v>5.1810000000000007E-4</v>
      </c>
      <c r="AP6" s="56">
        <f t="shared" si="20"/>
        <v>5.1809995364255929E-4</v>
      </c>
      <c r="AQ6" s="56">
        <f t="shared" si="21"/>
        <v>2.9684940709642251E-2</v>
      </c>
      <c r="AR6" s="56">
        <f t="shared" si="22"/>
        <v>1.0000001342137959</v>
      </c>
      <c r="AS6" s="62">
        <v>1</v>
      </c>
      <c r="AT6" s="56">
        <f t="shared" si="23"/>
        <v>5.1810000000000005E-8</v>
      </c>
      <c r="AU6" s="56">
        <f t="shared" si="24"/>
        <v>5.1809999999999959E-8</v>
      </c>
      <c r="AV6" s="56">
        <f t="shared" si="25"/>
        <v>2.9684943365727927E-6</v>
      </c>
      <c r="AW6" s="56">
        <f t="shared" si="26"/>
        <v>1.0000000000000013</v>
      </c>
      <c r="AX6" s="56">
        <f t="shared" si="31"/>
        <v>-8.021495158528726</v>
      </c>
      <c r="AY6" s="56">
        <f t="shared" si="27"/>
        <v>58.190665756785876</v>
      </c>
      <c r="AZ6" s="56">
        <f t="shared" si="30"/>
        <v>35.297066519308807</v>
      </c>
    </row>
    <row r="7" spans="2:52">
      <c r="B7" s="68" t="s">
        <v>3</v>
      </c>
      <c r="C7" s="69">
        <f>'Power parameter'!E15</f>
        <v>6.7999999999999994E-4</v>
      </c>
      <c r="D7" s="70"/>
      <c r="E7" s="68" t="s">
        <v>208</v>
      </c>
      <c r="F7" s="70">
        <f>1+F4/F6</f>
        <v>1.0387416314849558</v>
      </c>
      <c r="G7" s="68" t="s">
        <v>209</v>
      </c>
      <c r="H7" s="69" t="s">
        <v>210</v>
      </c>
      <c r="I7" s="72">
        <f>C13*C15</f>
        <v>1.6500000000000001E-9</v>
      </c>
      <c r="J7" s="72" t="s">
        <v>211</v>
      </c>
      <c r="K7" s="70">
        <f t="shared" si="0"/>
        <v>96506465.933217511</v>
      </c>
      <c r="L7" s="56"/>
      <c r="M7" s="56"/>
      <c r="N7" s="56"/>
      <c r="O7" s="56"/>
      <c r="P7" s="56"/>
      <c r="Q7" s="57">
        <f t="shared" si="1"/>
        <v>6.0000000000000001E-3</v>
      </c>
      <c r="R7" s="56">
        <f t="shared" si="28"/>
        <v>6</v>
      </c>
      <c r="S7" s="56">
        <f t="shared" si="29"/>
        <v>37.68</v>
      </c>
      <c r="T7" s="56">
        <f t="shared" si="2"/>
        <v>0.99999991780730135</v>
      </c>
      <c r="U7" s="56">
        <f t="shared" si="3"/>
        <v>4.5010752375506118E-4</v>
      </c>
      <c r="V7" s="56">
        <f t="shared" si="4"/>
        <v>4.501075303538337E-4</v>
      </c>
      <c r="W7" s="56">
        <f t="shared" si="5"/>
        <v>2.5789261816331264E-2</v>
      </c>
      <c r="X7" s="56">
        <f t="shared" si="6"/>
        <v>1.0000000191056961</v>
      </c>
      <c r="Y7" s="62">
        <v>1</v>
      </c>
      <c r="Z7" s="56">
        <f t="shared" si="7"/>
        <v>0.16928313558463254</v>
      </c>
      <c r="AA7" s="56">
        <f t="shared" si="8"/>
        <v>0.167693345778475</v>
      </c>
      <c r="AB7" s="56">
        <f t="shared" si="9"/>
        <v>9.6081209655345781</v>
      </c>
      <c r="AC7" s="56">
        <f t="shared" si="10"/>
        <v>1.0142271836198067</v>
      </c>
      <c r="AD7" s="62">
        <v>1</v>
      </c>
      <c r="AE7" s="56">
        <f t="shared" si="11"/>
        <v>6.2171999999999995E-6</v>
      </c>
      <c r="AF7" s="56">
        <f t="shared" si="12"/>
        <v>6.2171999999198939E-6</v>
      </c>
      <c r="AG7" s="56">
        <f t="shared" si="13"/>
        <v>3.5621932038414566E-4</v>
      </c>
      <c r="AH7" s="56">
        <f t="shared" si="14"/>
        <v>1.0000000000193268</v>
      </c>
      <c r="AI7" s="62">
        <v>1</v>
      </c>
      <c r="AJ7" s="56">
        <f t="shared" si="15"/>
        <v>0</v>
      </c>
      <c r="AK7" s="56">
        <f t="shared" si="16"/>
        <v>0</v>
      </c>
      <c r="AL7" s="56">
        <f t="shared" si="17"/>
        <v>0</v>
      </c>
      <c r="AM7" s="56">
        <f t="shared" si="18"/>
        <v>1</v>
      </c>
      <c r="AN7" s="62">
        <v>1</v>
      </c>
      <c r="AO7" s="56">
        <f t="shared" si="19"/>
        <v>6.2172000000000009E-4</v>
      </c>
      <c r="AP7" s="56">
        <f t="shared" si="20"/>
        <v>6.2171991989434805E-4</v>
      </c>
      <c r="AQ7" s="56">
        <f t="shared" si="21"/>
        <v>3.5621927449157771E-2</v>
      </c>
      <c r="AR7" s="56">
        <f t="shared" si="22"/>
        <v>1.0000001932678604</v>
      </c>
      <c r="AS7" s="62">
        <v>1</v>
      </c>
      <c r="AT7" s="56">
        <f t="shared" si="23"/>
        <v>6.2172000000000009E-8</v>
      </c>
      <c r="AU7" s="56">
        <f t="shared" si="24"/>
        <v>6.217199999999993E-8</v>
      </c>
      <c r="AV7" s="56">
        <f t="shared" si="25"/>
        <v>3.56219320388735E-6</v>
      </c>
      <c r="AW7" s="56">
        <f t="shared" si="26"/>
        <v>1.0000000000000018</v>
      </c>
      <c r="AX7" s="56">
        <f t="shared" si="31"/>
        <v>-9.5982882999017516</v>
      </c>
      <c r="AY7" s="56">
        <f t="shared" si="27"/>
        <v>57.942471234905248</v>
      </c>
      <c r="AZ7" s="56">
        <f t="shared" si="30"/>
        <v>35.259940276725139</v>
      </c>
    </row>
    <row r="8" spans="2:52">
      <c r="B8" s="68" t="s">
        <v>212</v>
      </c>
      <c r="C8" s="75">
        <f>2.491</f>
        <v>2.4910000000000001</v>
      </c>
      <c r="D8" s="70"/>
      <c r="E8" s="68" t="s">
        <v>213</v>
      </c>
      <c r="F8" s="70">
        <f>2/3.14</f>
        <v>0.63694267515923564</v>
      </c>
      <c r="G8" s="68"/>
      <c r="H8" s="71" t="s">
        <v>214</v>
      </c>
      <c r="I8" s="72">
        <f>C7/F9/C8/C5</f>
        <v>1.1945528762076992E-5</v>
      </c>
      <c r="J8" s="72"/>
      <c r="K8" s="70"/>
      <c r="L8" s="56"/>
      <c r="M8" s="56"/>
      <c r="N8" s="56"/>
      <c r="O8" s="56"/>
      <c r="P8" s="56"/>
      <c r="Q8" s="57">
        <f t="shared" si="1"/>
        <v>7.0000000000000001E-3</v>
      </c>
      <c r="R8" s="56">
        <f t="shared" si="28"/>
        <v>7</v>
      </c>
      <c r="S8" s="56">
        <f t="shared" si="29"/>
        <v>43.96</v>
      </c>
      <c r="T8" s="56">
        <f t="shared" si="2"/>
        <v>0.99999988812660456</v>
      </c>
      <c r="U8" s="56">
        <f t="shared" si="3"/>
        <v>5.2512544438090467E-4</v>
      </c>
      <c r="V8" s="56">
        <f t="shared" si="4"/>
        <v>5.2512545485951072E-4</v>
      </c>
      <c r="W8" s="56">
        <f t="shared" si="5"/>
        <v>3.008747227833759E-2</v>
      </c>
      <c r="X8" s="56">
        <f t="shared" si="6"/>
        <v>1.0000000260049766</v>
      </c>
      <c r="Y8" s="62">
        <v>1</v>
      </c>
      <c r="Z8" s="56">
        <f t="shared" si="7"/>
        <v>0.19749699151540462</v>
      </c>
      <c r="AA8" s="56">
        <f t="shared" si="8"/>
        <v>0.19498766653965854</v>
      </c>
      <c r="AB8" s="56">
        <f t="shared" si="9"/>
        <v>11.171970349826696</v>
      </c>
      <c r="AC8" s="56">
        <f t="shared" si="10"/>
        <v>1.0193159773385463</v>
      </c>
      <c r="AD8" s="62">
        <v>1</v>
      </c>
      <c r="AE8" s="56">
        <f t="shared" si="11"/>
        <v>7.253399999999999E-6</v>
      </c>
      <c r="AF8" s="56">
        <f t="shared" si="12"/>
        <v>7.2533999998727942E-6</v>
      </c>
      <c r="AG8" s="56">
        <f t="shared" si="13"/>
        <v>4.1558920711290295E-4</v>
      </c>
      <c r="AH8" s="56">
        <f t="shared" si="14"/>
        <v>1.0000000000263061</v>
      </c>
      <c r="AI8" s="62">
        <v>1</v>
      </c>
      <c r="AJ8" s="56">
        <f t="shared" si="15"/>
        <v>0</v>
      </c>
      <c r="AK8" s="56">
        <f t="shared" si="16"/>
        <v>0</v>
      </c>
      <c r="AL8" s="56">
        <f t="shared" si="17"/>
        <v>0</v>
      </c>
      <c r="AM8" s="56">
        <f t="shared" si="18"/>
        <v>1</v>
      </c>
      <c r="AN8" s="62">
        <v>1</v>
      </c>
      <c r="AO8" s="56">
        <f t="shared" si="19"/>
        <v>7.253400000000001E-4</v>
      </c>
      <c r="AP8" s="56">
        <f t="shared" si="20"/>
        <v>7.253398727952023E-4</v>
      </c>
      <c r="AQ8" s="56">
        <f t="shared" si="21"/>
        <v>4.1558913423721089E-2</v>
      </c>
      <c r="AR8" s="56">
        <f t="shared" si="22"/>
        <v>1.0000002630590232</v>
      </c>
      <c r="AS8" s="62">
        <v>1</v>
      </c>
      <c r="AT8" s="56">
        <f t="shared" si="23"/>
        <v>7.2534000000000006E-8</v>
      </c>
      <c r="AU8" s="56">
        <f t="shared" si="24"/>
        <v>7.2533999999999874E-8</v>
      </c>
      <c r="AV8" s="56">
        <f t="shared" si="25"/>
        <v>4.1558920712019056E-6</v>
      </c>
      <c r="AW8" s="56">
        <f t="shared" si="26"/>
        <v>1.0000000000000027</v>
      </c>
      <c r="AX8" s="56">
        <f t="shared" si="31"/>
        <v>-11.160498908681312</v>
      </c>
      <c r="AY8" s="56">
        <f t="shared" si="27"/>
        <v>57.653205105198737</v>
      </c>
      <c r="AZ8" s="56">
        <f t="shared" si="30"/>
        <v>35.216469119278543</v>
      </c>
    </row>
    <row r="9" spans="2:52">
      <c r="B9" s="68" t="s">
        <v>215</v>
      </c>
      <c r="C9" s="75">
        <f>F4*C2</f>
        <v>9.7141204337922282E-2</v>
      </c>
      <c r="D9" s="70"/>
      <c r="E9" s="68" t="s">
        <v>216</v>
      </c>
      <c r="F9" s="70">
        <f>1/((0.5-C4)*F2*C2/C7+C9/F5)</f>
        <v>245.72359373808092</v>
      </c>
      <c r="G9" s="68"/>
      <c r="H9" s="72"/>
      <c r="I9" s="72"/>
      <c r="J9" s="72"/>
      <c r="K9" s="70"/>
      <c r="L9" s="56"/>
      <c r="M9" s="56"/>
      <c r="N9" s="56"/>
      <c r="O9" s="56"/>
      <c r="P9" s="56"/>
      <c r="Q9" s="57">
        <f t="shared" si="1"/>
        <v>8.0000000000000002E-3</v>
      </c>
      <c r="R9" s="56">
        <f t="shared" si="28"/>
        <v>8</v>
      </c>
      <c r="S9" s="56">
        <f t="shared" si="29"/>
        <v>50.24</v>
      </c>
      <c r="T9" s="56">
        <f t="shared" si="2"/>
        <v>0.99999985387964685</v>
      </c>
      <c r="U9" s="56">
        <f t="shared" si="3"/>
        <v>6.0014336500674816E-4</v>
      </c>
      <c r="V9" s="56">
        <f t="shared" si="4"/>
        <v>6.001433806482817E-4</v>
      </c>
      <c r="W9" s="56">
        <f t="shared" si="5"/>
        <v>3.4385682813859786E-2</v>
      </c>
      <c r="X9" s="56">
        <f t="shared" si="6"/>
        <v>1.0000000339656863</v>
      </c>
      <c r="Y9" s="62">
        <v>1</v>
      </c>
      <c r="Z9" s="56">
        <f t="shared" si="7"/>
        <v>0.22571084744617673</v>
      </c>
      <c r="AA9" s="56">
        <f t="shared" si="8"/>
        <v>0.22199093409241238</v>
      </c>
      <c r="AB9" s="56">
        <f t="shared" si="9"/>
        <v>12.71914361366205</v>
      </c>
      <c r="AC9" s="56">
        <f t="shared" si="10"/>
        <v>1.0251562742601106</v>
      </c>
      <c r="AD9" s="62">
        <v>1</v>
      </c>
      <c r="AE9" s="56">
        <f t="shared" si="11"/>
        <v>8.2895999999999994E-6</v>
      </c>
      <c r="AF9" s="56">
        <f t="shared" si="12"/>
        <v>8.28959999981012E-6</v>
      </c>
      <c r="AG9" s="56">
        <f t="shared" si="13"/>
        <v>4.749590938407679E-4</v>
      </c>
      <c r="AH9" s="56">
        <f t="shared" si="14"/>
        <v>1.0000000000343587</v>
      </c>
      <c r="AI9" s="62">
        <v>1</v>
      </c>
      <c r="AJ9" s="56">
        <f t="shared" si="15"/>
        <v>0</v>
      </c>
      <c r="AK9" s="56">
        <f t="shared" si="16"/>
        <v>0</v>
      </c>
      <c r="AL9" s="56">
        <f t="shared" si="17"/>
        <v>0</v>
      </c>
      <c r="AM9" s="56">
        <f t="shared" si="18"/>
        <v>1</v>
      </c>
      <c r="AN9" s="62">
        <v>1</v>
      </c>
      <c r="AO9" s="56">
        <f t="shared" si="19"/>
        <v>8.2896000000000011E-4</v>
      </c>
      <c r="AP9" s="56">
        <f t="shared" si="20"/>
        <v>8.2895981011997034E-4</v>
      </c>
      <c r="AQ9" s="56">
        <f t="shared" si="21"/>
        <v>4.7495898505840406E-2</v>
      </c>
      <c r="AR9" s="56">
        <f t="shared" si="22"/>
        <v>1.0000003435872817</v>
      </c>
      <c r="AS9" s="62">
        <v>1</v>
      </c>
      <c r="AT9" s="56">
        <f t="shared" si="23"/>
        <v>8.2896000000000003E-8</v>
      </c>
      <c r="AU9" s="56">
        <f t="shared" si="24"/>
        <v>8.2895999999999818E-8</v>
      </c>
      <c r="AV9" s="56">
        <f t="shared" si="25"/>
        <v>4.7495909385164616E-6</v>
      </c>
      <c r="AW9" s="56">
        <f t="shared" si="26"/>
        <v>1.0000000000000036</v>
      </c>
      <c r="AX9" s="56">
        <f t="shared" si="31"/>
        <v>-12.706033397970069</v>
      </c>
      <c r="AY9" s="56">
        <f t="shared" si="27"/>
        <v>57.324759988893469</v>
      </c>
      <c r="AZ9" s="56">
        <f t="shared" si="30"/>
        <v>35.166844901456933</v>
      </c>
    </row>
    <row r="10" spans="2:52">
      <c r="B10" s="68" t="s">
        <v>1</v>
      </c>
      <c r="C10" s="69">
        <f>'Power parameter'!B12</f>
        <v>11.934942914979757</v>
      </c>
      <c r="D10" s="70"/>
      <c r="E10" s="68" t="s">
        <v>191</v>
      </c>
      <c r="F10" s="70">
        <f>0.5*F2*C2*C3*C4/C7</f>
        <v>1.4612212236166816E-4</v>
      </c>
      <c r="G10" s="68"/>
      <c r="H10" s="72"/>
      <c r="I10" s="72"/>
      <c r="J10" s="72"/>
      <c r="K10" s="70"/>
      <c r="L10" s="56"/>
      <c r="M10" s="56"/>
      <c r="N10" s="56"/>
      <c r="O10" s="56"/>
      <c r="P10" s="56"/>
      <c r="Q10" s="57">
        <f t="shared" si="1"/>
        <v>8.9999999999999993E-3</v>
      </c>
      <c r="R10" s="56">
        <f>1+R9</f>
        <v>9</v>
      </c>
      <c r="S10" s="56">
        <f t="shared" si="29"/>
        <v>56.52</v>
      </c>
      <c r="T10" s="56">
        <f t="shared" si="2"/>
        <v>0.99999981506642799</v>
      </c>
      <c r="U10" s="56">
        <f t="shared" si="3"/>
        <v>6.7516128563259166E-4</v>
      </c>
      <c r="V10" s="56">
        <f t="shared" si="4"/>
        <v>6.7516130790344576E-4</v>
      </c>
      <c r="W10" s="56">
        <f t="shared" si="5"/>
        <v>3.8683893433400111E-2</v>
      </c>
      <c r="X10" s="56">
        <f t="shared" si="6"/>
        <v>1.0000000429878249</v>
      </c>
      <c r="Y10" s="62">
        <v>1</v>
      </c>
      <c r="Z10" s="56">
        <f t="shared" si="7"/>
        <v>0.25392470337694883</v>
      </c>
      <c r="AA10" s="56">
        <f t="shared" si="8"/>
        <v>0.24866907688220957</v>
      </c>
      <c r="AB10" s="56">
        <f t="shared" si="9"/>
        <v>14.247688600764796</v>
      </c>
      <c r="AC10" s="56">
        <f t="shared" si="10"/>
        <v>1.0317353124639437</v>
      </c>
      <c r="AD10" s="62">
        <v>1</v>
      </c>
      <c r="AE10" s="56">
        <f t="shared" si="11"/>
        <v>9.3257999999999997E-6</v>
      </c>
      <c r="AF10" s="56">
        <f t="shared" si="12"/>
        <v>9.3257999997296437E-6</v>
      </c>
      <c r="AG10" s="56">
        <f t="shared" si="13"/>
        <v>5.3432898056761282E-4</v>
      </c>
      <c r="AH10" s="56">
        <f t="shared" si="14"/>
        <v>1.0000000000434852</v>
      </c>
      <c r="AI10" s="62">
        <v>1</v>
      </c>
      <c r="AJ10" s="56">
        <f t="shared" si="15"/>
        <v>0</v>
      </c>
      <c r="AK10" s="56">
        <f t="shared" si="16"/>
        <v>0</v>
      </c>
      <c r="AL10" s="56">
        <f t="shared" si="17"/>
        <v>0</v>
      </c>
      <c r="AM10" s="56">
        <f t="shared" si="18"/>
        <v>1</v>
      </c>
      <c r="AN10" s="62">
        <v>1</v>
      </c>
      <c r="AO10" s="56">
        <f t="shared" si="19"/>
        <v>9.3258000000000013E-4</v>
      </c>
      <c r="AP10" s="56">
        <f t="shared" si="20"/>
        <v>9.3257972964350306E-4</v>
      </c>
      <c r="AQ10" s="56">
        <f t="shared" si="21"/>
        <v>5.3432882568024073E-2</v>
      </c>
      <c r="AR10" s="56">
        <f t="shared" si="22"/>
        <v>1.0000004348526337</v>
      </c>
      <c r="AS10" s="62">
        <v>1</v>
      </c>
      <c r="AT10" s="56">
        <f t="shared" si="23"/>
        <v>9.3258000000000014E-8</v>
      </c>
      <c r="AU10" s="56">
        <f t="shared" si="24"/>
        <v>9.3257999999999749E-8</v>
      </c>
      <c r="AV10" s="56">
        <f t="shared" si="25"/>
        <v>5.3432898058310167E-6</v>
      </c>
      <c r="AW10" s="56">
        <f t="shared" si="26"/>
        <v>1.0000000000000044</v>
      </c>
      <c r="AX10" s="56">
        <f t="shared" si="31"/>
        <v>-14.232939611630172</v>
      </c>
      <c r="AY10" s="56">
        <f t="shared" si="27"/>
        <v>56.959223452279105</v>
      </c>
      <c r="AZ10" s="56">
        <f t="shared" si="30"/>
        <v>35.111281195199226</v>
      </c>
    </row>
    <row r="11" spans="2:52">
      <c r="B11" s="68" t="s">
        <v>217</v>
      </c>
      <c r="C11" s="69">
        <f>C6</f>
        <v>17.893467638650311</v>
      </c>
      <c r="D11" s="70"/>
      <c r="E11" s="68" t="s">
        <v>218</v>
      </c>
      <c r="F11" s="70">
        <f>1+C6/F9/F2</f>
        <v>1.3143337240158695</v>
      </c>
      <c r="G11" s="68"/>
      <c r="H11" s="72"/>
      <c r="I11" s="72"/>
      <c r="J11" s="72"/>
      <c r="K11" s="70"/>
      <c r="L11" s="56"/>
      <c r="M11" s="56"/>
      <c r="N11" s="56"/>
      <c r="O11" s="56"/>
      <c r="P11" s="56"/>
      <c r="Q11" s="57">
        <f t="shared" si="1"/>
        <v>0.01</v>
      </c>
      <c r="R11" s="56">
        <f>1+R10</f>
        <v>10</v>
      </c>
      <c r="S11" s="56">
        <f t="shared" si="29"/>
        <v>62.800000000000004</v>
      </c>
      <c r="T11" s="56">
        <f t="shared" si="2"/>
        <v>0.9999997716869482</v>
      </c>
      <c r="U11" s="56">
        <f t="shared" si="3"/>
        <v>7.5017920625843526E-4</v>
      </c>
      <c r="V11" s="56">
        <f t="shared" si="4"/>
        <v>7.5017923680830182E-4</v>
      </c>
      <c r="W11" s="56">
        <f t="shared" si="5"/>
        <v>4.2982104147460835E-2</v>
      </c>
      <c r="X11" s="56">
        <f t="shared" si="6"/>
        <v>1.0000000530713937</v>
      </c>
      <c r="Y11" s="62">
        <v>1</v>
      </c>
      <c r="Z11" s="56">
        <f t="shared" si="7"/>
        <v>0.28213855930772092</v>
      </c>
      <c r="AA11" s="56">
        <f t="shared" si="8"/>
        <v>0.27499068537823751</v>
      </c>
      <c r="AB11" s="56">
        <f t="shared" si="9"/>
        <v>15.755805677582888</v>
      </c>
      <c r="AC11" s="56">
        <f t="shared" si="10"/>
        <v>1.0390390592505347</v>
      </c>
      <c r="AD11" s="62">
        <v>1</v>
      </c>
      <c r="AE11" s="56">
        <f t="shared" si="11"/>
        <v>1.0362E-5</v>
      </c>
      <c r="AF11" s="56">
        <f t="shared" si="12"/>
        <v>1.036199999962914E-5</v>
      </c>
      <c r="AG11" s="56">
        <f t="shared" si="13"/>
        <v>5.9369886729331034E-4</v>
      </c>
      <c r="AH11" s="56">
        <f t="shared" si="14"/>
        <v>1.0000000000536855</v>
      </c>
      <c r="AI11" s="62">
        <v>1</v>
      </c>
      <c r="AJ11" s="56">
        <f t="shared" si="15"/>
        <v>0</v>
      </c>
      <c r="AK11" s="56">
        <f t="shared" si="16"/>
        <v>0</v>
      </c>
      <c r="AL11" s="56">
        <f t="shared" si="17"/>
        <v>0</v>
      </c>
      <c r="AM11" s="56">
        <f t="shared" si="18"/>
        <v>1</v>
      </c>
      <c r="AN11" s="62">
        <v>1</v>
      </c>
      <c r="AO11" s="56">
        <f t="shared" si="19"/>
        <v>1.0362000000000001E-3</v>
      </c>
      <c r="AP11" s="56">
        <f t="shared" si="20"/>
        <v>1.036199629140653E-3</v>
      </c>
      <c r="AQ11" s="56">
        <f t="shared" si="21"/>
        <v>5.9369865482780525E-2</v>
      </c>
      <c r="AR11" s="56">
        <f t="shared" si="22"/>
        <v>1.0000005368550759</v>
      </c>
      <c r="AS11" s="62">
        <v>1</v>
      </c>
      <c r="AT11" s="56">
        <f t="shared" si="23"/>
        <v>1.0362000000000001E-7</v>
      </c>
      <c r="AU11" s="56">
        <f t="shared" si="24"/>
        <v>1.0361999999999964E-7</v>
      </c>
      <c r="AV11" s="56">
        <f t="shared" si="25"/>
        <v>5.9369886731455694E-6</v>
      </c>
      <c r="AW11" s="56">
        <f t="shared" si="26"/>
        <v>1.0000000000000053</v>
      </c>
      <c r="AX11" s="56">
        <f t="shared" si="31"/>
        <v>-15.739417916247568</v>
      </c>
      <c r="AY11" s="56">
        <f t="shared" si="27"/>
        <v>56.558843563021533</v>
      </c>
      <c r="AZ11" s="56">
        <f t="shared" si="30"/>
        <v>35.050010420538925</v>
      </c>
    </row>
    <row r="12" spans="2:52">
      <c r="B12" s="68" t="s">
        <v>219</v>
      </c>
      <c r="C12" s="76">
        <f>'Power parameter'!B21</f>
        <v>3.3E-4</v>
      </c>
      <c r="D12" s="70"/>
      <c r="E12" s="68" t="s">
        <v>220</v>
      </c>
      <c r="F12" s="70">
        <f>C6/F2/F11</f>
        <v>58.766819177593391</v>
      </c>
      <c r="G12" s="68">
        <f>20*LOG(F12)</f>
        <v>35.382643693136458</v>
      </c>
      <c r="H12" s="72"/>
      <c r="I12" s="72"/>
      <c r="J12" s="72"/>
      <c r="K12" s="70"/>
      <c r="L12" s="56"/>
      <c r="M12" s="56"/>
      <c r="N12" s="56"/>
      <c r="O12" s="56"/>
      <c r="P12" s="56"/>
      <c r="Q12" s="57">
        <f t="shared" si="1"/>
        <v>0.02</v>
      </c>
      <c r="R12" s="56">
        <f>10+R11</f>
        <v>20</v>
      </c>
      <c r="S12" s="56">
        <f t="shared" si="29"/>
        <v>125.60000000000001</v>
      </c>
      <c r="T12" s="56">
        <f t="shared" si="2"/>
        <v>0.99999908674779259</v>
      </c>
      <c r="U12" s="56">
        <f t="shared" si="3"/>
        <v>1.5003584125168705E-3</v>
      </c>
      <c r="V12" s="56">
        <f t="shared" si="4"/>
        <v>1.5003586569155693E-3</v>
      </c>
      <c r="W12" s="56">
        <f t="shared" si="5"/>
        <v>8.596421879717879E-2</v>
      </c>
      <c r="X12" s="56">
        <f t="shared" si="6"/>
        <v>1.0000002122858702</v>
      </c>
      <c r="Y12" s="62">
        <v>1</v>
      </c>
      <c r="Z12" s="56">
        <f t="shared" si="7"/>
        <v>0.56427711861544183</v>
      </c>
      <c r="AA12" s="56">
        <f t="shared" si="8"/>
        <v>0.51373841249437902</v>
      </c>
      <c r="AB12" s="56">
        <f t="shared" si="9"/>
        <v>29.435042809678876</v>
      </c>
      <c r="AC12" s="56">
        <f t="shared" si="10"/>
        <v>1.1482197814847754</v>
      </c>
      <c r="AD12" s="62">
        <v>1</v>
      </c>
      <c r="AE12" s="56">
        <f t="shared" si="11"/>
        <v>2.0724E-5</v>
      </c>
      <c r="AF12" s="56">
        <f t="shared" si="12"/>
        <v>2.0723999997033125E-5</v>
      </c>
      <c r="AG12" s="56">
        <f t="shared" si="13"/>
        <v>1.1873977344591287E-3</v>
      </c>
      <c r="AH12" s="56">
        <f t="shared" si="14"/>
        <v>1.000000000214742</v>
      </c>
      <c r="AI12" s="62">
        <v>1</v>
      </c>
      <c r="AJ12" s="56">
        <f t="shared" si="15"/>
        <v>0</v>
      </c>
      <c r="AK12" s="56">
        <f t="shared" si="16"/>
        <v>0</v>
      </c>
      <c r="AL12" s="56">
        <f t="shared" si="17"/>
        <v>0</v>
      </c>
      <c r="AM12" s="56">
        <f t="shared" si="18"/>
        <v>1</v>
      </c>
      <c r="AN12" s="62">
        <v>1</v>
      </c>
      <c r="AO12" s="56">
        <f t="shared" si="19"/>
        <v>2.0724000000000003E-3</v>
      </c>
      <c r="AP12" s="56">
        <f t="shared" si="20"/>
        <v>2.0723970331309577E-3</v>
      </c>
      <c r="AQ12" s="56">
        <f t="shared" si="21"/>
        <v>0.11873960347383732</v>
      </c>
      <c r="AR12" s="56">
        <f t="shared" si="22"/>
        <v>1.0000021474185743</v>
      </c>
      <c r="AS12" s="62">
        <v>1</v>
      </c>
      <c r="AT12" s="56">
        <f t="shared" si="23"/>
        <v>2.0724000000000002E-7</v>
      </c>
      <c r="AU12" s="56">
        <f t="shared" si="24"/>
        <v>2.0723999999999706E-7</v>
      </c>
      <c r="AV12" s="56">
        <f t="shared" si="25"/>
        <v>1.1873977346291012E-5</v>
      </c>
      <c r="AW12" s="56">
        <f t="shared" si="26"/>
        <v>1.0000000000000213</v>
      </c>
      <c r="AX12" s="56">
        <f t="shared" si="31"/>
        <v>-29.402267425002218</v>
      </c>
      <c r="AY12" s="56">
        <f t="shared" si="27"/>
        <v>51.180909654047937</v>
      </c>
      <c r="AZ12" s="56">
        <f t="shared" si="30"/>
        <v>34.182160009383125</v>
      </c>
    </row>
    <row r="13" spans="2:52">
      <c r="B13" s="68" t="s">
        <v>221</v>
      </c>
      <c r="C13" s="69">
        <f>C12/100</f>
        <v>3.3000000000000002E-6</v>
      </c>
      <c r="D13" s="70"/>
      <c r="E13" s="68"/>
      <c r="F13" s="70"/>
      <c r="G13" s="68"/>
      <c r="H13" s="77"/>
      <c r="I13" s="72"/>
      <c r="J13" s="72"/>
      <c r="K13" s="70"/>
      <c r="L13" s="56"/>
      <c r="M13" s="56"/>
      <c r="N13" s="56"/>
      <c r="O13" s="56"/>
      <c r="P13" s="56"/>
      <c r="Q13" s="57">
        <f t="shared" si="1"/>
        <v>0.03</v>
      </c>
      <c r="R13" s="56">
        <f t="shared" ref="R13:R76" si="32">10+R12</f>
        <v>30</v>
      </c>
      <c r="S13" s="56">
        <f t="shared" si="29"/>
        <v>188.4</v>
      </c>
      <c r="T13" s="56">
        <f t="shared" si="2"/>
        <v>0.99999794518253338</v>
      </c>
      <c r="U13" s="56">
        <f t="shared" si="3"/>
        <v>2.2505376187753061E-3</v>
      </c>
      <c r="V13" s="56">
        <f t="shared" si="4"/>
        <v>2.2505384436195958E-3</v>
      </c>
      <c r="W13" s="56">
        <f t="shared" si="5"/>
        <v>0.12894635445134381</v>
      </c>
      <c r="X13" s="56">
        <f t="shared" si="6"/>
        <v>1.0000004776443172</v>
      </c>
      <c r="Y13" s="62">
        <v>1</v>
      </c>
      <c r="Z13" s="56">
        <f t="shared" si="7"/>
        <v>0.84641567792316275</v>
      </c>
      <c r="AA13" s="56">
        <f t="shared" si="8"/>
        <v>0.70240949653087026</v>
      </c>
      <c r="AB13" s="56">
        <f t="shared" si="9"/>
        <v>40.245099641127908</v>
      </c>
      <c r="AC13" s="56">
        <f t="shared" si="10"/>
        <v>1.3101219408261686</v>
      </c>
      <c r="AD13" s="62">
        <v>1</v>
      </c>
      <c r="AE13" s="56">
        <f t="shared" si="11"/>
        <v>3.1086E-5</v>
      </c>
      <c r="AF13" s="56">
        <f t="shared" si="12"/>
        <v>3.108599998998679E-5</v>
      </c>
      <c r="AG13" s="56">
        <f t="shared" si="13"/>
        <v>1.7810966013699623E-3</v>
      </c>
      <c r="AH13" s="56">
        <f t="shared" si="14"/>
        <v>1.0000000004831697</v>
      </c>
      <c r="AI13" s="62">
        <v>1</v>
      </c>
      <c r="AJ13" s="56">
        <f t="shared" si="15"/>
        <v>0</v>
      </c>
      <c r="AK13" s="56">
        <f t="shared" si="16"/>
        <v>0</v>
      </c>
      <c r="AL13" s="56">
        <f t="shared" si="17"/>
        <v>0</v>
      </c>
      <c r="AM13" s="56">
        <f t="shared" si="18"/>
        <v>1</v>
      </c>
      <c r="AN13" s="62">
        <v>1</v>
      </c>
      <c r="AO13" s="56">
        <f t="shared" si="19"/>
        <v>3.1086000000000004E-3</v>
      </c>
      <c r="AP13" s="56">
        <f t="shared" si="20"/>
        <v>3.1085899868492357E-3</v>
      </c>
      <c r="AQ13" s="56">
        <f t="shared" si="21"/>
        <v>0.17810908648308929</v>
      </c>
      <c r="AR13" s="56">
        <f t="shared" si="22"/>
        <v>1.0000048316853074</v>
      </c>
      <c r="AS13" s="62">
        <v>1</v>
      </c>
      <c r="AT13" s="56">
        <f t="shared" si="23"/>
        <v>3.1086000000000002E-7</v>
      </c>
      <c r="AU13" s="56">
        <f t="shared" si="24"/>
        <v>3.1085999999999001E-7</v>
      </c>
      <c r="AV13" s="56">
        <f t="shared" si="25"/>
        <v>1.7810966019436197E-5</v>
      </c>
      <c r="AW13" s="56">
        <f t="shared" si="26"/>
        <v>1.0000000000000484</v>
      </c>
      <c r="AX13" s="56">
        <f t="shared" si="31"/>
        <v>-40.195936909096162</v>
      </c>
      <c r="AY13" s="56">
        <f t="shared" si="27"/>
        <v>44.856187213803899</v>
      </c>
      <c r="AZ13" s="56">
        <f t="shared" si="30"/>
        <v>33.036447113704739</v>
      </c>
    </row>
    <row r="14" spans="2:52">
      <c r="B14" s="68" t="s">
        <v>222</v>
      </c>
      <c r="C14" s="69">
        <f>'Design tool'!B39/1000</f>
        <v>0.05</v>
      </c>
      <c r="D14" s="70"/>
      <c r="E14" s="68"/>
      <c r="F14" s="70"/>
      <c r="G14" s="68"/>
      <c r="H14" s="72"/>
      <c r="I14" s="72"/>
      <c r="J14" s="72"/>
      <c r="K14" s="70"/>
      <c r="L14" s="56"/>
      <c r="M14" s="56"/>
      <c r="N14" s="56"/>
      <c r="O14" s="56"/>
      <c r="P14" s="56"/>
      <c r="Q14" s="57">
        <f t="shared" si="1"/>
        <v>0.04</v>
      </c>
      <c r="R14" s="56">
        <f t="shared" si="32"/>
        <v>40</v>
      </c>
      <c r="S14" s="56">
        <f t="shared" si="29"/>
        <v>251.20000000000002</v>
      </c>
      <c r="T14" s="56">
        <f t="shared" si="2"/>
        <v>0.99999634699117046</v>
      </c>
      <c r="U14" s="56">
        <f t="shared" si="3"/>
        <v>3.000716825033741E-3</v>
      </c>
      <c r="V14" s="56">
        <f t="shared" si="4"/>
        <v>3.0007187802158302E-3</v>
      </c>
      <c r="W14" s="56">
        <f t="shared" si="5"/>
        <v>0.17192852161201155</v>
      </c>
      <c r="X14" s="56">
        <f t="shared" si="6"/>
        <v>1.0000008491482142</v>
      </c>
      <c r="Y14" s="62">
        <v>1</v>
      </c>
      <c r="Z14" s="56">
        <f t="shared" si="7"/>
        <v>1.1285542372308837</v>
      </c>
      <c r="AA14" s="56">
        <f t="shared" si="8"/>
        <v>0.84571998783064395</v>
      </c>
      <c r="AB14" s="56">
        <f t="shared" si="9"/>
        <v>48.456185952551238</v>
      </c>
      <c r="AC14" s="56">
        <f t="shared" si="10"/>
        <v>1.5078576412817564</v>
      </c>
      <c r="AD14" s="62">
        <v>1</v>
      </c>
      <c r="AE14" s="56">
        <f t="shared" si="11"/>
        <v>4.1448E-5</v>
      </c>
      <c r="AF14" s="56">
        <f t="shared" si="12"/>
        <v>4.1447999976264985E-5</v>
      </c>
      <c r="AG14" s="56">
        <f t="shared" si="13"/>
        <v>2.3747954678983198E-3</v>
      </c>
      <c r="AH14" s="56">
        <f t="shared" si="14"/>
        <v>1.0000000008589682</v>
      </c>
      <c r="AI14" s="62">
        <v>1</v>
      </c>
      <c r="AJ14" s="56">
        <f t="shared" si="15"/>
        <v>0</v>
      </c>
      <c r="AK14" s="56">
        <f t="shared" si="16"/>
        <v>0</v>
      </c>
      <c r="AL14" s="56">
        <f t="shared" si="17"/>
        <v>0</v>
      </c>
      <c r="AM14" s="56">
        <f t="shared" si="18"/>
        <v>1</v>
      </c>
      <c r="AN14" s="62">
        <v>1</v>
      </c>
      <c r="AO14" s="56">
        <f t="shared" si="19"/>
        <v>4.1448000000000006E-3</v>
      </c>
      <c r="AP14" s="56">
        <f t="shared" si="20"/>
        <v>4.1447762652311463E-3</v>
      </c>
      <c r="AQ14" s="56">
        <f t="shared" si="21"/>
        <v>0.23747818702374057</v>
      </c>
      <c r="AR14" s="56">
        <f t="shared" si="22"/>
        <v>1.0000085896466291</v>
      </c>
      <c r="AS14" s="62">
        <v>1</v>
      </c>
      <c r="AT14" s="56">
        <f t="shared" si="23"/>
        <v>4.1448000000000004E-7</v>
      </c>
      <c r="AU14" s="56">
        <f t="shared" si="24"/>
        <v>4.1447999999997633E-7</v>
      </c>
      <c r="AV14" s="56">
        <f t="shared" si="25"/>
        <v>2.3747954692581003E-5</v>
      </c>
      <c r="AW14" s="56">
        <f t="shared" si="26"/>
        <v>1.0000000000000859</v>
      </c>
      <c r="AX14" s="56">
        <f t="shared" si="31"/>
        <v>-48.390636287139507</v>
      </c>
      <c r="AY14" s="56">
        <f t="shared" si="27"/>
        <v>38.974020128135315</v>
      </c>
      <c r="AZ14" s="56">
        <f t="shared" si="30"/>
        <v>31.815504102211392</v>
      </c>
    </row>
    <row r="15" spans="2:52">
      <c r="B15" s="68" t="s">
        <v>223</v>
      </c>
      <c r="C15" s="69">
        <f>C14/100</f>
        <v>5.0000000000000001E-4</v>
      </c>
      <c r="D15" s="70"/>
      <c r="E15" s="68"/>
      <c r="F15" s="70"/>
      <c r="G15" s="68"/>
      <c r="H15" s="72"/>
      <c r="I15" s="72"/>
      <c r="J15" s="72"/>
      <c r="K15" s="70"/>
      <c r="L15" s="56"/>
      <c r="M15" s="56"/>
      <c r="N15" s="56"/>
      <c r="O15" s="56"/>
      <c r="P15" s="56"/>
      <c r="Q15" s="57">
        <f t="shared" si="1"/>
        <v>0.05</v>
      </c>
      <c r="R15" s="56">
        <f t="shared" si="32"/>
        <v>50</v>
      </c>
      <c r="S15" s="56">
        <f t="shared" si="29"/>
        <v>314</v>
      </c>
      <c r="T15" s="56">
        <f t="shared" si="2"/>
        <v>0.99999429217370372</v>
      </c>
      <c r="U15" s="56">
        <f t="shared" si="3"/>
        <v>3.750896031292176E-3</v>
      </c>
      <c r="V15" s="56">
        <f t="shared" si="4"/>
        <v>3.7508998499962065E-3</v>
      </c>
      <c r="W15" s="56">
        <f t="shared" si="5"/>
        <v>0.2149107307810362</v>
      </c>
      <c r="X15" s="56">
        <f t="shared" si="6"/>
        <v>1.0000013267996319</v>
      </c>
      <c r="Y15" s="62">
        <v>1</v>
      </c>
      <c r="Z15" s="56">
        <f t="shared" si="7"/>
        <v>1.4106927965386045</v>
      </c>
      <c r="AA15" s="56">
        <f t="shared" si="8"/>
        <v>0.95414107900553102</v>
      </c>
      <c r="AB15" s="56">
        <f t="shared" si="9"/>
        <v>54.668256887075366</v>
      </c>
      <c r="AC15" s="56">
        <f t="shared" si="10"/>
        <v>1.7291773090709663</v>
      </c>
      <c r="AD15" s="62">
        <v>1</v>
      </c>
      <c r="AE15" s="56">
        <f t="shared" si="11"/>
        <v>5.1809999999999994E-5</v>
      </c>
      <c r="AF15" s="56">
        <f t="shared" si="12"/>
        <v>5.1809999953642544E-5</v>
      </c>
      <c r="AG15" s="56">
        <f t="shared" si="13"/>
        <v>2.9684943339167084E-3</v>
      </c>
      <c r="AH15" s="56">
        <f t="shared" si="14"/>
        <v>1.000000001342138</v>
      </c>
      <c r="AI15" s="62">
        <v>1</v>
      </c>
      <c r="AJ15" s="56">
        <f t="shared" si="15"/>
        <v>0</v>
      </c>
      <c r="AK15" s="56">
        <f t="shared" si="16"/>
        <v>0</v>
      </c>
      <c r="AL15" s="56">
        <f t="shared" si="17"/>
        <v>0</v>
      </c>
      <c r="AM15" s="56">
        <f t="shared" si="18"/>
        <v>1</v>
      </c>
      <c r="AN15" s="62">
        <v>1</v>
      </c>
      <c r="AO15" s="56">
        <f t="shared" si="19"/>
        <v>5.1810000000000007E-3</v>
      </c>
      <c r="AP15" s="56">
        <f t="shared" si="20"/>
        <v>5.1809536432983567E-3</v>
      </c>
      <c r="AQ15" s="56">
        <f t="shared" si="21"/>
        <v>0.2968467776139232</v>
      </c>
      <c r="AR15" s="56">
        <f t="shared" si="22"/>
        <v>1.0000134212904344</v>
      </c>
      <c r="AS15" s="62">
        <v>1</v>
      </c>
      <c r="AT15" s="56">
        <f t="shared" si="23"/>
        <v>5.1810000000000007E-7</v>
      </c>
      <c r="AU15" s="56">
        <f t="shared" si="24"/>
        <v>5.1809999999995369E-7</v>
      </c>
      <c r="AV15" s="56">
        <f t="shared" si="25"/>
        <v>2.9684943365725298E-5</v>
      </c>
      <c r="AW15" s="56">
        <f t="shared" si="26"/>
        <v>1.0000000000001341</v>
      </c>
      <c r="AX15" s="56">
        <f t="shared" si="31"/>
        <v>-54.586320840242479</v>
      </c>
      <c r="AY15" s="56">
        <f t="shared" si="27"/>
        <v>33.985832235433612</v>
      </c>
      <c r="AZ15" s="56">
        <f t="shared" si="30"/>
        <v>30.625958185375151</v>
      </c>
    </row>
    <row r="16" spans="2:52">
      <c r="B16" s="78" t="s">
        <v>224</v>
      </c>
      <c r="C16" s="79">
        <f>C12</f>
        <v>3.3E-4</v>
      </c>
      <c r="D16" s="80"/>
      <c r="E16" s="78"/>
      <c r="F16" s="80"/>
      <c r="G16" s="78"/>
      <c r="H16" s="81"/>
      <c r="I16" s="81"/>
      <c r="J16" s="81"/>
      <c r="K16" s="80"/>
      <c r="L16" s="56"/>
      <c r="M16" s="56"/>
      <c r="N16" s="56"/>
      <c r="O16" s="56"/>
      <c r="P16" s="56"/>
      <c r="Q16" s="57">
        <f t="shared" si="1"/>
        <v>0.06</v>
      </c>
      <c r="R16" s="56">
        <f t="shared" si="32"/>
        <v>60</v>
      </c>
      <c r="S16" s="56">
        <f t="shared" si="29"/>
        <v>376.8</v>
      </c>
      <c r="T16" s="56">
        <f t="shared" si="2"/>
        <v>0.99999178073013339</v>
      </c>
      <c r="U16" s="56">
        <f t="shared" si="3"/>
        <v>4.5010752375506122E-3</v>
      </c>
      <c r="V16" s="56">
        <f t="shared" si="4"/>
        <v>4.5010818362479716E-3</v>
      </c>
      <c r="W16" s="56">
        <f t="shared" si="5"/>
        <v>0.25789299246000347</v>
      </c>
      <c r="X16" s="56">
        <f t="shared" si="6"/>
        <v>1.0000019106012334</v>
      </c>
      <c r="Y16" s="62">
        <v>1</v>
      </c>
      <c r="Z16" s="56">
        <f t="shared" si="7"/>
        <v>1.6928313558463255</v>
      </c>
      <c r="AA16" s="56">
        <f t="shared" si="8"/>
        <v>1.0372236310891165</v>
      </c>
      <c r="AB16" s="56">
        <f t="shared" si="9"/>
        <v>59.428536472640658</v>
      </c>
      <c r="AC16" s="56">
        <f t="shared" si="10"/>
        <v>1.9661327522160117</v>
      </c>
      <c r="AD16" s="62">
        <v>1</v>
      </c>
      <c r="AE16" s="56">
        <f t="shared" si="11"/>
        <v>6.2172E-5</v>
      </c>
      <c r="AF16" s="56">
        <f t="shared" si="12"/>
        <v>6.2171999919894333E-5</v>
      </c>
      <c r="AG16" s="56">
        <f t="shared" si="13"/>
        <v>3.5621931992976374E-3</v>
      </c>
      <c r="AH16" s="56">
        <f t="shared" si="14"/>
        <v>1.0000000019326787</v>
      </c>
      <c r="AI16" s="62">
        <v>1</v>
      </c>
      <c r="AJ16" s="56">
        <f t="shared" si="15"/>
        <v>0</v>
      </c>
      <c r="AK16" s="56">
        <f t="shared" si="16"/>
        <v>0</v>
      </c>
      <c r="AL16" s="56">
        <f t="shared" si="17"/>
        <v>0</v>
      </c>
      <c r="AM16" s="56">
        <f t="shared" si="18"/>
        <v>1</v>
      </c>
      <c r="AN16" s="62">
        <v>1</v>
      </c>
      <c r="AO16" s="56">
        <f t="shared" si="19"/>
        <v>6.2172000000000009E-3</v>
      </c>
      <c r="AP16" s="56">
        <f t="shared" si="20"/>
        <v>6.217119896187201E-3</v>
      </c>
      <c r="AQ16" s="56">
        <f t="shared" si="21"/>
        <v>0.35621473077833915</v>
      </c>
      <c r="AR16" s="56">
        <f t="shared" si="22"/>
        <v>1.0000193266011612</v>
      </c>
      <c r="AS16" s="62">
        <v>1</v>
      </c>
      <c r="AT16" s="56">
        <f t="shared" si="23"/>
        <v>6.2172000000000004E-7</v>
      </c>
      <c r="AU16" s="56">
        <f t="shared" si="24"/>
        <v>6.2171999999991989E-7</v>
      </c>
      <c r="AV16" s="56">
        <f t="shared" si="25"/>
        <v>3.5621932038868952E-5</v>
      </c>
      <c r="AW16" s="56">
        <f t="shared" si="26"/>
        <v>1.0000000000001932</v>
      </c>
      <c r="AX16" s="56">
        <f t="shared" si="31"/>
        <v>-59.330214734322325</v>
      </c>
      <c r="AY16" s="56">
        <f t="shared" si="27"/>
        <v>29.890068507490017</v>
      </c>
      <c r="AZ16" s="56">
        <f t="shared" si="30"/>
        <v>29.510538208708521</v>
      </c>
    </row>
    <row r="17" spans="2:52"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7">
        <f t="shared" si="1"/>
        <v>7.0000000000000007E-2</v>
      </c>
      <c r="R17" s="56">
        <f t="shared" si="32"/>
        <v>70</v>
      </c>
      <c r="S17" s="56">
        <f t="shared" si="29"/>
        <v>439.6</v>
      </c>
      <c r="T17" s="56">
        <f t="shared" si="2"/>
        <v>0.99998881266045936</v>
      </c>
      <c r="U17" s="56">
        <f t="shared" si="3"/>
        <v>5.2512544438090471E-3</v>
      </c>
      <c r="V17" s="56">
        <f t="shared" si="4"/>
        <v>5.2512649222525099E-3</v>
      </c>
      <c r="W17" s="56">
        <f t="shared" si="5"/>
        <v>0.30087531715016319</v>
      </c>
      <c r="X17" s="56">
        <f t="shared" si="6"/>
        <v>1.000002600556273</v>
      </c>
      <c r="Y17" s="62">
        <v>1</v>
      </c>
      <c r="Z17" s="56">
        <f t="shared" si="7"/>
        <v>1.9749699151540463</v>
      </c>
      <c r="AA17" s="56">
        <f t="shared" si="8"/>
        <v>1.1020921166291382</v>
      </c>
      <c r="AB17" s="56">
        <f t="shared" si="9"/>
        <v>63.14522691748931</v>
      </c>
      <c r="AC17" s="56">
        <f t="shared" si="10"/>
        <v>2.2137086903573335</v>
      </c>
      <c r="AD17" s="62">
        <v>1</v>
      </c>
      <c r="AE17" s="56">
        <f t="shared" si="11"/>
        <v>7.2533999999999994E-5</v>
      </c>
      <c r="AF17" s="56">
        <f t="shared" si="12"/>
        <v>7.2533999872795161E-5</v>
      </c>
      <c r="AG17" s="56">
        <f t="shared" si="13"/>
        <v>4.1558920639136127E-3</v>
      </c>
      <c r="AH17" s="56">
        <f t="shared" si="14"/>
        <v>1.0000000026305904</v>
      </c>
      <c r="AI17" s="62">
        <v>1</v>
      </c>
      <c r="AJ17" s="56">
        <f t="shared" si="15"/>
        <v>0</v>
      </c>
      <c r="AK17" s="56">
        <f t="shared" si="16"/>
        <v>0</v>
      </c>
      <c r="AL17" s="56">
        <f t="shared" si="17"/>
        <v>0</v>
      </c>
      <c r="AM17" s="56">
        <f t="shared" si="18"/>
        <v>1</v>
      </c>
      <c r="AN17" s="62">
        <v>1</v>
      </c>
      <c r="AO17" s="56">
        <f t="shared" si="19"/>
        <v>7.253400000000001E-3</v>
      </c>
      <c r="AP17" s="56">
        <f t="shared" si="20"/>
        <v>7.2532727991773465E-3</v>
      </c>
      <c r="AQ17" s="56">
        <f t="shared" si="21"/>
        <v>0.41558191904990266</v>
      </c>
      <c r="AR17" s="56">
        <f t="shared" si="22"/>
        <v>1.0000263055597887</v>
      </c>
      <c r="AS17" s="62">
        <v>1</v>
      </c>
      <c r="AT17" s="56">
        <f t="shared" si="23"/>
        <v>7.2534000000000011E-7</v>
      </c>
      <c r="AU17" s="56">
        <f t="shared" si="24"/>
        <v>7.2533999999987295E-7</v>
      </c>
      <c r="AV17" s="56">
        <f t="shared" si="25"/>
        <v>4.1558920712011851E-5</v>
      </c>
      <c r="AW17" s="56">
        <f t="shared" si="26"/>
        <v>1.0000000000002629</v>
      </c>
      <c r="AX17" s="56">
        <f t="shared" si="31"/>
        <v>-63.03052031558957</v>
      </c>
      <c r="AY17" s="56">
        <f t="shared" si="27"/>
        <v>26.547400973585003</v>
      </c>
      <c r="AZ17" s="56">
        <f t="shared" si="30"/>
        <v>28.480440189644469</v>
      </c>
    </row>
    <row r="18" spans="2:52"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>
        <f t="shared" si="1"/>
        <v>0.08</v>
      </c>
      <c r="R18" s="56">
        <f t="shared" si="32"/>
        <v>80</v>
      </c>
      <c r="S18" s="56">
        <f t="shared" si="29"/>
        <v>502.40000000000003</v>
      </c>
      <c r="T18" s="56">
        <f t="shared" si="2"/>
        <v>0.99998538796468162</v>
      </c>
      <c r="U18" s="56">
        <f t="shared" si="3"/>
        <v>6.0014336500674821E-3</v>
      </c>
      <c r="V18" s="56">
        <f t="shared" si="4"/>
        <v>6.0014492912841737E-3</v>
      </c>
      <c r="W18" s="56">
        <f t="shared" si="5"/>
        <v>0.3438577153523622</v>
      </c>
      <c r="X18" s="56">
        <f t="shared" si="6"/>
        <v>1.0000033966685968</v>
      </c>
      <c r="Y18" s="62">
        <v>1</v>
      </c>
      <c r="Z18" s="56">
        <f t="shared" si="7"/>
        <v>2.2571084744617673</v>
      </c>
      <c r="AA18" s="56">
        <f t="shared" si="8"/>
        <v>1.1537414433222619</v>
      </c>
      <c r="AB18" s="56">
        <f t="shared" si="9"/>
        <v>66.104515351697685</v>
      </c>
      <c r="AC18" s="56">
        <f t="shared" si="10"/>
        <v>2.4687119446154764</v>
      </c>
      <c r="AD18" s="62">
        <v>1</v>
      </c>
      <c r="AE18" s="56">
        <f t="shared" si="11"/>
        <v>8.2896000000000001E-5</v>
      </c>
      <c r="AF18" s="56">
        <f t="shared" si="12"/>
        <v>8.2895999810119893E-5</v>
      </c>
      <c r="AG18" s="56">
        <f t="shared" si="13"/>
        <v>4.7495909276371439E-3</v>
      </c>
      <c r="AH18" s="56">
        <f t="shared" si="14"/>
        <v>1.0000000034358734</v>
      </c>
      <c r="AI18" s="62">
        <v>1</v>
      </c>
      <c r="AJ18" s="56">
        <f t="shared" si="15"/>
        <v>0</v>
      </c>
      <c r="AK18" s="56">
        <f t="shared" si="16"/>
        <v>0</v>
      </c>
      <c r="AL18" s="56">
        <f t="shared" si="17"/>
        <v>0</v>
      </c>
      <c r="AM18" s="56">
        <f t="shared" si="18"/>
        <v>1</v>
      </c>
      <c r="AN18" s="62">
        <v>1</v>
      </c>
      <c r="AO18" s="56">
        <f t="shared" si="19"/>
        <v>8.2896000000000011E-3</v>
      </c>
      <c r="AP18" s="56">
        <f t="shared" si="20"/>
        <v>8.2894101277204459E-3</v>
      </c>
      <c r="AQ18" s="56">
        <f t="shared" si="21"/>
        <v>0.47494821497138223</v>
      </c>
      <c r="AR18" s="56">
        <f t="shared" si="22"/>
        <v>1.0000343581438389</v>
      </c>
      <c r="AS18" s="62">
        <v>1</v>
      </c>
      <c r="AT18" s="56">
        <f t="shared" si="23"/>
        <v>8.2896000000000009E-7</v>
      </c>
      <c r="AU18" s="56">
        <f t="shared" si="24"/>
        <v>8.2895999999981024E-7</v>
      </c>
      <c r="AV18" s="56">
        <f t="shared" si="25"/>
        <v>4.7495909385153848E-5</v>
      </c>
      <c r="AW18" s="56">
        <f t="shared" si="26"/>
        <v>1.0000000000003437</v>
      </c>
      <c r="AX18" s="56">
        <f t="shared" si="31"/>
        <v>-65.973424852078665</v>
      </c>
      <c r="AY18" s="56">
        <f t="shared" si="27"/>
        <v>23.805385155206476</v>
      </c>
      <c r="AZ18" s="56">
        <f t="shared" si="30"/>
        <v>27.533504249231111</v>
      </c>
    </row>
    <row r="19" spans="2:52">
      <c r="B19" s="56"/>
      <c r="C19" s="56"/>
      <c r="D19" s="56"/>
      <c r="E19" s="56"/>
      <c r="F19" s="56"/>
      <c r="G19" s="56"/>
      <c r="H19" s="56">
        <f>(0.5-C4)*F2*C2/C7</f>
        <v>3.7660470152808207E-3</v>
      </c>
      <c r="I19" s="56">
        <f>F2*C2/C7</f>
        <v>8.1392265576736549E-3</v>
      </c>
      <c r="J19" s="56"/>
      <c r="K19" s="56"/>
      <c r="L19" s="56"/>
      <c r="M19" s="56"/>
      <c r="N19" s="56"/>
      <c r="O19" s="56"/>
      <c r="P19" s="56"/>
      <c r="Q19" s="57">
        <f t="shared" si="1"/>
        <v>0.09</v>
      </c>
      <c r="R19" s="56">
        <f t="shared" si="32"/>
        <v>90</v>
      </c>
      <c r="S19" s="56">
        <f t="shared" si="29"/>
        <v>565.20000000000005</v>
      </c>
      <c r="T19" s="56">
        <f t="shared" si="2"/>
        <v>0.99998150664280028</v>
      </c>
      <c r="U19" s="56">
        <f t="shared" si="3"/>
        <v>6.7516128563259179E-3</v>
      </c>
      <c r="V19" s="56">
        <f t="shared" si="4"/>
        <v>6.751635126609117E-3</v>
      </c>
      <c r="W19" s="56">
        <f t="shared" si="5"/>
        <v>0.38684019756697763</v>
      </c>
      <c r="X19" s="56">
        <f t="shared" si="6"/>
        <v>1.0000042989426428</v>
      </c>
      <c r="Y19" s="62">
        <v>1</v>
      </c>
      <c r="Z19" s="56">
        <f t="shared" si="7"/>
        <v>2.5392470337694881</v>
      </c>
      <c r="AA19" s="56">
        <f t="shared" si="8"/>
        <v>1.1956309992942582</v>
      </c>
      <c r="AB19" s="56">
        <f t="shared" si="9"/>
        <v>68.504610114570099</v>
      </c>
      <c r="AC19" s="56">
        <f t="shared" si="10"/>
        <v>2.7290612852237568</v>
      </c>
      <c r="AD19" s="62">
        <v>1</v>
      </c>
      <c r="AE19" s="56">
        <f t="shared" si="11"/>
        <v>9.3257999999999994E-5</v>
      </c>
      <c r="AF19" s="56">
        <f t="shared" si="12"/>
        <v>9.3257999729643354E-5</v>
      </c>
      <c r="AG19" s="56">
        <f t="shared" si="13"/>
        <v>5.3432897903407366E-3</v>
      </c>
      <c r="AH19" s="56">
        <f t="shared" si="14"/>
        <v>1.0000000043485273</v>
      </c>
      <c r="AI19" s="62">
        <v>1</v>
      </c>
      <c r="AJ19" s="56">
        <f t="shared" si="15"/>
        <v>0</v>
      </c>
      <c r="AK19" s="56">
        <f t="shared" si="16"/>
        <v>0</v>
      </c>
      <c r="AL19" s="56">
        <f t="shared" si="17"/>
        <v>0</v>
      </c>
      <c r="AM19" s="56">
        <f t="shared" si="18"/>
        <v>1</v>
      </c>
      <c r="AN19" s="62">
        <v>1</v>
      </c>
      <c r="AO19" s="56">
        <f t="shared" si="19"/>
        <v>9.3258000000000021E-3</v>
      </c>
      <c r="AP19" s="56">
        <f t="shared" si="20"/>
        <v>9.3255296574687885E-3</v>
      </c>
      <c r="AQ19" s="56">
        <f t="shared" si="21"/>
        <v>0.53431349109704185</v>
      </c>
      <c r="AR19" s="56">
        <f t="shared" si="22"/>
        <v>1.0000434843273767</v>
      </c>
      <c r="AS19" s="62">
        <v>1</v>
      </c>
      <c r="AT19" s="56">
        <f t="shared" si="23"/>
        <v>9.3258000000000016E-7</v>
      </c>
      <c r="AU19" s="56">
        <f t="shared" si="24"/>
        <v>9.3257999999972985E-7</v>
      </c>
      <c r="AV19" s="56">
        <f t="shared" si="25"/>
        <v>5.3432898058294836E-5</v>
      </c>
      <c r="AW19" s="56">
        <f t="shared" si="26"/>
        <v>1.0000000000004348</v>
      </c>
      <c r="AX19" s="56">
        <f t="shared" si="31"/>
        <v>-68.357136821040029</v>
      </c>
      <c r="AY19" s="56">
        <f t="shared" si="27"/>
        <v>21.534555594743406</v>
      </c>
      <c r="AZ19" s="56">
        <f t="shared" si="30"/>
        <v>26.662718274475615</v>
      </c>
    </row>
    <row r="20" spans="2:52"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>
        <f t="shared" si="1"/>
        <v>0.1</v>
      </c>
      <c r="R20" s="56">
        <f t="shared" si="32"/>
        <v>100</v>
      </c>
      <c r="S20" s="56">
        <f t="shared" si="29"/>
        <v>628</v>
      </c>
      <c r="T20" s="56">
        <f t="shared" si="2"/>
        <v>0.99997716869481512</v>
      </c>
      <c r="U20" s="56">
        <f t="shared" si="3"/>
        <v>7.5017920625843519E-3</v>
      </c>
      <c r="V20" s="56">
        <f t="shared" si="4"/>
        <v>7.5018226114841099E-3</v>
      </c>
      <c r="W20" s="56">
        <f t="shared" si="5"/>
        <v>0.42982277429384902</v>
      </c>
      <c r="X20" s="56">
        <f t="shared" si="6"/>
        <v>1.0000053073834403</v>
      </c>
      <c r="Y20" s="62">
        <v>1</v>
      </c>
      <c r="Z20" s="56">
        <f t="shared" si="7"/>
        <v>2.8213855930772089</v>
      </c>
      <c r="AA20" s="56">
        <f t="shared" si="8"/>
        <v>1.2301752898664822</v>
      </c>
      <c r="AB20" s="56">
        <f t="shared" si="9"/>
        <v>70.48385217063209</v>
      </c>
      <c r="AC20" s="56">
        <f t="shared" si="10"/>
        <v>2.9933621005190192</v>
      </c>
      <c r="AD20" s="62">
        <v>1</v>
      </c>
      <c r="AE20" s="56">
        <f t="shared" si="11"/>
        <v>1.0361999999999999E-4</v>
      </c>
      <c r="AF20" s="56">
        <f t="shared" si="12"/>
        <v>1.0361999962914041E-4</v>
      </c>
      <c r="AG20" s="56">
        <f t="shared" si="13"/>
        <v>5.9369886518969009E-3</v>
      </c>
      <c r="AH20" s="56">
        <f t="shared" si="14"/>
        <v>1.000000005368552</v>
      </c>
      <c r="AI20" s="62">
        <v>1</v>
      </c>
      <c r="AJ20" s="56">
        <f t="shared" si="15"/>
        <v>0</v>
      </c>
      <c r="AK20" s="56">
        <f t="shared" si="16"/>
        <v>0</v>
      </c>
      <c r="AL20" s="56">
        <f t="shared" si="17"/>
        <v>0</v>
      </c>
      <c r="AM20" s="56">
        <f t="shared" si="18"/>
        <v>1</v>
      </c>
      <c r="AN20" s="62">
        <v>1</v>
      </c>
      <c r="AO20" s="56">
        <f t="shared" si="19"/>
        <v>1.0362000000000001E-2</v>
      </c>
      <c r="AP20" s="56">
        <f t="shared" si="20"/>
        <v>1.0361629164303941E-2</v>
      </c>
      <c r="AQ20" s="56">
        <f t="shared" si="21"/>
        <v>0.59367761999428204</v>
      </c>
      <c r="AR20" s="56">
        <f t="shared" si="22"/>
        <v>1.0000536840810097</v>
      </c>
      <c r="AS20" s="62">
        <v>1</v>
      </c>
      <c r="AT20" s="56">
        <f t="shared" si="23"/>
        <v>1.0362000000000001E-6</v>
      </c>
      <c r="AU20" s="56">
        <f t="shared" si="24"/>
        <v>1.0361999999996293E-6</v>
      </c>
      <c r="AV20" s="56">
        <f t="shared" si="25"/>
        <v>5.9369886731434665E-5</v>
      </c>
      <c r="AW20" s="56">
        <f t="shared" si="26"/>
        <v>1.0000000000005369</v>
      </c>
      <c r="AX20" s="56">
        <f t="shared" si="31"/>
        <v>-70.319997324931663</v>
      </c>
      <c r="AY20" s="56">
        <f t="shared" si="27"/>
        <v>19.633328723228395</v>
      </c>
      <c r="AZ20" s="56">
        <f t="shared" si="30"/>
        <v>25.859878761813938</v>
      </c>
    </row>
    <row r="21" spans="2:52"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>
        <f t="shared" si="1"/>
        <v>0.11</v>
      </c>
      <c r="R21" s="56">
        <f t="shared" si="32"/>
        <v>110</v>
      </c>
      <c r="S21" s="56">
        <f t="shared" si="29"/>
        <v>690.80000000000007</v>
      </c>
      <c r="T21" s="56">
        <f t="shared" si="2"/>
        <v>0.99997237412072626</v>
      </c>
      <c r="U21" s="56">
        <f t="shared" si="3"/>
        <v>8.2519712688427886E-3</v>
      </c>
      <c r="V21" s="56">
        <f t="shared" si="4"/>
        <v>8.2520119291553829E-3</v>
      </c>
      <c r="W21" s="56">
        <f t="shared" si="5"/>
        <v>0.47280545603221191</v>
      </c>
      <c r="X21" s="56">
        <f t="shared" si="6"/>
        <v>1.0000064219966107</v>
      </c>
      <c r="Y21" s="62">
        <v>1</v>
      </c>
      <c r="Z21" s="56">
        <f t="shared" si="7"/>
        <v>3.1035241523849302</v>
      </c>
      <c r="AA21" s="56">
        <f t="shared" si="8"/>
        <v>1.2590860174142529</v>
      </c>
      <c r="AB21" s="56">
        <f t="shared" si="9"/>
        <v>72.140314841771968</v>
      </c>
      <c r="AC21" s="56">
        <f t="shared" si="10"/>
        <v>3.260653640673385</v>
      </c>
      <c r="AD21" s="62">
        <v>1</v>
      </c>
      <c r="AE21" s="56">
        <f t="shared" si="11"/>
        <v>1.1398199999999999E-4</v>
      </c>
      <c r="AF21" s="56">
        <f t="shared" si="12"/>
        <v>1.1398199950638589E-4</v>
      </c>
      <c r="AG21" s="56">
        <f t="shared" si="13"/>
        <v>6.5306875121781439E-3</v>
      </c>
      <c r="AH21" s="56">
        <f t="shared" si="14"/>
        <v>1.000000006495948</v>
      </c>
      <c r="AI21" s="62">
        <v>1</v>
      </c>
      <c r="AJ21" s="56">
        <f t="shared" si="15"/>
        <v>0</v>
      </c>
      <c r="AK21" s="56">
        <f t="shared" si="16"/>
        <v>0</v>
      </c>
      <c r="AL21" s="56">
        <f t="shared" si="17"/>
        <v>0</v>
      </c>
      <c r="AM21" s="56">
        <f t="shared" si="18"/>
        <v>1</v>
      </c>
      <c r="AN21" s="62">
        <v>1</v>
      </c>
      <c r="AO21" s="56">
        <f t="shared" si="19"/>
        <v>1.1398200000000002E-2</v>
      </c>
      <c r="AP21" s="56">
        <f t="shared" si="20"/>
        <v>1.1397706424365397E-2</v>
      </c>
      <c r="AQ21" s="56">
        <f t="shared" si="21"/>
        <v>0.65304047424528167</v>
      </c>
      <c r="AR21" s="56">
        <f t="shared" si="22"/>
        <v>1.0000649573718898</v>
      </c>
      <c r="AS21" s="62">
        <v>1</v>
      </c>
      <c r="AT21" s="56">
        <f t="shared" si="23"/>
        <v>1.1398200000000002E-6</v>
      </c>
      <c r="AU21" s="56">
        <f t="shared" si="24"/>
        <v>1.1398199999995066E-6</v>
      </c>
      <c r="AV21" s="56">
        <f t="shared" si="25"/>
        <v>6.5306875404573227E-5</v>
      </c>
      <c r="AW21" s="56">
        <f t="shared" si="26"/>
        <v>1.0000000000006497</v>
      </c>
      <c r="AX21" s="56">
        <f t="shared" si="31"/>
        <v>-71.9600798235589</v>
      </c>
      <c r="AY21" s="56">
        <f t="shared" si="27"/>
        <v>18.024072952802076</v>
      </c>
      <c r="AZ21" s="56">
        <f t="shared" si="30"/>
        <v>25.117058730701707</v>
      </c>
    </row>
    <row r="22" spans="2:52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>
        <f t="shared" si="1"/>
        <v>0.12</v>
      </c>
      <c r="R22" s="56">
        <f t="shared" si="32"/>
        <v>120</v>
      </c>
      <c r="S22" s="56">
        <f t="shared" si="29"/>
        <v>753.6</v>
      </c>
      <c r="T22" s="56">
        <f t="shared" si="2"/>
        <v>0.9999671229205338</v>
      </c>
      <c r="U22" s="56">
        <f t="shared" si="3"/>
        <v>9.0021504751012244E-3</v>
      </c>
      <c r="V22" s="56">
        <f t="shared" si="4"/>
        <v>9.002203262857441E-3</v>
      </c>
      <c r="W22" s="56">
        <f t="shared" si="5"/>
        <v>0.51578825328063016</v>
      </c>
      <c r="X22" s="56">
        <f t="shared" si="6"/>
        <v>1.0000076427883671</v>
      </c>
      <c r="Y22" s="62">
        <v>1</v>
      </c>
      <c r="Z22" s="56">
        <f t="shared" si="7"/>
        <v>3.385662711692651</v>
      </c>
      <c r="AA22" s="56">
        <f t="shared" si="8"/>
        <v>1.2835989341660594</v>
      </c>
      <c r="AB22" s="56">
        <f t="shared" si="9"/>
        <v>73.544801515206018</v>
      </c>
      <c r="AC22" s="56">
        <f t="shared" si="10"/>
        <v>3.5302566475181423</v>
      </c>
      <c r="AD22" s="62">
        <v>1</v>
      </c>
      <c r="AE22" s="56">
        <f t="shared" si="11"/>
        <v>1.24344E-4</v>
      </c>
      <c r="AF22" s="56">
        <f t="shared" si="12"/>
        <v>1.2434399935915463E-4</v>
      </c>
      <c r="AG22" s="56">
        <f t="shared" si="13"/>
        <v>7.1243863710569733E-3</v>
      </c>
      <c r="AH22" s="56">
        <f t="shared" si="14"/>
        <v>1.0000000077307152</v>
      </c>
      <c r="AI22" s="62">
        <v>1</v>
      </c>
      <c r="AJ22" s="56">
        <f t="shared" si="15"/>
        <v>0</v>
      </c>
      <c r="AK22" s="56">
        <f t="shared" si="16"/>
        <v>0</v>
      </c>
      <c r="AL22" s="56">
        <f t="shared" si="17"/>
        <v>0</v>
      </c>
      <c r="AM22" s="56">
        <f t="shared" si="18"/>
        <v>1</v>
      </c>
      <c r="AN22" s="62">
        <v>1</v>
      </c>
      <c r="AO22" s="56">
        <f t="shared" si="19"/>
        <v>1.2434400000000002E-2</v>
      </c>
      <c r="AP22" s="56">
        <f t="shared" si="20"/>
        <v>1.2433759214079186E-2</v>
      </c>
      <c r="AQ22" s="56">
        <f t="shared" si="21"/>
        <v>0.71240192644863676</v>
      </c>
      <c r="AR22" s="56">
        <f t="shared" si="22"/>
        <v>1.0000773041637132</v>
      </c>
      <c r="AS22" s="62">
        <v>1</v>
      </c>
      <c r="AT22" s="56">
        <f t="shared" si="23"/>
        <v>1.2434400000000001E-6</v>
      </c>
      <c r="AU22" s="56">
        <f t="shared" si="24"/>
        <v>1.2434399999993593E-6</v>
      </c>
      <c r="AV22" s="56">
        <f t="shared" si="25"/>
        <v>7.1243864077710379E-5</v>
      </c>
      <c r="AW22" s="56">
        <f t="shared" si="26"/>
        <v>1.0000000000007732</v>
      </c>
      <c r="AX22" s="56">
        <f t="shared" si="31"/>
        <v>-73.348187842038016</v>
      </c>
      <c r="AY22" s="56">
        <f t="shared" si="27"/>
        <v>16.647773460060417</v>
      </c>
      <c r="AZ22" s="56">
        <f t="shared" si="30"/>
        <v>24.427123148834635</v>
      </c>
    </row>
    <row r="23" spans="2:52">
      <c r="B23" s="56"/>
      <c r="C23" s="56"/>
      <c r="D23" s="56"/>
      <c r="E23" s="56"/>
      <c r="H23" s="56"/>
      <c r="I23" s="56"/>
      <c r="J23" s="56"/>
      <c r="K23" s="56"/>
      <c r="L23" s="56"/>
      <c r="M23" s="56"/>
      <c r="N23" s="56"/>
      <c r="O23" s="56"/>
      <c r="P23" s="56"/>
      <c r="Q23" s="57">
        <f t="shared" si="1"/>
        <v>0.13</v>
      </c>
      <c r="R23" s="56">
        <f t="shared" si="32"/>
        <v>130</v>
      </c>
      <c r="S23" s="56">
        <f t="shared" si="29"/>
        <v>816.4</v>
      </c>
      <c r="T23" s="56">
        <f t="shared" si="2"/>
        <v>0.99996141509423753</v>
      </c>
      <c r="U23" s="56">
        <f t="shared" si="3"/>
        <v>9.7523296813596585E-3</v>
      </c>
      <c r="V23" s="56">
        <f t="shared" si="4"/>
        <v>9.752396795811899E-3</v>
      </c>
      <c r="W23" s="56">
        <f t="shared" si="5"/>
        <v>0.55877117653692909</v>
      </c>
      <c r="X23" s="56">
        <f t="shared" si="6"/>
        <v>1.0000089697655137</v>
      </c>
      <c r="Y23" s="62">
        <v>1</v>
      </c>
      <c r="Z23" s="56">
        <f t="shared" si="7"/>
        <v>3.6678012710003713</v>
      </c>
      <c r="AA23" s="56">
        <f t="shared" si="8"/>
        <v>1.30462280455768</v>
      </c>
      <c r="AB23" s="56">
        <f t="shared" si="9"/>
        <v>74.74938055767592</v>
      </c>
      <c r="AC23" s="56">
        <f t="shared" si="10"/>
        <v>3.8016793872645205</v>
      </c>
      <c r="AD23" s="62">
        <v>1</v>
      </c>
      <c r="AE23" s="56">
        <f t="shared" si="11"/>
        <v>1.3470599999999998E-4</v>
      </c>
      <c r="AF23" s="56">
        <f t="shared" si="12"/>
        <v>1.3470599918522148E-4</v>
      </c>
      <c r="AG23" s="56">
        <f t="shared" si="13"/>
        <v>7.718085228405897E-3</v>
      </c>
      <c r="AH23" s="56">
        <f t="shared" si="14"/>
        <v>1.0000000090728531</v>
      </c>
      <c r="AI23" s="62">
        <v>1</v>
      </c>
      <c r="AJ23" s="56">
        <f t="shared" si="15"/>
        <v>0</v>
      </c>
      <c r="AK23" s="56">
        <f t="shared" si="16"/>
        <v>0</v>
      </c>
      <c r="AL23" s="56">
        <f t="shared" si="17"/>
        <v>0</v>
      </c>
      <c r="AM23" s="56">
        <f t="shared" si="18"/>
        <v>1</v>
      </c>
      <c r="AN23" s="62">
        <v>1</v>
      </c>
      <c r="AO23" s="56">
        <f t="shared" si="19"/>
        <v>1.3470600000000001E-2</v>
      </c>
      <c r="AP23" s="56">
        <f t="shared" si="20"/>
        <v>1.3469785310186506E-2</v>
      </c>
      <c r="AQ23" s="56">
        <f t="shared" si="21"/>
        <v>0.77176184922100122</v>
      </c>
      <c r="AR23" s="56">
        <f t="shared" si="22"/>
        <v>1.0000907244167201</v>
      </c>
      <c r="AS23" s="62">
        <v>1</v>
      </c>
      <c r="AT23" s="56">
        <f t="shared" si="23"/>
        <v>1.3470599999999999E-6</v>
      </c>
      <c r="AU23" s="56">
        <f t="shared" si="24"/>
        <v>1.3470599999991851E-6</v>
      </c>
      <c r="AV23" s="56">
        <f t="shared" si="25"/>
        <v>7.7180852750845987E-5</v>
      </c>
      <c r="AW23" s="56">
        <f t="shared" si="26"/>
        <v>1.0000000000009073</v>
      </c>
      <c r="AX23" s="56">
        <f t="shared" si="31"/>
        <v>-74.536389884991848</v>
      </c>
      <c r="AY23" s="56">
        <f t="shared" si="27"/>
        <v>15.459384553096703</v>
      </c>
      <c r="AZ23" s="56">
        <f t="shared" si="30"/>
        <v>23.783844008315818</v>
      </c>
    </row>
    <row r="24" spans="2:52">
      <c r="B24" s="56"/>
      <c r="C24" s="56"/>
      <c r="D24" s="56"/>
      <c r="E24" s="56"/>
      <c r="H24" s="56"/>
      <c r="I24" s="56"/>
      <c r="J24" s="56"/>
      <c r="K24" s="56"/>
      <c r="L24" s="56"/>
      <c r="M24" s="56"/>
      <c r="N24" s="56"/>
      <c r="O24" s="56"/>
      <c r="P24" s="56"/>
      <c r="Q24" s="57">
        <f t="shared" si="1"/>
        <v>0.14000000000000001</v>
      </c>
      <c r="R24" s="56">
        <f t="shared" si="32"/>
        <v>140</v>
      </c>
      <c r="S24" s="56">
        <f t="shared" si="29"/>
        <v>879.2</v>
      </c>
      <c r="T24" s="56">
        <f t="shared" si="2"/>
        <v>0.99995525064183766</v>
      </c>
      <c r="U24" s="56">
        <f t="shared" si="3"/>
        <v>1.0502508887618094E-2</v>
      </c>
      <c r="V24" s="56">
        <f t="shared" si="4"/>
        <v>1.0502592711226309E-2</v>
      </c>
      <c r="W24" s="56">
        <f t="shared" si="5"/>
        <v>0.60175423629812808</v>
      </c>
      <c r="X24" s="56">
        <f t="shared" si="6"/>
        <v>1.0000104029354469</v>
      </c>
      <c r="Y24" s="62">
        <v>1</v>
      </c>
      <c r="Z24" s="56">
        <f t="shared" si="7"/>
        <v>3.9499398303080926</v>
      </c>
      <c r="AA24" s="56">
        <f t="shared" si="8"/>
        <v>1.3228378577928923</v>
      </c>
      <c r="AB24" s="56">
        <f t="shared" si="9"/>
        <v>75.793026231659709</v>
      </c>
      <c r="AC24" s="56">
        <f t="shared" si="10"/>
        <v>4.0745582169180405</v>
      </c>
      <c r="AD24" s="62">
        <v>1</v>
      </c>
      <c r="AE24" s="56">
        <f t="shared" si="11"/>
        <v>1.4506799999999999E-4</v>
      </c>
      <c r="AF24" s="56">
        <f t="shared" si="12"/>
        <v>1.450679989823613E-4</v>
      </c>
      <c r="AG24" s="56">
        <f t="shared" si="13"/>
        <v>8.3117840840974243E-3</v>
      </c>
      <c r="AH24" s="56">
        <f t="shared" si="14"/>
        <v>1.0000000105223623</v>
      </c>
      <c r="AI24" s="62">
        <v>1</v>
      </c>
      <c r="AJ24" s="56">
        <f t="shared" si="15"/>
        <v>0</v>
      </c>
      <c r="AK24" s="56">
        <f t="shared" si="16"/>
        <v>0</v>
      </c>
      <c r="AL24" s="56">
        <f t="shared" si="17"/>
        <v>0</v>
      </c>
      <c r="AM24" s="56">
        <f t="shared" si="18"/>
        <v>1</v>
      </c>
      <c r="AN24" s="62">
        <v>1</v>
      </c>
      <c r="AO24" s="56">
        <f t="shared" si="19"/>
        <v>1.4506800000000002E-2</v>
      </c>
      <c r="AP24" s="56">
        <f t="shared" si="20"/>
        <v>1.4505782489772329E-2</v>
      </c>
      <c r="AQ24" s="56">
        <f t="shared" si="21"/>
        <v>0.83112011519872564</v>
      </c>
      <c r="AR24" s="56">
        <f t="shared" si="22"/>
        <v>1.000105218087697</v>
      </c>
      <c r="AS24" s="62">
        <v>1</v>
      </c>
      <c r="AT24" s="56">
        <f t="shared" si="23"/>
        <v>1.4506800000000002E-6</v>
      </c>
      <c r="AU24" s="56">
        <f t="shared" si="24"/>
        <v>1.4506799999989825E-6</v>
      </c>
      <c r="AV24" s="56">
        <f t="shared" si="25"/>
        <v>8.3117841423979968E-5</v>
      </c>
      <c r="AW24" s="56">
        <f t="shared" si="26"/>
        <v>1.0000000000010523</v>
      </c>
      <c r="AX24" s="56">
        <f t="shared" si="31"/>
        <v>-75.563660352759115</v>
      </c>
      <c r="AY24" s="56">
        <f t="shared" si="27"/>
        <v>14.424236438813601</v>
      </c>
      <c r="AZ24" s="56">
        <f t="shared" si="30"/>
        <v>23.181856652587605</v>
      </c>
    </row>
    <row r="25" spans="2:52">
      <c r="B25" s="56"/>
      <c r="C25" s="56"/>
      <c r="D25" s="56"/>
      <c r="E25" s="56"/>
      <c r="H25" s="56"/>
      <c r="I25" s="56"/>
      <c r="J25" s="56"/>
      <c r="K25" s="56"/>
      <c r="L25" s="56"/>
      <c r="M25" s="56"/>
      <c r="N25" s="56"/>
      <c r="O25" s="56"/>
      <c r="P25" s="56"/>
      <c r="Q25" s="57">
        <f t="shared" si="1"/>
        <v>0.15</v>
      </c>
      <c r="R25" s="56">
        <f t="shared" si="32"/>
        <v>150</v>
      </c>
      <c r="S25" s="56">
        <f t="shared" si="29"/>
        <v>942</v>
      </c>
      <c r="T25" s="56">
        <f t="shared" si="2"/>
        <v>0.99994862956333397</v>
      </c>
      <c r="U25" s="56">
        <f t="shared" si="3"/>
        <v>1.1252688093876528E-2</v>
      </c>
      <c r="V25" s="56">
        <f t="shared" si="4"/>
        <v>1.1252791192292985E-2</v>
      </c>
      <c r="W25" s="56">
        <f t="shared" si="5"/>
        <v>0.64473744306037362</v>
      </c>
      <c r="X25" s="56">
        <f t="shared" si="6"/>
        <v>1.0000119423061544</v>
      </c>
      <c r="Y25" s="62">
        <v>1</v>
      </c>
      <c r="Z25" s="56">
        <f t="shared" si="7"/>
        <v>4.232078389615813</v>
      </c>
      <c r="AA25" s="56">
        <f t="shared" si="8"/>
        <v>1.3387617382575578</v>
      </c>
      <c r="AB25" s="56">
        <f t="shared" si="9"/>
        <v>76.705397375755865</v>
      </c>
      <c r="AC25" s="56">
        <f t="shared" si="10"/>
        <v>4.3486190331935459</v>
      </c>
      <c r="AD25" s="62">
        <v>1</v>
      </c>
      <c r="AE25" s="56">
        <f t="shared" si="11"/>
        <v>1.5542999999999999E-4</v>
      </c>
      <c r="AF25" s="56">
        <f t="shared" si="12"/>
        <v>1.5542999874834892E-4</v>
      </c>
      <c r="AG25" s="56">
        <f t="shared" si="13"/>
        <v>8.9054829380040609E-3</v>
      </c>
      <c r="AH25" s="56">
        <f t="shared" si="14"/>
        <v>1.0000000120792425</v>
      </c>
      <c r="AI25" s="62">
        <v>1</v>
      </c>
      <c r="AJ25" s="56">
        <f t="shared" si="15"/>
        <v>0</v>
      </c>
      <c r="AK25" s="56">
        <f t="shared" si="16"/>
        <v>0</v>
      </c>
      <c r="AL25" s="56">
        <f t="shared" si="17"/>
        <v>0</v>
      </c>
      <c r="AM25" s="56">
        <f t="shared" si="18"/>
        <v>1</v>
      </c>
      <c r="AN25" s="62">
        <v>1</v>
      </c>
      <c r="AO25" s="56">
        <f t="shared" si="19"/>
        <v>1.5543000000000001E-2</v>
      </c>
      <c r="AP25" s="56">
        <f t="shared" si="20"/>
        <v>1.5541748530293996E-2</v>
      </c>
      <c r="AQ25" s="56">
        <f t="shared" si="21"/>
        <v>0.890476597039496</v>
      </c>
      <c r="AR25" s="56">
        <f t="shared" si="22"/>
        <v>1.0001207851299763</v>
      </c>
      <c r="AS25" s="62">
        <v>1</v>
      </c>
      <c r="AT25" s="56">
        <f t="shared" si="23"/>
        <v>1.5543000000000001E-6</v>
      </c>
      <c r="AU25" s="56">
        <f t="shared" si="24"/>
        <v>1.5542999999987484E-6</v>
      </c>
      <c r="AV25" s="56">
        <f t="shared" si="25"/>
        <v>8.9054830097112146E-5</v>
      </c>
      <c r="AW25" s="56">
        <f t="shared" si="26"/>
        <v>1.0000000000012079</v>
      </c>
      <c r="AX25" s="56">
        <f t="shared" si="31"/>
        <v>-76.459658221776749</v>
      </c>
      <c r="AY25" s="56">
        <f t="shared" si="27"/>
        <v>13.515374650924876</v>
      </c>
      <c r="AZ25" s="56">
        <f t="shared" si="30"/>
        <v>22.616561779938866</v>
      </c>
    </row>
    <row r="26" spans="2:52">
      <c r="B26" s="56"/>
      <c r="C26" s="56"/>
      <c r="D26" s="56"/>
      <c r="E26" s="56"/>
      <c r="H26" s="56"/>
      <c r="I26" s="56"/>
      <c r="J26" s="56"/>
      <c r="K26" s="56"/>
      <c r="L26" s="56"/>
      <c r="M26" s="56"/>
      <c r="N26" s="56"/>
      <c r="O26" s="56"/>
      <c r="P26" s="56"/>
      <c r="Q26" s="57">
        <f t="shared" si="1"/>
        <v>0.16</v>
      </c>
      <c r="R26" s="56">
        <f t="shared" si="32"/>
        <v>160</v>
      </c>
      <c r="S26" s="56">
        <f t="shared" si="29"/>
        <v>1004.8000000000001</v>
      </c>
      <c r="T26" s="56">
        <f t="shared" si="2"/>
        <v>0.99994155185872668</v>
      </c>
      <c r="U26" s="56">
        <f t="shared" si="3"/>
        <v>1.2002867300134964E-2</v>
      </c>
      <c r="V26" s="56">
        <f t="shared" si="4"/>
        <v>1.2002992422187837E-2</v>
      </c>
      <c r="W26" s="56">
        <f t="shared" si="5"/>
        <v>0.68772080731887231</v>
      </c>
      <c r="X26" s="56">
        <f t="shared" si="6"/>
        <v>1.0000135878862162</v>
      </c>
      <c r="Y26" s="62">
        <v>1</v>
      </c>
      <c r="Z26" s="56">
        <f t="shared" si="7"/>
        <v>4.5142169489235346</v>
      </c>
      <c r="AA26" s="56">
        <f t="shared" si="8"/>
        <v>1.3527944055359236</v>
      </c>
      <c r="AB26" s="56">
        <f t="shared" si="9"/>
        <v>77.509409986117547</v>
      </c>
      <c r="AC26" s="56">
        <f t="shared" si="10"/>
        <v>4.6236516588026513</v>
      </c>
      <c r="AD26" s="62">
        <v>1</v>
      </c>
      <c r="AE26" s="56">
        <f t="shared" si="11"/>
        <v>1.65792E-4</v>
      </c>
      <c r="AF26" s="56">
        <f t="shared" si="12"/>
        <v>1.6579199848095917E-4</v>
      </c>
      <c r="AG26" s="56">
        <f t="shared" si="13"/>
        <v>9.4991817899983157E-3</v>
      </c>
      <c r="AH26" s="56">
        <f t="shared" si="14"/>
        <v>1.0000000137434937</v>
      </c>
      <c r="AI26" s="62">
        <v>1</v>
      </c>
      <c r="AJ26" s="56">
        <f t="shared" si="15"/>
        <v>0</v>
      </c>
      <c r="AK26" s="56">
        <f t="shared" si="16"/>
        <v>0</v>
      </c>
      <c r="AL26" s="56">
        <f t="shared" si="17"/>
        <v>0</v>
      </c>
      <c r="AM26" s="56">
        <f t="shared" si="18"/>
        <v>1</v>
      </c>
      <c r="AN26" s="62">
        <v>1</v>
      </c>
      <c r="AO26" s="56">
        <f t="shared" si="19"/>
        <v>1.6579200000000002E-2</v>
      </c>
      <c r="AP26" s="56">
        <f t="shared" si="20"/>
        <v>1.6577681209609809E-2</v>
      </c>
      <c r="AQ26" s="56">
        <f t="shared" si="21"/>
        <v>0.94983116742397145</v>
      </c>
      <c r="AR26" s="56">
        <f t="shared" si="22"/>
        <v>1.000137425493437</v>
      </c>
      <c r="AS26" s="62">
        <v>1</v>
      </c>
      <c r="AT26" s="56">
        <f t="shared" si="23"/>
        <v>1.6579200000000002E-6</v>
      </c>
      <c r="AU26" s="56">
        <f t="shared" si="24"/>
        <v>1.6579199999984812E-6</v>
      </c>
      <c r="AV26" s="56">
        <f t="shared" si="25"/>
        <v>9.4991818770242428E-5</v>
      </c>
      <c r="AW26" s="56">
        <f t="shared" si="26"/>
        <v>1.0000000000013745</v>
      </c>
      <c r="AX26" s="56">
        <f t="shared" si="31"/>
        <v>-77.247299626012449</v>
      </c>
      <c r="AY26" s="56">
        <f t="shared" si="27"/>
        <v>12.711618642179349</v>
      </c>
      <c r="AZ26" s="56">
        <f t="shared" si="30"/>
        <v>22.084017104877745</v>
      </c>
    </row>
    <row r="27" spans="2:52">
      <c r="B27" s="56"/>
      <c r="C27" s="56"/>
      <c r="D27" s="56"/>
      <c r="E27" s="56"/>
      <c r="H27" s="56"/>
      <c r="I27" s="56"/>
      <c r="J27" s="56"/>
      <c r="K27" s="56"/>
      <c r="L27" s="56"/>
      <c r="M27" s="56"/>
      <c r="N27" s="56"/>
      <c r="O27" s="56"/>
      <c r="P27" s="56"/>
      <c r="Q27" s="57">
        <f t="shared" si="1"/>
        <v>0.17</v>
      </c>
      <c r="R27" s="56">
        <f t="shared" si="32"/>
        <v>170</v>
      </c>
      <c r="S27" s="56">
        <f t="shared" si="29"/>
        <v>1067.6000000000001</v>
      </c>
      <c r="T27" s="56">
        <f t="shared" si="2"/>
        <v>0.9999340175280157</v>
      </c>
      <c r="U27" s="56">
        <f t="shared" si="3"/>
        <v>1.2753046506393402E-2</v>
      </c>
      <c r="V27" s="56">
        <f t="shared" si="4"/>
        <v>1.2753196584069195E-2</v>
      </c>
      <c r="W27" s="56">
        <f t="shared" si="5"/>
        <v>0.73070433956782321</v>
      </c>
      <c r="X27" s="56">
        <f t="shared" si="6"/>
        <v>1.0000153396848033</v>
      </c>
      <c r="Y27" s="62">
        <v>1</v>
      </c>
      <c r="Z27" s="56">
        <f t="shared" si="7"/>
        <v>4.7963555082312554</v>
      </c>
      <c r="AA27" s="56">
        <f t="shared" si="8"/>
        <v>1.365249226052883</v>
      </c>
      <c r="AB27" s="56">
        <f t="shared" si="9"/>
        <v>78.22301863633227</v>
      </c>
      <c r="AC27" s="56">
        <f t="shared" si="10"/>
        <v>4.8994924391553356</v>
      </c>
      <c r="AD27" s="62">
        <v>1</v>
      </c>
      <c r="AE27" s="56">
        <f t="shared" si="11"/>
        <v>1.7615400000000001E-4</v>
      </c>
      <c r="AF27" s="56">
        <f t="shared" si="12"/>
        <v>1.761539981779669E-4</v>
      </c>
      <c r="AG27" s="56">
        <f t="shared" si="13"/>
        <v>1.0092880639952697E-2</v>
      </c>
      <c r="AH27" s="56">
        <f t="shared" si="14"/>
        <v>1.0000000155151156</v>
      </c>
      <c r="AI27" s="62">
        <v>1</v>
      </c>
      <c r="AJ27" s="56">
        <f t="shared" si="15"/>
        <v>0</v>
      </c>
      <c r="AK27" s="56">
        <f t="shared" si="16"/>
        <v>0</v>
      </c>
      <c r="AL27" s="56">
        <f t="shared" si="17"/>
        <v>0</v>
      </c>
      <c r="AM27" s="56">
        <f t="shared" si="18"/>
        <v>1</v>
      </c>
      <c r="AN27" s="62">
        <v>1</v>
      </c>
      <c r="AO27" s="56">
        <f t="shared" si="19"/>
        <v>1.7615400000000003E-2</v>
      </c>
      <c r="AP27" s="56">
        <f t="shared" si="20"/>
        <v>1.7613578306007599E-2</v>
      </c>
      <c r="AQ27" s="56">
        <f t="shared" si="21"/>
        <v>1.0091836990574214</v>
      </c>
      <c r="AR27" s="56">
        <f t="shared" si="22"/>
        <v>1.000155139124506</v>
      </c>
      <c r="AS27" s="62">
        <v>1</v>
      </c>
      <c r="AT27" s="56">
        <f t="shared" si="23"/>
        <v>1.7615400000000002E-6</v>
      </c>
      <c r="AU27" s="56">
        <f t="shared" si="24"/>
        <v>1.7615399999981783E-6</v>
      </c>
      <c r="AV27" s="56">
        <f t="shared" si="25"/>
        <v>1.0092880744337066E-4</v>
      </c>
      <c r="AW27" s="56">
        <f t="shared" si="26"/>
        <v>1.0000000000015516</v>
      </c>
      <c r="AX27" s="56">
        <f t="shared" si="31"/>
        <v>-77.944539276842676</v>
      </c>
      <c r="AY27" s="56">
        <f t="shared" si="27"/>
        <v>11.996147631589764</v>
      </c>
      <c r="AZ27" s="56">
        <f t="shared" si="30"/>
        <v>21.580836036031663</v>
      </c>
    </row>
    <row r="28" spans="2:52">
      <c r="B28" s="56"/>
      <c r="C28" s="56"/>
      <c r="D28" s="56"/>
      <c r="E28" s="56"/>
      <c r="H28" s="56"/>
      <c r="I28" s="56"/>
      <c r="J28" s="56"/>
      <c r="K28" s="56"/>
      <c r="L28" s="56"/>
      <c r="M28" s="56"/>
      <c r="N28" s="56"/>
      <c r="O28" s="56"/>
      <c r="P28" s="56"/>
      <c r="Q28" s="57">
        <f t="shared" si="1"/>
        <v>0.18</v>
      </c>
      <c r="R28" s="56">
        <f t="shared" si="32"/>
        <v>180</v>
      </c>
      <c r="S28" s="56">
        <f t="shared" si="29"/>
        <v>1130.4000000000001</v>
      </c>
      <c r="T28" s="56">
        <f t="shared" si="2"/>
        <v>0.99992602657120089</v>
      </c>
      <c r="U28" s="56">
        <f t="shared" si="3"/>
        <v>1.3503225712651836E-2</v>
      </c>
      <c r="V28" s="56">
        <f t="shared" si="4"/>
        <v>1.3503403861076634E-2</v>
      </c>
      <c r="W28" s="56">
        <f t="shared" si="5"/>
        <v>0.77368805030035137</v>
      </c>
      <c r="X28" s="56">
        <f t="shared" si="6"/>
        <v>1.0000171977116776</v>
      </c>
      <c r="Y28" s="62">
        <v>1</v>
      </c>
      <c r="Z28" s="56">
        <f t="shared" si="7"/>
        <v>5.0784940675389763</v>
      </c>
      <c r="AA28" s="56">
        <f t="shared" si="8"/>
        <v>1.3763748665689162</v>
      </c>
      <c r="AB28" s="56">
        <f t="shared" si="9"/>
        <v>78.860470882280723</v>
      </c>
      <c r="AC28" s="56">
        <f t="shared" si="10"/>
        <v>5.1760121709699041</v>
      </c>
      <c r="AD28" s="62">
        <v>1</v>
      </c>
      <c r="AE28" s="56">
        <f t="shared" si="11"/>
        <v>1.8651599999999999E-4</v>
      </c>
      <c r="AF28" s="56">
        <f t="shared" si="12"/>
        <v>1.8651599783714692E-4</v>
      </c>
      <c r="AG28" s="56">
        <f t="shared" si="13"/>
        <v>1.068657948773971E-2</v>
      </c>
      <c r="AH28" s="56">
        <f t="shared" si="14"/>
        <v>1.000000017394109</v>
      </c>
      <c r="AI28" s="62">
        <v>1</v>
      </c>
      <c r="AJ28" s="56">
        <f t="shared" si="15"/>
        <v>0</v>
      </c>
      <c r="AK28" s="56">
        <f t="shared" si="16"/>
        <v>0</v>
      </c>
      <c r="AL28" s="56">
        <f t="shared" si="17"/>
        <v>0</v>
      </c>
      <c r="AM28" s="56">
        <f t="shared" si="18"/>
        <v>1</v>
      </c>
      <c r="AN28" s="62">
        <v>1</v>
      </c>
      <c r="AO28" s="56">
        <f t="shared" si="19"/>
        <v>1.8651600000000004E-2</v>
      </c>
      <c r="AP28" s="56">
        <f t="shared" si="20"/>
        <v>1.8649437598233277E-2</v>
      </c>
      <c r="AQ28" s="56">
        <f t="shared" si="21"/>
        <v>1.0685340646713615</v>
      </c>
      <c r="AR28" s="56">
        <f t="shared" si="22"/>
        <v>1.0001739259661591</v>
      </c>
      <c r="AS28" s="62">
        <v>1</v>
      </c>
      <c r="AT28" s="56">
        <f t="shared" si="23"/>
        <v>1.8651600000000003E-6</v>
      </c>
      <c r="AU28" s="56">
        <f t="shared" si="24"/>
        <v>1.8651599999978374E-6</v>
      </c>
      <c r="AV28" s="56">
        <f t="shared" si="25"/>
        <v>1.0686579611649672E-4</v>
      </c>
      <c r="AW28" s="56">
        <f t="shared" si="26"/>
        <v>1.0000000000017395</v>
      </c>
      <c r="AX28" s="56">
        <f t="shared" si="31"/>
        <v>-78.565624867909719</v>
      </c>
      <c r="AY28" s="56">
        <f t="shared" si="27"/>
        <v>11.355465848755021</v>
      </c>
      <c r="AZ28" s="56">
        <f t="shared" si="30"/>
        <v>21.104099109985594</v>
      </c>
    </row>
    <row r="29" spans="2:52">
      <c r="B29" s="56"/>
      <c r="C29" s="56"/>
      <c r="D29" s="56"/>
      <c r="E29" s="56"/>
      <c r="H29" s="56"/>
      <c r="I29" s="56"/>
      <c r="J29" s="56"/>
      <c r="K29" s="56"/>
      <c r="L29" s="56"/>
      <c r="M29" s="56"/>
      <c r="N29" s="56"/>
      <c r="O29" s="56"/>
      <c r="P29" s="56"/>
      <c r="Q29" s="57">
        <f t="shared" si="1"/>
        <v>0.19</v>
      </c>
      <c r="R29" s="56">
        <f t="shared" si="32"/>
        <v>190</v>
      </c>
      <c r="S29" s="56">
        <f t="shared" si="29"/>
        <v>1193.2</v>
      </c>
      <c r="T29" s="56">
        <f t="shared" si="2"/>
        <v>0.99991757898828248</v>
      </c>
      <c r="U29" s="56">
        <f t="shared" si="3"/>
        <v>1.425340491891027E-2</v>
      </c>
      <c r="V29" s="56">
        <f t="shared" si="4"/>
        <v>1.4253614436329809E-2</v>
      </c>
      <c r="W29" s="56">
        <f t="shared" si="5"/>
        <v>0.81667195000843984</v>
      </c>
      <c r="X29" s="56">
        <f t="shared" si="6"/>
        <v>1.0000191619771948</v>
      </c>
      <c r="Y29" s="62">
        <v>1</v>
      </c>
      <c r="Z29" s="56">
        <f t="shared" si="7"/>
        <v>5.3606326268466971</v>
      </c>
      <c r="AA29" s="56">
        <f t="shared" si="8"/>
        <v>1.3863709603828624</v>
      </c>
      <c r="AB29" s="56">
        <f t="shared" si="9"/>
        <v>79.433204869436679</v>
      </c>
      <c r="AC29" s="56">
        <f t="shared" si="10"/>
        <v>5.4531075690851099</v>
      </c>
      <c r="AD29" s="62">
        <v>1</v>
      </c>
      <c r="AE29" s="56">
        <f t="shared" si="11"/>
        <v>1.9687799999999999E-4</v>
      </c>
      <c r="AF29" s="56">
        <f t="shared" si="12"/>
        <v>1.9687799745627416E-4</v>
      </c>
      <c r="AG29" s="56">
        <f t="shared" si="13"/>
        <v>1.1280278333231867E-2</v>
      </c>
      <c r="AH29" s="56">
        <f t="shared" si="14"/>
        <v>1.0000000193804732</v>
      </c>
      <c r="AI29" s="62">
        <v>1</v>
      </c>
      <c r="AJ29" s="56">
        <f t="shared" si="15"/>
        <v>0</v>
      </c>
      <c r="AK29" s="56">
        <f t="shared" si="16"/>
        <v>0</v>
      </c>
      <c r="AL29" s="56">
        <f t="shared" si="17"/>
        <v>0</v>
      </c>
      <c r="AM29" s="56">
        <f t="shared" si="18"/>
        <v>1</v>
      </c>
      <c r="AN29" s="62">
        <v>1</v>
      </c>
      <c r="AO29" s="56">
        <f t="shared" si="19"/>
        <v>1.9687800000000002E-2</v>
      </c>
      <c r="AP29" s="56">
        <f t="shared" si="20"/>
        <v>1.9685256865519401E-2</v>
      </c>
      <c r="AQ29" s="56">
        <f t="shared" si="21"/>
        <v>1.1278821370251897</v>
      </c>
      <c r="AR29" s="56">
        <f t="shared" si="22"/>
        <v>1.0001937859579213</v>
      </c>
      <c r="AS29" s="62">
        <v>1</v>
      </c>
      <c r="AT29" s="56">
        <f t="shared" si="23"/>
        <v>1.96878E-6</v>
      </c>
      <c r="AU29" s="56">
        <f t="shared" si="24"/>
        <v>1.9687799999974563E-6</v>
      </c>
      <c r="AV29" s="56">
        <f t="shared" si="25"/>
        <v>1.1280278478962048E-4</v>
      </c>
      <c r="AW29" s="56">
        <f t="shared" si="26"/>
        <v>1.000000000001938</v>
      </c>
      <c r="AX29" s="56">
        <f t="shared" si="31"/>
        <v>-79.121994682419924</v>
      </c>
      <c r="AY29" s="56">
        <f t="shared" si="27"/>
        <v>10.778639579764574</v>
      </c>
      <c r="AZ29" s="56">
        <f t="shared" si="30"/>
        <v>20.651279001272375</v>
      </c>
    </row>
    <row r="30" spans="2:52">
      <c r="B30" s="56"/>
      <c r="C30" s="56"/>
      <c r="D30" s="56"/>
      <c r="E30" s="56"/>
      <c r="H30" s="56"/>
      <c r="I30" s="56"/>
      <c r="J30" s="56"/>
      <c r="K30" s="56"/>
      <c r="L30" s="56"/>
      <c r="M30" s="56"/>
      <c r="N30" s="56"/>
      <c r="O30" s="56"/>
      <c r="P30" s="56"/>
      <c r="Q30" s="57">
        <f t="shared" si="1"/>
        <v>0.2</v>
      </c>
      <c r="R30" s="56">
        <f t="shared" si="32"/>
        <v>200</v>
      </c>
      <c r="S30" s="56">
        <f t="shared" si="29"/>
        <v>1256</v>
      </c>
      <c r="T30" s="56">
        <f t="shared" si="2"/>
        <v>0.99990867477926038</v>
      </c>
      <c r="U30" s="56">
        <f t="shared" si="3"/>
        <v>1.5003584125168704E-2</v>
      </c>
      <c r="V30" s="56">
        <f t="shared" si="4"/>
        <v>1.5003828492927277E-2</v>
      </c>
      <c r="W30" s="56">
        <f t="shared" si="5"/>
        <v>0.85965604918286354</v>
      </c>
      <c r="X30" s="56">
        <f t="shared" si="6"/>
        <v>1.0000212324922995</v>
      </c>
      <c r="Y30" s="62">
        <v>1</v>
      </c>
      <c r="Z30" s="56">
        <f t="shared" si="7"/>
        <v>5.6427711861544179</v>
      </c>
      <c r="AA30" s="56">
        <f t="shared" si="8"/>
        <v>1.3953994889200216</v>
      </c>
      <c r="AB30" s="56">
        <f t="shared" si="9"/>
        <v>79.950501449829318</v>
      </c>
      <c r="AC30" s="56">
        <f t="shared" si="10"/>
        <v>5.7306951288037071</v>
      </c>
      <c r="AD30" s="62">
        <v>1</v>
      </c>
      <c r="AE30" s="56">
        <f t="shared" si="11"/>
        <v>2.0723999999999997E-4</v>
      </c>
      <c r="AF30" s="56">
        <f t="shared" si="12"/>
        <v>2.0723999703312337E-4</v>
      </c>
      <c r="AG30" s="56">
        <f t="shared" si="13"/>
        <v>1.187397717630167E-2</v>
      </c>
      <c r="AH30" s="56">
        <f t="shared" si="14"/>
        <v>1.0000000214742084</v>
      </c>
      <c r="AI30" s="62">
        <v>1</v>
      </c>
      <c r="AJ30" s="56">
        <f t="shared" si="15"/>
        <v>0</v>
      </c>
      <c r="AK30" s="56">
        <f t="shared" si="16"/>
        <v>0</v>
      </c>
      <c r="AL30" s="56">
        <f t="shared" si="17"/>
        <v>0</v>
      </c>
      <c r="AM30" s="56">
        <f t="shared" si="18"/>
        <v>1</v>
      </c>
      <c r="AN30" s="62">
        <v>1</v>
      </c>
      <c r="AO30" s="56">
        <f t="shared" si="19"/>
        <v>2.0724000000000003E-2</v>
      </c>
      <c r="AP30" s="56">
        <f t="shared" si="20"/>
        <v>2.0721033887613687E-2</v>
      </c>
      <c r="AQ30" s="56">
        <f t="shared" si="21"/>
        <v>1.1872277889078209</v>
      </c>
      <c r="AR30" s="56">
        <f t="shared" si="22"/>
        <v>1.0002147190358679</v>
      </c>
      <c r="AS30" s="62">
        <v>1</v>
      </c>
      <c r="AT30" s="56">
        <f t="shared" si="23"/>
        <v>2.0724000000000003E-6</v>
      </c>
      <c r="AU30" s="56">
        <f t="shared" si="24"/>
        <v>2.0723999999970335E-6</v>
      </c>
      <c r="AV30" s="56">
        <f t="shared" si="25"/>
        <v>1.1873977346274184E-4</v>
      </c>
      <c r="AW30" s="56">
        <f t="shared" si="26"/>
        <v>1.0000000000021474</v>
      </c>
      <c r="AX30" s="56">
        <f t="shared" si="31"/>
        <v>-79.622929710104358</v>
      </c>
      <c r="AY30" s="56">
        <f t="shared" si="27"/>
        <v>10.256729454941675</v>
      </c>
      <c r="AZ30" s="56">
        <f t="shared" si="30"/>
        <v>20.220178002836519</v>
      </c>
    </row>
    <row r="31" spans="2:52">
      <c r="B31" s="56"/>
      <c r="C31" s="56"/>
      <c r="D31" s="56"/>
      <c r="E31" s="56"/>
      <c r="H31" s="56"/>
      <c r="I31" s="56"/>
      <c r="J31" s="56"/>
      <c r="K31" s="56"/>
      <c r="L31" s="56"/>
      <c r="M31" s="56"/>
      <c r="N31" s="56"/>
      <c r="O31" s="56"/>
      <c r="P31" s="56"/>
      <c r="Q31" s="57">
        <f t="shared" si="1"/>
        <v>0.21</v>
      </c>
      <c r="R31" s="56">
        <f t="shared" si="32"/>
        <v>210</v>
      </c>
      <c r="S31" s="56">
        <f t="shared" si="29"/>
        <v>1318.8</v>
      </c>
      <c r="T31" s="56">
        <f t="shared" si="2"/>
        <v>0.99989931394413456</v>
      </c>
      <c r="U31" s="56">
        <f t="shared" si="3"/>
        <v>1.575376333142714E-2</v>
      </c>
      <c r="V31" s="56">
        <f t="shared" si="4"/>
        <v>1.5754046213945331E-2</v>
      </c>
      <c r="W31" s="56">
        <f t="shared" si="5"/>
        <v>0.90264035831312106</v>
      </c>
      <c r="X31" s="56">
        <f t="shared" si="6"/>
        <v>1.0000234092685298</v>
      </c>
      <c r="Y31" s="62">
        <v>1</v>
      </c>
      <c r="Z31" s="56">
        <f t="shared" si="7"/>
        <v>5.9249097454621387</v>
      </c>
      <c r="AA31" s="56">
        <f t="shared" si="8"/>
        <v>1.4035931689029588</v>
      </c>
      <c r="AB31" s="56">
        <f t="shared" si="9"/>
        <v>80.419964731532446</v>
      </c>
      <c r="AC31" s="56">
        <f t="shared" si="10"/>
        <v>6.0087066405235845</v>
      </c>
      <c r="AD31" s="62">
        <v>1</v>
      </c>
      <c r="AE31" s="56">
        <f t="shared" si="11"/>
        <v>2.1760199999999998E-4</v>
      </c>
      <c r="AF31" s="56">
        <f t="shared" si="12"/>
        <v>2.1760199656546946E-4</v>
      </c>
      <c r="AG31" s="56">
        <f t="shared" si="13"/>
        <v>1.2467676016821635E-2</v>
      </c>
      <c r="AH31" s="56">
        <f t="shared" si="14"/>
        <v>1.0000000236753148</v>
      </c>
      <c r="AI31" s="62">
        <v>1</v>
      </c>
      <c r="AJ31" s="56">
        <f t="shared" si="15"/>
        <v>0</v>
      </c>
      <c r="AK31" s="56">
        <f t="shared" si="16"/>
        <v>0</v>
      </c>
      <c r="AL31" s="56">
        <f t="shared" si="17"/>
        <v>0</v>
      </c>
      <c r="AM31" s="56">
        <f t="shared" si="18"/>
        <v>1</v>
      </c>
      <c r="AN31" s="62">
        <v>1</v>
      </c>
      <c r="AO31" s="56">
        <f t="shared" si="19"/>
        <v>2.17602E-2</v>
      </c>
      <c r="AP31" s="56">
        <f t="shared" si="20"/>
        <v>2.1756766444807518E-2</v>
      </c>
      <c r="AQ31" s="56">
        <f t="shared" si="21"/>
        <v>1.2465708931393196</v>
      </c>
      <c r="AR31" s="56">
        <f t="shared" si="22"/>
        <v>1.0002367251326258</v>
      </c>
      <c r="AS31" s="62">
        <v>1</v>
      </c>
      <c r="AT31" s="56">
        <f t="shared" si="23"/>
        <v>2.1760200000000001E-6</v>
      </c>
      <c r="AU31" s="56">
        <f t="shared" si="24"/>
        <v>2.1760199999965654E-6</v>
      </c>
      <c r="AV31" s="56">
        <f t="shared" si="25"/>
        <v>1.246767621358606E-4</v>
      </c>
      <c r="AW31" s="56">
        <f t="shared" si="26"/>
        <v>1.0000000000023674</v>
      </c>
      <c r="AX31" s="56">
        <f t="shared" si="31"/>
        <v>-80.076034196706246</v>
      </c>
      <c r="AY31" s="56">
        <f t="shared" si="27"/>
        <v>9.7823638755369959</v>
      </c>
      <c r="AZ31" s="56">
        <f t="shared" si="30"/>
        <v>19.808876265592957</v>
      </c>
    </row>
    <row r="32" spans="2:52">
      <c r="B32" s="56"/>
      <c r="C32" s="56"/>
      <c r="D32" s="56"/>
      <c r="E32" s="56"/>
      <c r="H32" s="56"/>
      <c r="I32" s="56"/>
      <c r="J32" s="56"/>
      <c r="K32" s="56"/>
      <c r="L32" s="56"/>
      <c r="M32" s="56"/>
      <c r="N32" s="56"/>
      <c r="O32" s="56"/>
      <c r="P32" s="56"/>
      <c r="Q32" s="57">
        <f t="shared" si="1"/>
        <v>0.22</v>
      </c>
      <c r="R32" s="56">
        <f t="shared" si="32"/>
        <v>220</v>
      </c>
      <c r="S32" s="56">
        <f t="shared" si="29"/>
        <v>1381.6000000000001</v>
      </c>
      <c r="T32" s="56">
        <f t="shared" si="2"/>
        <v>0.99988949648290515</v>
      </c>
      <c r="U32" s="56">
        <f t="shared" si="3"/>
        <v>1.6503942537685577E-2</v>
      </c>
      <c r="V32" s="56">
        <f t="shared" si="4"/>
        <v>1.6504267782436827E-2</v>
      </c>
      <c r="W32" s="56">
        <f t="shared" si="5"/>
        <v>0.94562488788736854</v>
      </c>
      <c r="X32" s="56">
        <f t="shared" si="6"/>
        <v>1.0000256923180149</v>
      </c>
      <c r="Y32" s="62">
        <v>1</v>
      </c>
      <c r="Z32" s="56">
        <f t="shared" si="7"/>
        <v>6.2070483047698604</v>
      </c>
      <c r="AA32" s="56">
        <f t="shared" si="8"/>
        <v>1.4110617153968747</v>
      </c>
      <c r="AB32" s="56">
        <f t="shared" si="9"/>
        <v>80.847880924731058</v>
      </c>
      <c r="AC32" s="56">
        <f t="shared" si="10"/>
        <v>6.2870858637167029</v>
      </c>
      <c r="AD32" s="62">
        <v>1</v>
      </c>
      <c r="AE32" s="56">
        <f t="shared" si="11"/>
        <v>2.2796399999999999E-4</v>
      </c>
      <c r="AF32" s="56">
        <f t="shared" si="12"/>
        <v>2.2796399605108723E-4</v>
      </c>
      <c r="AG32" s="56">
        <f t="shared" si="13"/>
        <v>1.3061374854664264E-2</v>
      </c>
      <c r="AH32" s="56">
        <f t="shared" si="14"/>
        <v>1.0000000259837922</v>
      </c>
      <c r="AI32" s="62">
        <v>1</v>
      </c>
      <c r="AJ32" s="56">
        <f t="shared" si="15"/>
        <v>0</v>
      </c>
      <c r="AK32" s="56">
        <f t="shared" si="16"/>
        <v>0</v>
      </c>
      <c r="AL32" s="56">
        <f t="shared" si="17"/>
        <v>0</v>
      </c>
      <c r="AM32" s="56">
        <f t="shared" si="18"/>
        <v>1</v>
      </c>
      <c r="AN32" s="62">
        <v>1</v>
      </c>
      <c r="AO32" s="56">
        <f t="shared" si="19"/>
        <v>2.2796400000000005E-2</v>
      </c>
      <c r="AP32" s="56">
        <f t="shared" si="20"/>
        <v>2.2792452317964465E-2</v>
      </c>
      <c r="AQ32" s="56">
        <f t="shared" si="21"/>
        <v>1.3059113225725341</v>
      </c>
      <c r="AR32" s="56">
        <f t="shared" si="22"/>
        <v>1.0002598041773747</v>
      </c>
      <c r="AS32" s="62">
        <v>1</v>
      </c>
      <c r="AT32" s="56">
        <f t="shared" si="23"/>
        <v>2.2796400000000004E-6</v>
      </c>
      <c r="AU32" s="56">
        <f t="shared" si="24"/>
        <v>2.2796399999960516E-6</v>
      </c>
      <c r="AV32" s="56">
        <f t="shared" si="25"/>
        <v>1.3061375080897675E-4</v>
      </c>
      <c r="AW32" s="56">
        <f t="shared" si="26"/>
        <v>1.0000000000025984</v>
      </c>
      <c r="AX32" s="56">
        <f t="shared" si="31"/>
        <v>-80.487594490045893</v>
      </c>
      <c r="AY32" s="56">
        <f t="shared" si="27"/>
        <v>9.3494153106228861</v>
      </c>
      <c r="AZ32" s="56">
        <f t="shared" si="30"/>
        <v>19.415689040316796</v>
      </c>
    </row>
    <row r="33" spans="2:52">
      <c r="B33" s="56"/>
      <c r="C33" s="56"/>
      <c r="D33" s="56"/>
      <c r="E33" s="56"/>
      <c r="H33" s="56"/>
      <c r="I33" s="56"/>
      <c r="J33" s="56"/>
      <c r="K33" s="56"/>
      <c r="L33" s="56"/>
      <c r="M33" s="56"/>
      <c r="N33" s="56"/>
      <c r="O33" s="56"/>
      <c r="P33" s="56"/>
      <c r="Q33" s="57">
        <f t="shared" si="1"/>
        <v>0.23</v>
      </c>
      <c r="R33" s="56">
        <f t="shared" si="32"/>
        <v>230</v>
      </c>
      <c r="S33" s="56">
        <f t="shared" si="29"/>
        <v>1444.4</v>
      </c>
      <c r="T33" s="56">
        <f t="shared" si="2"/>
        <v>0.99987922239557192</v>
      </c>
      <c r="U33" s="56">
        <f t="shared" si="3"/>
        <v>1.7254121743944011E-2</v>
      </c>
      <c r="V33" s="56">
        <f t="shared" si="4"/>
        <v>1.7254493381429998E-2</v>
      </c>
      <c r="W33" s="56">
        <f t="shared" si="5"/>
        <v>0.98860964839235144</v>
      </c>
      <c r="X33" s="56">
        <f t="shared" si="6"/>
        <v>1.0000280816534746</v>
      </c>
      <c r="Y33" s="62">
        <v>1</v>
      </c>
      <c r="Z33" s="56">
        <f t="shared" si="7"/>
        <v>6.4891868640775812</v>
      </c>
      <c r="AA33" s="56">
        <f t="shared" si="8"/>
        <v>1.4178965767423226</v>
      </c>
      <c r="AB33" s="56">
        <f t="shared" si="9"/>
        <v>81.23948963338232</v>
      </c>
      <c r="AC33" s="56">
        <f t="shared" si="10"/>
        <v>6.5657860273479089</v>
      </c>
      <c r="AD33" s="62">
        <v>1</v>
      </c>
      <c r="AE33" s="56">
        <f t="shared" si="11"/>
        <v>2.3832599999999999E-4</v>
      </c>
      <c r="AF33" s="56">
        <f t="shared" si="12"/>
        <v>2.3832599548775156E-4</v>
      </c>
      <c r="AG33" s="56">
        <f t="shared" si="13"/>
        <v>1.3655073689702067E-2</v>
      </c>
      <c r="AH33" s="56">
        <f t="shared" si="14"/>
        <v>1.0000000283996406</v>
      </c>
      <c r="AI33" s="62">
        <v>1</v>
      </c>
      <c r="AJ33" s="56">
        <f t="shared" si="15"/>
        <v>0</v>
      </c>
      <c r="AK33" s="56">
        <f t="shared" si="16"/>
        <v>0</v>
      </c>
      <c r="AL33" s="56">
        <f t="shared" si="17"/>
        <v>0</v>
      </c>
      <c r="AM33" s="56">
        <f t="shared" si="18"/>
        <v>1</v>
      </c>
      <c r="AN33" s="62">
        <v>1</v>
      </c>
      <c r="AO33" s="56">
        <f t="shared" si="19"/>
        <v>2.3832600000000002E-2</v>
      </c>
      <c r="AP33" s="56">
        <f t="shared" si="20"/>
        <v>2.3828089288548713E-2</v>
      </c>
      <c r="AQ33" s="56">
        <f t="shared" si="21"/>
        <v>1.3652489500947256</v>
      </c>
      <c r="AR33" s="56">
        <f t="shared" si="22"/>
        <v>1.0002839560958479</v>
      </c>
      <c r="AS33" s="62">
        <v>1</v>
      </c>
      <c r="AT33" s="56">
        <f t="shared" si="23"/>
        <v>2.3832600000000003E-6</v>
      </c>
      <c r="AU33" s="56">
        <f t="shared" si="24"/>
        <v>2.3832599999954881E-6</v>
      </c>
      <c r="AV33" s="56">
        <f t="shared" si="25"/>
        <v>1.3655073948209008E-4</v>
      </c>
      <c r="AW33" s="56">
        <f t="shared" si="26"/>
        <v>1.00000000000284</v>
      </c>
      <c r="AX33" s="56">
        <f t="shared" si="31"/>
        <v>-80.862850331679951</v>
      </c>
      <c r="AY33" s="56">
        <f t="shared" si="27"/>
        <v>8.9527522580832724</v>
      </c>
      <c r="AZ33" s="56">
        <f t="shared" si="30"/>
        <v>19.039131335929874</v>
      </c>
    </row>
    <row r="34" spans="2:52"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>
        <f t="shared" si="1"/>
        <v>0.24</v>
      </c>
      <c r="R34" s="56">
        <f t="shared" si="32"/>
        <v>240</v>
      </c>
      <c r="S34" s="56">
        <f t="shared" si="29"/>
        <v>1507.2</v>
      </c>
      <c r="T34" s="56">
        <f t="shared" si="2"/>
        <v>0.99986849168213499</v>
      </c>
      <c r="U34" s="56">
        <f t="shared" si="3"/>
        <v>1.8004300950202449E-2</v>
      </c>
      <c r="V34" s="56">
        <f t="shared" si="4"/>
        <v>1.8004723193927308E-2</v>
      </c>
      <c r="W34" s="56">
        <f t="shared" si="5"/>
        <v>1.0315946503133384</v>
      </c>
      <c r="X34" s="56">
        <f t="shared" si="6"/>
        <v>1.0000305772882212</v>
      </c>
      <c r="Y34" s="62">
        <v>1</v>
      </c>
      <c r="Z34" s="56">
        <f t="shared" si="7"/>
        <v>6.771325423385302</v>
      </c>
      <c r="AA34" s="56">
        <f t="shared" si="8"/>
        <v>1.4241745555282206</v>
      </c>
      <c r="AB34" s="56">
        <f t="shared" si="9"/>
        <v>81.599191321686945</v>
      </c>
      <c r="AC34" s="56">
        <f t="shared" si="10"/>
        <v>6.8447679280881495</v>
      </c>
      <c r="AD34" s="62">
        <v>1</v>
      </c>
      <c r="AE34" s="56">
        <f t="shared" si="11"/>
        <v>2.48688E-4</v>
      </c>
      <c r="AF34" s="56">
        <f t="shared" si="12"/>
        <v>2.4868799487323727E-4</v>
      </c>
      <c r="AG34" s="56">
        <f t="shared" si="13"/>
        <v>1.424877252180755E-2</v>
      </c>
      <c r="AH34" s="56">
        <f t="shared" si="14"/>
        <v>1.0000000309228603</v>
      </c>
      <c r="AI34" s="62">
        <v>1</v>
      </c>
      <c r="AJ34" s="56">
        <f t="shared" si="15"/>
        <v>0</v>
      </c>
      <c r="AK34" s="56">
        <f t="shared" si="16"/>
        <v>0</v>
      </c>
      <c r="AL34" s="56">
        <f t="shared" si="17"/>
        <v>0</v>
      </c>
      <c r="AM34" s="56">
        <f t="shared" si="18"/>
        <v>1</v>
      </c>
      <c r="AN34" s="62">
        <v>1</v>
      </c>
      <c r="AO34" s="56">
        <f t="shared" si="19"/>
        <v>2.4868800000000003E-2</v>
      </c>
      <c r="AP34" s="56">
        <f t="shared" si="20"/>
        <v>2.486367513865358E-2</v>
      </c>
      <c r="AQ34" s="56">
        <f t="shared" si="21"/>
        <v>1.4245836486292021</v>
      </c>
      <c r="AR34" s="56">
        <f t="shared" si="22"/>
        <v>1.0003091808103333</v>
      </c>
      <c r="AS34" s="62">
        <v>1</v>
      </c>
      <c r="AT34" s="56">
        <f t="shared" si="23"/>
        <v>2.4868800000000002E-6</v>
      </c>
      <c r="AU34" s="56">
        <f t="shared" si="24"/>
        <v>2.4868799999948735E-6</v>
      </c>
      <c r="AV34" s="56">
        <f t="shared" si="25"/>
        <v>1.4248772815520045E-4</v>
      </c>
      <c r="AW34" s="56">
        <f t="shared" si="26"/>
        <v>1.0000000000030922</v>
      </c>
      <c r="AX34" s="56">
        <f t="shared" si="31"/>
        <v>-81.206202323371087</v>
      </c>
      <c r="AY34" s="56">
        <f t="shared" si="27"/>
        <v>8.5880473870504108</v>
      </c>
      <c r="AZ34" s="56">
        <f t="shared" si="30"/>
        <v>18.677888642339948</v>
      </c>
    </row>
    <row r="35" spans="2:52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7">
        <f t="shared" si="1"/>
        <v>0.25</v>
      </c>
      <c r="R35" s="56">
        <f t="shared" si="32"/>
        <v>250</v>
      </c>
      <c r="S35" s="56">
        <f t="shared" si="29"/>
        <v>1570</v>
      </c>
      <c r="T35" s="56">
        <f t="shared" si="2"/>
        <v>0.99985730434259434</v>
      </c>
      <c r="U35" s="56">
        <f t="shared" si="3"/>
        <v>1.8754480156460883E-2</v>
      </c>
      <c r="V35" s="56">
        <f t="shared" si="4"/>
        <v>1.8754957402904261E-2</v>
      </c>
      <c r="W35" s="56">
        <f t="shared" si="5"/>
        <v>1.0745799041340536</v>
      </c>
      <c r="X35" s="56">
        <f t="shared" si="6"/>
        <v>1.0000331792361583</v>
      </c>
      <c r="Y35" s="62">
        <v>1</v>
      </c>
      <c r="Z35" s="56">
        <f t="shared" si="7"/>
        <v>7.0534639826930219</v>
      </c>
      <c r="AA35" s="56">
        <f t="shared" si="8"/>
        <v>1.4299606073941302</v>
      </c>
      <c r="AB35" s="56">
        <f t="shared" si="9"/>
        <v>81.930707673647362</v>
      </c>
      <c r="AC35" s="56">
        <f t="shared" si="10"/>
        <v>7.1239984668125604</v>
      </c>
      <c r="AD35" s="62">
        <v>1</v>
      </c>
      <c r="AE35" s="56">
        <f t="shared" si="11"/>
        <v>2.5904999999999998E-4</v>
      </c>
      <c r="AF35" s="56">
        <f t="shared" si="12"/>
        <v>2.5904999420531917E-4</v>
      </c>
      <c r="AG35" s="56">
        <f t="shared" si="13"/>
        <v>1.4842471350853221E-2</v>
      </c>
      <c r="AH35" s="56">
        <f t="shared" si="14"/>
        <v>1.0000000335534507</v>
      </c>
      <c r="AI35" s="62">
        <v>1</v>
      </c>
      <c r="AJ35" s="56">
        <f t="shared" si="15"/>
        <v>0</v>
      </c>
      <c r="AK35" s="56">
        <f t="shared" si="16"/>
        <v>0</v>
      </c>
      <c r="AL35" s="56">
        <f t="shared" si="17"/>
        <v>0</v>
      </c>
      <c r="AM35" s="56">
        <f t="shared" si="18"/>
        <v>1</v>
      </c>
      <c r="AN35" s="62">
        <v>1</v>
      </c>
      <c r="AO35" s="56">
        <f t="shared" si="19"/>
        <v>2.5905000000000001E-2</v>
      </c>
      <c r="AP35" s="56">
        <f t="shared" si="20"/>
        <v>2.5899207651029904E-2</v>
      </c>
      <c r="AQ35" s="56">
        <f t="shared" si="21"/>
        <v>1.4839152911369442</v>
      </c>
      <c r="AR35" s="56">
        <f t="shared" si="22"/>
        <v>1.0003354782396754</v>
      </c>
      <c r="AS35" s="62">
        <v>1</v>
      </c>
      <c r="AT35" s="56">
        <f t="shared" si="23"/>
        <v>2.5905E-6</v>
      </c>
      <c r="AU35" s="56">
        <f t="shared" si="24"/>
        <v>2.5904999999942055E-6</v>
      </c>
      <c r="AV35" s="56">
        <f t="shared" si="25"/>
        <v>1.4842471682830776E-4</v>
      </c>
      <c r="AW35" s="56">
        <f t="shared" si="26"/>
        <v>1.0000000000033553</v>
      </c>
      <c r="AX35" s="56">
        <f t="shared" si="31"/>
        <v>-81.521372286644464</v>
      </c>
      <c r="AY35" s="56">
        <f t="shared" si="27"/>
        <v>8.2516277920196739</v>
      </c>
      <c r="AZ35" s="56">
        <f t="shared" si="30"/>
        <v>18.330792598534</v>
      </c>
    </row>
    <row r="36" spans="2:52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7">
        <f t="shared" si="1"/>
        <v>0.26</v>
      </c>
      <c r="R36" s="56">
        <f t="shared" si="32"/>
        <v>260</v>
      </c>
      <c r="S36" s="56">
        <f t="shared" si="29"/>
        <v>1632.8</v>
      </c>
      <c r="T36" s="56">
        <f t="shared" si="2"/>
        <v>0.99984566037695011</v>
      </c>
      <c r="U36" s="56">
        <f t="shared" si="3"/>
        <v>1.9504659362719317E-2</v>
      </c>
      <c r="V36" s="56">
        <f t="shared" si="4"/>
        <v>1.9505196191308225E-2</v>
      </c>
      <c r="W36" s="56">
        <f t="shared" si="5"/>
        <v>1.1175654203366092</v>
      </c>
      <c r="X36" s="56">
        <f t="shared" si="6"/>
        <v>1.000035887511781</v>
      </c>
      <c r="Y36" s="62">
        <v>1</v>
      </c>
      <c r="Z36" s="56">
        <f t="shared" si="7"/>
        <v>7.3356025420007427</v>
      </c>
      <c r="AA36" s="56">
        <f t="shared" si="8"/>
        <v>1.4353100259445724</v>
      </c>
      <c r="AB36" s="56">
        <f t="shared" si="9"/>
        <v>82.23720677943669</v>
      </c>
      <c r="AC36" s="56">
        <f t="shared" si="10"/>
        <v>7.4034495104787306</v>
      </c>
      <c r="AD36" s="62">
        <v>1</v>
      </c>
      <c r="AE36" s="56">
        <f t="shared" si="11"/>
        <v>2.6941199999999996E-4</v>
      </c>
      <c r="AF36" s="56">
        <f t="shared" si="12"/>
        <v>2.6941199348177216E-4</v>
      </c>
      <c r="AG36" s="56">
        <f t="shared" si="13"/>
        <v>1.5436170176711591E-2</v>
      </c>
      <c r="AH36" s="56">
        <f t="shared" si="14"/>
        <v>1.0000000362914123</v>
      </c>
      <c r="AI36" s="62">
        <v>1</v>
      </c>
      <c r="AJ36" s="56">
        <f t="shared" si="15"/>
        <v>0</v>
      </c>
      <c r="AK36" s="56">
        <f t="shared" si="16"/>
        <v>0</v>
      </c>
      <c r="AL36" s="56">
        <f t="shared" si="17"/>
        <v>0</v>
      </c>
      <c r="AM36" s="56">
        <f t="shared" si="18"/>
        <v>1</v>
      </c>
      <c r="AN36" s="62">
        <v>1</v>
      </c>
      <c r="AO36" s="56">
        <f t="shared" si="19"/>
        <v>2.6941200000000002E-2</v>
      </c>
      <c r="AP36" s="56">
        <f t="shared" si="20"/>
        <v>2.6934684609114492E-2</v>
      </c>
      <c r="AQ36" s="56">
        <f t="shared" si="21"/>
        <v>1.5432437506182359</v>
      </c>
      <c r="AR36" s="56">
        <f t="shared" si="22"/>
        <v>1.0003628482992759</v>
      </c>
      <c r="AS36" s="62">
        <v>1</v>
      </c>
      <c r="AT36" s="56">
        <f t="shared" si="23"/>
        <v>2.6941199999999999E-6</v>
      </c>
      <c r="AU36" s="56">
        <f t="shared" si="24"/>
        <v>2.6941199999934815E-6</v>
      </c>
      <c r="AV36" s="56">
        <f t="shared" si="25"/>
        <v>1.5436170550141187E-4</v>
      </c>
      <c r="AW36" s="56">
        <f t="shared" si="26"/>
        <v>1.0000000000036291</v>
      </c>
      <c r="AX36" s="56">
        <f t="shared" si="31"/>
        <v>-81.811528449155063</v>
      </c>
      <c r="AY36" s="56">
        <f t="shared" si="27"/>
        <v>7.9403571065530345</v>
      </c>
      <c r="AZ36" s="56">
        <f t="shared" si="30"/>
        <v>17.996800693171437</v>
      </c>
    </row>
    <row r="37" spans="2:5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7">
        <f t="shared" si="1"/>
        <v>0.27</v>
      </c>
      <c r="R37" s="56">
        <f t="shared" si="32"/>
        <v>270</v>
      </c>
      <c r="S37" s="56">
        <f t="shared" si="29"/>
        <v>1695.6000000000001</v>
      </c>
      <c r="T37" s="56">
        <f t="shared" si="2"/>
        <v>0.99983355978520205</v>
      </c>
      <c r="U37" s="56">
        <f t="shared" si="3"/>
        <v>2.0254838568977751E-2</v>
      </c>
      <c r="V37" s="56">
        <f t="shared" si="4"/>
        <v>2.0255439742057287E-2</v>
      </c>
      <c r="W37" s="56">
        <f t="shared" si="5"/>
        <v>1.1605512094014394</v>
      </c>
      <c r="X37" s="56">
        <f t="shared" si="6"/>
        <v>1.0000387021301749</v>
      </c>
      <c r="Y37" s="62">
        <v>1</v>
      </c>
      <c r="Z37" s="56">
        <f t="shared" si="7"/>
        <v>7.6177411013084644</v>
      </c>
      <c r="AA37" s="56">
        <f t="shared" si="8"/>
        <v>1.4402701642935987</v>
      </c>
      <c r="AB37" s="56">
        <f t="shared" si="9"/>
        <v>82.521401772636878</v>
      </c>
      <c r="AC37" s="56">
        <f t="shared" si="10"/>
        <v>7.6830969983831583</v>
      </c>
      <c r="AD37" s="62">
        <v>1</v>
      </c>
      <c r="AE37" s="56">
        <f t="shared" si="11"/>
        <v>2.7977399999999999E-4</v>
      </c>
      <c r="AF37" s="56">
        <f t="shared" si="12"/>
        <v>2.797739927003711E-4</v>
      </c>
      <c r="AG37" s="56">
        <f t="shared" si="13"/>
        <v>1.6029868999255167E-2</v>
      </c>
      <c r="AH37" s="56">
        <f t="shared" si="14"/>
        <v>1.0000000391367447</v>
      </c>
      <c r="AI37" s="62">
        <v>1</v>
      </c>
      <c r="AJ37" s="56">
        <f t="shared" si="15"/>
        <v>0</v>
      </c>
      <c r="AK37" s="56">
        <f t="shared" si="16"/>
        <v>0</v>
      </c>
      <c r="AL37" s="56">
        <f t="shared" si="17"/>
        <v>0</v>
      </c>
      <c r="AM37" s="56">
        <f t="shared" si="18"/>
        <v>1</v>
      </c>
      <c r="AN37" s="62">
        <v>1</v>
      </c>
      <c r="AO37" s="56">
        <f t="shared" si="19"/>
        <v>2.7977400000000003E-2</v>
      </c>
      <c r="AP37" s="56">
        <f t="shared" si="20"/>
        <v>2.7970103797058488E-2</v>
      </c>
      <c r="AQ37" s="56">
        <f t="shared" si="21"/>
        <v>1.6025689001142898</v>
      </c>
      <c r="AR37" s="56">
        <f t="shared" si="22"/>
        <v>1.0003912909010955</v>
      </c>
      <c r="AS37" s="62">
        <v>1</v>
      </c>
      <c r="AT37" s="56">
        <f t="shared" si="23"/>
        <v>2.7977400000000006E-6</v>
      </c>
      <c r="AU37" s="56">
        <f t="shared" si="24"/>
        <v>2.7977399999927009E-6</v>
      </c>
      <c r="AV37" s="56">
        <f t="shared" si="25"/>
        <v>1.6029869417451273E-4</v>
      </c>
      <c r="AW37" s="56">
        <f t="shared" si="26"/>
        <v>1.0000000000039138</v>
      </c>
      <c r="AX37" s="56">
        <f t="shared" si="31"/>
        <v>-82.079384081924033</v>
      </c>
      <c r="AY37" s="56">
        <f t="shared" si="27"/>
        <v>7.6515419379206344</v>
      </c>
      <c r="AZ37" s="56">
        <f t="shared" si="30"/>
        <v>17.674979259023779</v>
      </c>
    </row>
    <row r="38" spans="2:52"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7">
        <f t="shared" si="1"/>
        <v>0.28000000000000003</v>
      </c>
      <c r="R38" s="56">
        <f t="shared" si="32"/>
        <v>280</v>
      </c>
      <c r="S38" s="56">
        <f t="shared" si="29"/>
        <v>1758.4</v>
      </c>
      <c r="T38" s="56">
        <f t="shared" si="2"/>
        <v>0.9998210025673504</v>
      </c>
      <c r="U38" s="56">
        <f t="shared" si="3"/>
        <v>2.1005017775236189E-2</v>
      </c>
      <c r="V38" s="56">
        <f t="shared" si="4"/>
        <v>2.1005688238039052E-2</v>
      </c>
      <c r="W38" s="56">
        <f t="shared" si="5"/>
        <v>1.2035372818072323</v>
      </c>
      <c r="X38" s="56">
        <f t="shared" si="6"/>
        <v>1.0000416231070184</v>
      </c>
      <c r="Y38" s="62">
        <v>1</v>
      </c>
      <c r="Z38" s="56">
        <f t="shared" si="7"/>
        <v>7.8998796606161852</v>
      </c>
      <c r="AA38" s="56">
        <f t="shared" si="8"/>
        <v>1.4448818032824458</v>
      </c>
      <c r="AB38" s="56">
        <f t="shared" si="9"/>
        <v>82.785629223335803</v>
      </c>
      <c r="AC38" s="56">
        <f t="shared" si="10"/>
        <v>7.9629202339479255</v>
      </c>
      <c r="AD38" s="62">
        <v>1</v>
      </c>
      <c r="AE38" s="56">
        <f t="shared" si="11"/>
        <v>2.9013599999999997E-4</v>
      </c>
      <c r="AF38" s="56">
        <f t="shared" si="12"/>
        <v>2.9013599185889077E-4</v>
      </c>
      <c r="AG38" s="56">
        <f t="shared" si="13"/>
        <v>1.6623567818356454E-2</v>
      </c>
      <c r="AH38" s="56">
        <f t="shared" si="14"/>
        <v>1.0000000420894484</v>
      </c>
      <c r="AI38" s="62">
        <v>1</v>
      </c>
      <c r="AJ38" s="56">
        <f t="shared" si="15"/>
        <v>0</v>
      </c>
      <c r="AK38" s="56">
        <f t="shared" si="16"/>
        <v>0</v>
      </c>
      <c r="AL38" s="56">
        <f t="shared" si="17"/>
        <v>0</v>
      </c>
      <c r="AM38" s="56">
        <f t="shared" si="18"/>
        <v>1</v>
      </c>
      <c r="AN38" s="62">
        <v>1</v>
      </c>
      <c r="AO38" s="56">
        <f t="shared" si="19"/>
        <v>2.9013600000000004E-2</v>
      </c>
      <c r="AP38" s="56">
        <f t="shared" si="20"/>
        <v>2.9005462999755757E-2</v>
      </c>
      <c r="AQ38" s="56">
        <f t="shared" si="21"/>
        <v>1.6618906127088733</v>
      </c>
      <c r="AR38" s="56">
        <f t="shared" si="22"/>
        <v>1.0004208059536546</v>
      </c>
      <c r="AS38" s="62">
        <v>1</v>
      </c>
      <c r="AT38" s="56">
        <f t="shared" si="23"/>
        <v>2.9013600000000005E-6</v>
      </c>
      <c r="AU38" s="56">
        <f t="shared" si="24"/>
        <v>2.9013599999918592E-6</v>
      </c>
      <c r="AV38" s="56">
        <f t="shared" si="25"/>
        <v>1.6623568284761009E-4</v>
      </c>
      <c r="AW38" s="56">
        <f t="shared" si="26"/>
        <v>1.0000000000042091</v>
      </c>
      <c r="AX38" s="56">
        <f t="shared" si="31"/>
        <v>-82.327275892434159</v>
      </c>
      <c r="AY38" s="56">
        <f t="shared" si="27"/>
        <v>7.3828570289175746</v>
      </c>
      <c r="AZ38" s="56">
        <f t="shared" si="30"/>
        <v>17.364489165406159</v>
      </c>
    </row>
    <row r="39" spans="2:52"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7">
        <f t="shared" si="1"/>
        <v>0.28999999999999998</v>
      </c>
      <c r="R39" s="56">
        <f t="shared" si="32"/>
        <v>290</v>
      </c>
      <c r="S39" s="56">
        <f t="shared" si="29"/>
        <v>1821.2</v>
      </c>
      <c r="T39" s="56">
        <f t="shared" si="2"/>
        <v>0.99980798872339505</v>
      </c>
      <c r="U39" s="56">
        <f t="shared" si="3"/>
        <v>2.1755196981494623E-2</v>
      </c>
      <c r="V39" s="56">
        <f t="shared" si="4"/>
        <v>2.1755941862109478E-2</v>
      </c>
      <c r="W39" s="56">
        <f t="shared" si="5"/>
        <v>1.2465236480308624</v>
      </c>
      <c r="X39" s="56">
        <f t="shared" si="6"/>
        <v>1.0000446504585805</v>
      </c>
      <c r="Y39" s="62">
        <v>1</v>
      </c>
      <c r="Z39" s="56">
        <f t="shared" si="7"/>
        <v>8.182018219923906</v>
      </c>
      <c r="AA39" s="56">
        <f t="shared" si="8"/>
        <v>1.4491802477043001</v>
      </c>
      <c r="AB39" s="56">
        <f t="shared" si="9"/>
        <v>83.031911947179609</v>
      </c>
      <c r="AC39" s="56">
        <f t="shared" si="10"/>
        <v>8.2429013187813158</v>
      </c>
      <c r="AD39" s="62">
        <v>1</v>
      </c>
      <c r="AE39" s="56">
        <f t="shared" si="11"/>
        <v>3.0049799999999995E-4</v>
      </c>
      <c r="AF39" s="56">
        <f t="shared" si="12"/>
        <v>3.00497990955106E-4</v>
      </c>
      <c r="AG39" s="56">
        <f t="shared" si="13"/>
        <v>1.7217266633887958E-2</v>
      </c>
      <c r="AH39" s="56">
        <f t="shared" si="14"/>
        <v>1.000000045149523</v>
      </c>
      <c r="AI39" s="62">
        <v>1</v>
      </c>
      <c r="AJ39" s="56">
        <f t="shared" si="15"/>
        <v>0</v>
      </c>
      <c r="AK39" s="56">
        <f t="shared" si="16"/>
        <v>0</v>
      </c>
      <c r="AL39" s="56">
        <f t="shared" si="17"/>
        <v>0</v>
      </c>
      <c r="AM39" s="56">
        <f t="shared" si="18"/>
        <v>1</v>
      </c>
      <c r="AN39" s="62">
        <v>1</v>
      </c>
      <c r="AO39" s="56">
        <f t="shared" si="19"/>
        <v>3.0049800000000002E-2</v>
      </c>
      <c r="AP39" s="56">
        <f t="shared" si="20"/>
        <v>3.0040760002871224E-2</v>
      </c>
      <c r="AQ39" s="56">
        <f t="shared" si="21"/>
        <v>1.7212087615299319</v>
      </c>
      <c r="AR39" s="56">
        <f t="shared" si="22"/>
        <v>1.0004513933620363</v>
      </c>
      <c r="AS39" s="62">
        <v>1</v>
      </c>
      <c r="AT39" s="56">
        <f t="shared" si="23"/>
        <v>3.0049800000000003E-6</v>
      </c>
      <c r="AU39" s="56">
        <f t="shared" si="24"/>
        <v>3.0049799999909553E-6</v>
      </c>
      <c r="AV39" s="56">
        <f t="shared" si="25"/>
        <v>1.721726715207039E-4</v>
      </c>
      <c r="AW39" s="56">
        <f t="shared" si="26"/>
        <v>1.0000000000045151</v>
      </c>
      <c r="AX39" s="56">
        <f t="shared" si="31"/>
        <v>-82.557226833680545</v>
      </c>
      <c r="AY39" s="56">
        <f t="shared" si="27"/>
        <v>7.1322849593100415</v>
      </c>
      <c r="AZ39" s="56">
        <f t="shared" si="30"/>
        <v>17.064573728158436</v>
      </c>
    </row>
    <row r="40" spans="2:52"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7">
        <f t="shared" si="1"/>
        <v>0.3</v>
      </c>
      <c r="R40" s="56">
        <f t="shared" si="32"/>
        <v>300</v>
      </c>
      <c r="S40" s="56">
        <f t="shared" si="29"/>
        <v>1884</v>
      </c>
      <c r="T40" s="56">
        <f t="shared" si="2"/>
        <v>0.99979451825333587</v>
      </c>
      <c r="U40" s="56">
        <f t="shared" si="3"/>
        <v>2.2505376187753057E-2</v>
      </c>
      <c r="V40" s="56">
        <f t="shared" si="4"/>
        <v>2.2506200797091726E-2</v>
      </c>
      <c r="W40" s="56">
        <f t="shared" si="5"/>
        <v>1.2895103185473251</v>
      </c>
      <c r="X40" s="56">
        <f t="shared" si="6"/>
        <v>1.0000477842017212</v>
      </c>
      <c r="Y40" s="62">
        <v>1</v>
      </c>
      <c r="Z40" s="56">
        <f t="shared" si="7"/>
        <v>8.4641567792316259</v>
      </c>
      <c r="AA40" s="56">
        <f t="shared" si="8"/>
        <v>1.4531962112712549</v>
      </c>
      <c r="AB40" s="56">
        <f t="shared" si="9"/>
        <v>83.262009710244413</v>
      </c>
      <c r="AC40" s="56">
        <f t="shared" si="10"/>
        <v>8.523024696867461</v>
      </c>
      <c r="AD40" s="62">
        <v>1</v>
      </c>
      <c r="AE40" s="56">
        <f t="shared" si="11"/>
        <v>3.1085999999999999E-4</v>
      </c>
      <c r="AF40" s="56">
        <f t="shared" si="12"/>
        <v>3.1085998998679174E-4</v>
      </c>
      <c r="AG40" s="56">
        <f t="shared" si="13"/>
        <v>1.7810965445722197E-2</v>
      </c>
      <c r="AH40" s="56">
        <f t="shared" si="14"/>
        <v>1.0000000483169686</v>
      </c>
      <c r="AI40" s="62">
        <v>1</v>
      </c>
      <c r="AJ40" s="56">
        <f t="shared" si="15"/>
        <v>0</v>
      </c>
      <c r="AK40" s="56">
        <f t="shared" si="16"/>
        <v>0</v>
      </c>
      <c r="AL40" s="56">
        <f t="shared" si="17"/>
        <v>0</v>
      </c>
      <c r="AM40" s="56">
        <f t="shared" si="18"/>
        <v>1</v>
      </c>
      <c r="AN40" s="62">
        <v>1</v>
      </c>
      <c r="AO40" s="56">
        <f t="shared" si="19"/>
        <v>3.1086000000000003E-2</v>
      </c>
      <c r="AP40" s="56">
        <f t="shared" si="20"/>
        <v>3.1075992592869223E-2</v>
      </c>
      <c r="AQ40" s="56">
        <f t="shared" si="21"/>
        <v>1.7805232197512144</v>
      </c>
      <c r="AR40" s="56">
        <f t="shared" si="22"/>
        <v>1.0004830530278861</v>
      </c>
      <c r="AS40" s="62">
        <v>1</v>
      </c>
      <c r="AT40" s="56">
        <f t="shared" si="23"/>
        <v>3.1086000000000002E-6</v>
      </c>
      <c r="AU40" s="56">
        <f t="shared" si="24"/>
        <v>3.108599999989987E-6</v>
      </c>
      <c r="AV40" s="56">
        <f t="shared" si="25"/>
        <v>1.78109660193794E-4</v>
      </c>
      <c r="AW40" s="56">
        <f t="shared" si="26"/>
        <v>1.0000000000048317</v>
      </c>
      <c r="AX40" s="56">
        <f t="shared" si="31"/>
        <v>-82.770996809040525</v>
      </c>
      <c r="AY40" s="56">
        <f t="shared" si="27"/>
        <v>6.8980672250511752</v>
      </c>
      <c r="AZ40" s="56">
        <f t="shared" si="30"/>
        <v>16.774548449298091</v>
      </c>
    </row>
    <row r="41" spans="2:52"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7">
        <f t="shared" si="1"/>
        <v>0.31</v>
      </c>
      <c r="R41" s="56">
        <f t="shared" si="32"/>
        <v>310</v>
      </c>
      <c r="S41" s="56">
        <f t="shared" si="29"/>
        <v>1946.8000000000002</v>
      </c>
      <c r="T41" s="56">
        <f t="shared" si="2"/>
        <v>0.9997805911571731</v>
      </c>
      <c r="U41" s="56">
        <f t="shared" si="3"/>
        <v>2.3255555394011494E-2</v>
      </c>
      <c r="V41" s="56">
        <f t="shared" si="4"/>
        <v>2.3256465225774958E-2</v>
      </c>
      <c r="W41" s="56">
        <f t="shared" si="5"/>
        <v>1.3324973038296684</v>
      </c>
      <c r="X41" s="56">
        <f t="shared" si="6"/>
        <v>1.0000510243538929</v>
      </c>
      <c r="Y41" s="62">
        <v>1</v>
      </c>
      <c r="Z41" s="56">
        <f t="shared" si="7"/>
        <v>8.7462953385393476</v>
      </c>
      <c r="AA41" s="56">
        <f t="shared" si="8"/>
        <v>1.4569565361166359</v>
      </c>
      <c r="AB41" s="56">
        <f t="shared" si="9"/>
        <v>83.477460453482934</v>
      </c>
      <c r="AC41" s="56">
        <f t="shared" si="10"/>
        <v>8.8032767847520912</v>
      </c>
      <c r="AD41" s="62">
        <v>1</v>
      </c>
      <c r="AE41" s="56">
        <f t="shared" si="11"/>
        <v>3.2122199999999997E-4</v>
      </c>
      <c r="AF41" s="56">
        <f t="shared" si="12"/>
        <v>3.2122198895172271E-4</v>
      </c>
      <c r="AG41" s="56">
        <f t="shared" si="13"/>
        <v>1.8404664253731669E-2</v>
      </c>
      <c r="AH41" s="56">
        <f t="shared" si="14"/>
        <v>1.0000000515917853</v>
      </c>
      <c r="AI41" s="62">
        <v>1</v>
      </c>
      <c r="AJ41" s="56">
        <f t="shared" si="15"/>
        <v>0</v>
      </c>
      <c r="AK41" s="56">
        <f t="shared" si="16"/>
        <v>0</v>
      </c>
      <c r="AL41" s="56">
        <f t="shared" si="17"/>
        <v>0</v>
      </c>
      <c r="AM41" s="56">
        <f t="shared" si="18"/>
        <v>1</v>
      </c>
      <c r="AN41" s="62">
        <v>1</v>
      </c>
      <c r="AO41" s="56">
        <f t="shared" si="19"/>
        <v>3.2122200000000004E-2</v>
      </c>
      <c r="AP41" s="56">
        <f t="shared" si="20"/>
        <v>3.2111158557041747E-2</v>
      </c>
      <c r="AQ41" s="56">
        <f t="shared" si="21"/>
        <v>1.8398338605938906</v>
      </c>
      <c r="AR41" s="56">
        <f t="shared" si="22"/>
        <v>1.0005157848494146</v>
      </c>
      <c r="AS41" s="62">
        <v>1</v>
      </c>
      <c r="AT41" s="56">
        <f t="shared" si="23"/>
        <v>3.2122200000000005E-6</v>
      </c>
      <c r="AU41" s="56">
        <f t="shared" si="24"/>
        <v>3.2122199999889522E-6</v>
      </c>
      <c r="AV41" s="56">
        <f t="shared" si="25"/>
        <v>1.840466488668803E-4</v>
      </c>
      <c r="AW41" s="56">
        <f t="shared" si="26"/>
        <v>1.0000000000051592</v>
      </c>
      <c r="AX41" s="56">
        <f t="shared" si="31"/>
        <v>-82.970123896718718</v>
      </c>
      <c r="AY41" s="56">
        <f t="shared" si="27"/>
        <v>6.6786642880408928</v>
      </c>
      <c r="AZ41" s="56">
        <f t="shared" si="30"/>
        <v>16.493792272451898</v>
      </c>
    </row>
    <row r="42" spans="2:5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7">
        <f t="shared" si="1"/>
        <v>0.32</v>
      </c>
      <c r="R42" s="56">
        <f t="shared" si="32"/>
        <v>320</v>
      </c>
      <c r="S42" s="56">
        <f t="shared" si="29"/>
        <v>2009.6000000000001</v>
      </c>
      <c r="T42" s="56">
        <f t="shared" si="2"/>
        <v>0.99976620743490663</v>
      </c>
      <c r="U42" s="56">
        <f t="shared" si="3"/>
        <v>2.4005734600269928E-2</v>
      </c>
      <c r="V42" s="56">
        <f t="shared" si="4"/>
        <v>2.4006735330913173E-2</v>
      </c>
      <c r="W42" s="56">
        <f t="shared" si="5"/>
        <v>1.3754846143489246</v>
      </c>
      <c r="X42" s="56">
        <f t="shared" si="6"/>
        <v>1.0000543709331384</v>
      </c>
      <c r="Y42" s="62">
        <v>1</v>
      </c>
      <c r="Z42" s="56">
        <f t="shared" si="7"/>
        <v>9.0284338978470693</v>
      </c>
      <c r="AA42" s="56">
        <f t="shared" si="8"/>
        <v>1.4604847816753421</v>
      </c>
      <c r="AB42" s="56">
        <f t="shared" si="9"/>
        <v>83.679614033082572</v>
      </c>
      <c r="AC42" s="56">
        <f t="shared" si="10"/>
        <v>9.0836456694321814</v>
      </c>
      <c r="AD42" s="62">
        <v>1</v>
      </c>
      <c r="AE42" s="56">
        <f t="shared" si="11"/>
        <v>3.31584E-4</v>
      </c>
      <c r="AF42" s="56">
        <f t="shared" si="12"/>
        <v>3.3158398784767387E-4</v>
      </c>
      <c r="AG42" s="56">
        <f t="shared" si="13"/>
        <v>1.8998363057788889E-2</v>
      </c>
      <c r="AH42" s="56">
        <f t="shared" si="14"/>
        <v>1.0000000549739729</v>
      </c>
      <c r="AI42" s="62">
        <v>1</v>
      </c>
      <c r="AJ42" s="56">
        <f t="shared" si="15"/>
        <v>0</v>
      </c>
      <c r="AK42" s="56">
        <f t="shared" si="16"/>
        <v>0</v>
      </c>
      <c r="AL42" s="56">
        <f t="shared" si="17"/>
        <v>0</v>
      </c>
      <c r="AM42" s="56">
        <f t="shared" si="18"/>
        <v>1</v>
      </c>
      <c r="AN42" s="62">
        <v>1</v>
      </c>
      <c r="AO42" s="56">
        <f t="shared" si="19"/>
        <v>3.3158400000000005E-2</v>
      </c>
      <c r="AP42" s="56">
        <f t="shared" si="20"/>
        <v>3.3146255683536754E-2</v>
      </c>
      <c r="AQ42" s="56">
        <f t="shared" si="21"/>
        <v>1.8991405573281737</v>
      </c>
      <c r="AR42" s="56">
        <f t="shared" si="22"/>
        <v>1.0005495887213987</v>
      </c>
      <c r="AS42" s="62">
        <v>1</v>
      </c>
      <c r="AT42" s="56">
        <f t="shared" si="23"/>
        <v>3.3158400000000003E-6</v>
      </c>
      <c r="AU42" s="56">
        <f t="shared" si="24"/>
        <v>3.315839999987848E-6</v>
      </c>
      <c r="AV42" s="56">
        <f t="shared" si="25"/>
        <v>1.8998363753996262E-4</v>
      </c>
      <c r="AW42" s="56">
        <f t="shared" si="26"/>
        <v>1.0000000000054974</v>
      </c>
      <c r="AX42" s="56">
        <f t="shared" si="31"/>
        <v>-83.155958090103326</v>
      </c>
      <c r="AY42" s="56">
        <f t="shared" si="27"/>
        <v>6.4727227491302752</v>
      </c>
      <c r="AZ42" s="56">
        <f t="shared" si="30"/>
        <v>16.22174009926001</v>
      </c>
    </row>
    <row r="43" spans="2:52"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7">
        <f t="shared" si="1"/>
        <v>0.33</v>
      </c>
      <c r="R43" s="56">
        <f t="shared" si="32"/>
        <v>330</v>
      </c>
      <c r="S43" s="56">
        <f t="shared" si="29"/>
        <v>2072.4</v>
      </c>
      <c r="T43" s="56">
        <f t="shared" si="2"/>
        <v>0.99975136708653645</v>
      </c>
      <c r="U43" s="56">
        <f t="shared" si="3"/>
        <v>2.4755913806528366E-2</v>
      </c>
      <c r="V43" s="56">
        <f t="shared" si="4"/>
        <v>2.4757011295224056E-2</v>
      </c>
      <c r="W43" s="56">
        <f t="shared" si="5"/>
        <v>1.4184722605740461</v>
      </c>
      <c r="X43" s="56">
        <f t="shared" si="6"/>
        <v>1.0000578239580924</v>
      </c>
      <c r="Y43" s="62">
        <v>1</v>
      </c>
      <c r="Z43" s="56">
        <f t="shared" si="7"/>
        <v>9.3105724571547892</v>
      </c>
      <c r="AA43" s="56">
        <f t="shared" si="8"/>
        <v>1.4638017096811056</v>
      </c>
      <c r="AB43" s="56">
        <f t="shared" si="9"/>
        <v>83.869660008761571</v>
      </c>
      <c r="AC43" s="56">
        <f t="shared" si="10"/>
        <v>9.364120859959538</v>
      </c>
      <c r="AD43" s="62">
        <v>1</v>
      </c>
      <c r="AE43" s="56">
        <f t="shared" si="11"/>
        <v>3.4194599999999998E-4</v>
      </c>
      <c r="AF43" s="56">
        <f t="shared" si="12"/>
        <v>3.4194598667242E-4</v>
      </c>
      <c r="AG43" s="56">
        <f t="shared" si="13"/>
        <v>1.9592061857766362E-2</v>
      </c>
      <c r="AH43" s="56">
        <f t="shared" si="14"/>
        <v>1.0000000584635318</v>
      </c>
      <c r="AI43" s="62">
        <v>1</v>
      </c>
      <c r="AJ43" s="56">
        <f t="shared" si="15"/>
        <v>0</v>
      </c>
      <c r="AK43" s="56">
        <f t="shared" si="16"/>
        <v>0</v>
      </c>
      <c r="AL43" s="56">
        <f t="shared" si="17"/>
        <v>0</v>
      </c>
      <c r="AM43" s="56">
        <f t="shared" si="18"/>
        <v>1</v>
      </c>
      <c r="AN43" s="62">
        <v>1</v>
      </c>
      <c r="AO43" s="56">
        <f t="shared" si="19"/>
        <v>3.4194600000000006E-2</v>
      </c>
      <c r="AP43" s="56">
        <f t="shared" si="20"/>
        <v>3.4181281761386406E-2</v>
      </c>
      <c r="AQ43" s="56">
        <f t="shared" si="21"/>
        <v>1.9584431832749376</v>
      </c>
      <c r="AR43" s="56">
        <f t="shared" si="22"/>
        <v>1.0005844645351836</v>
      </c>
      <c r="AS43" s="62">
        <v>1</v>
      </c>
      <c r="AT43" s="56">
        <f t="shared" si="23"/>
        <v>3.4194600000000002E-6</v>
      </c>
      <c r="AU43" s="56">
        <f t="shared" si="24"/>
        <v>3.4194599999866726E-6</v>
      </c>
      <c r="AV43" s="56">
        <f t="shared" si="25"/>
        <v>1.9592062621304088E-4</v>
      </c>
      <c r="AW43" s="56">
        <f t="shared" si="26"/>
        <v>1.0000000000058464</v>
      </c>
      <c r="AX43" s="56">
        <f t="shared" si="31"/>
        <v>-83.329689086060682</v>
      </c>
      <c r="AY43" s="56">
        <f t="shared" si="27"/>
        <v>6.2790482159500058</v>
      </c>
      <c r="AZ43" s="56">
        <f t="shared" si="30"/>
        <v>15.95787635917822</v>
      </c>
    </row>
    <row r="44" spans="2:52"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7">
        <f t="shared" si="1"/>
        <v>0.34</v>
      </c>
      <c r="R44" s="56">
        <f t="shared" si="32"/>
        <v>340</v>
      </c>
      <c r="S44" s="56">
        <f t="shared" si="29"/>
        <v>2135.2000000000003</v>
      </c>
      <c r="T44" s="56">
        <f t="shared" si="2"/>
        <v>0.99973607011206256</v>
      </c>
      <c r="U44" s="56">
        <f t="shared" si="3"/>
        <v>2.5506093012786803E-2</v>
      </c>
      <c r="V44" s="56">
        <f t="shared" si="4"/>
        <v>2.5507293301387776E-2</v>
      </c>
      <c r="W44" s="56">
        <f t="shared" si="5"/>
        <v>1.4614602529718357</v>
      </c>
      <c r="X44" s="56">
        <f t="shared" si="6"/>
        <v>1.0000613834479801</v>
      </c>
      <c r="Y44" s="62">
        <v>1</v>
      </c>
      <c r="Z44" s="56">
        <f t="shared" si="7"/>
        <v>9.5927110164625109</v>
      </c>
      <c r="AA44" s="56">
        <f t="shared" si="8"/>
        <v>1.4669256859671831</v>
      </c>
      <c r="AB44" s="56">
        <f t="shared" si="9"/>
        <v>84.048650665252765</v>
      </c>
      <c r="AC44" s="56">
        <f t="shared" si="10"/>
        <v>9.6446930819679899</v>
      </c>
      <c r="AD44" s="62">
        <v>1</v>
      </c>
      <c r="AE44" s="56">
        <f t="shared" si="11"/>
        <v>3.5230800000000002E-4</v>
      </c>
      <c r="AF44" s="56">
        <f t="shared" si="12"/>
        <v>3.5230798542373594E-4</v>
      </c>
      <c r="AG44" s="56">
        <f t="shared" si="13"/>
        <v>2.0185760653536597E-2</v>
      </c>
      <c r="AH44" s="56">
        <f t="shared" si="14"/>
        <v>1.0000000620604614</v>
      </c>
      <c r="AI44" s="62">
        <v>1</v>
      </c>
      <c r="AJ44" s="56">
        <f t="shared" si="15"/>
        <v>0</v>
      </c>
      <c r="AK44" s="56">
        <f t="shared" si="16"/>
        <v>0</v>
      </c>
      <c r="AL44" s="56">
        <f t="shared" si="17"/>
        <v>0</v>
      </c>
      <c r="AM44" s="56">
        <f t="shared" si="18"/>
        <v>1</v>
      </c>
      <c r="AN44" s="62">
        <v>1</v>
      </c>
      <c r="AO44" s="56">
        <f t="shared" si="19"/>
        <v>3.5230800000000007E-2</v>
      </c>
      <c r="AP44" s="56">
        <f t="shared" si="20"/>
        <v>3.5216234580535258E-2</v>
      </c>
      <c r="AQ44" s="56">
        <f t="shared" si="21"/>
        <v>2.0177416118073332</v>
      </c>
      <c r="AR44" s="56">
        <f t="shared" si="22"/>
        <v>1.0006204121786844</v>
      </c>
      <c r="AS44" s="62">
        <v>1</v>
      </c>
      <c r="AT44" s="56">
        <f t="shared" si="23"/>
        <v>3.5230800000000005E-6</v>
      </c>
      <c r="AU44" s="56">
        <f t="shared" si="24"/>
        <v>3.5230799999854243E-6</v>
      </c>
      <c r="AV44" s="56">
        <f t="shared" si="25"/>
        <v>2.0185761488611495E-4</v>
      </c>
      <c r="AW44" s="56">
        <f t="shared" si="26"/>
        <v>1.0000000000062061</v>
      </c>
      <c r="AX44" s="56">
        <f t="shared" si="31"/>
        <v>-83.492369306417274</v>
      </c>
      <c r="AY44" s="56">
        <f t="shared" si="27"/>
        <v>6.0965827529953502</v>
      </c>
      <c r="AZ44" s="56">
        <f t="shared" si="30"/>
        <v>15.701729462936473</v>
      </c>
    </row>
    <row r="45" spans="2:52"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7">
        <f t="shared" si="1"/>
        <v>0.35</v>
      </c>
      <c r="R45" s="56">
        <f t="shared" si="32"/>
        <v>350</v>
      </c>
      <c r="S45" s="56">
        <f t="shared" si="29"/>
        <v>2198</v>
      </c>
      <c r="T45" s="56">
        <f t="shared" si="2"/>
        <v>0.99972031651148496</v>
      </c>
      <c r="U45" s="56">
        <f t="shared" si="3"/>
        <v>2.6256272219045234E-2</v>
      </c>
      <c r="V45" s="56">
        <f t="shared" si="4"/>
        <v>2.625758153204583E-2</v>
      </c>
      <c r="W45" s="56">
        <f t="shared" si="5"/>
        <v>1.5044486020068801</v>
      </c>
      <c r="X45" s="56">
        <f t="shared" si="6"/>
        <v>1.0000650494226184</v>
      </c>
      <c r="Y45" s="62">
        <v>1</v>
      </c>
      <c r="Z45" s="56">
        <f t="shared" si="7"/>
        <v>9.8748495757702308</v>
      </c>
      <c r="AA45" s="56">
        <f t="shared" si="8"/>
        <v>1.469873015197251</v>
      </c>
      <c r="AB45" s="56">
        <f t="shared" si="9"/>
        <v>84.2175201909712</v>
      </c>
      <c r="AC45" s="56">
        <f t="shared" si="10"/>
        <v>9.9253541067354121</v>
      </c>
      <c r="AD45" s="62">
        <v>1</v>
      </c>
      <c r="AE45" s="56">
        <f t="shared" si="11"/>
        <v>3.6266999999999994E-4</v>
      </c>
      <c r="AF45" s="56">
        <f t="shared" si="12"/>
        <v>3.6266998409939646E-4</v>
      </c>
      <c r="AG45" s="56">
        <f t="shared" si="13"/>
        <v>2.0779459444972091E-2</v>
      </c>
      <c r="AH45" s="56">
        <f t="shared" si="14"/>
        <v>1.0000000657647623</v>
      </c>
      <c r="AI45" s="62">
        <v>1</v>
      </c>
      <c r="AJ45" s="56">
        <f t="shared" si="15"/>
        <v>0</v>
      </c>
      <c r="AK45" s="56">
        <f t="shared" si="16"/>
        <v>0</v>
      </c>
      <c r="AL45" s="56">
        <f t="shared" si="17"/>
        <v>0</v>
      </c>
      <c r="AM45" s="56">
        <f t="shared" si="18"/>
        <v>1</v>
      </c>
      <c r="AN45" s="62">
        <v>1</v>
      </c>
      <c r="AO45" s="56">
        <f t="shared" si="19"/>
        <v>3.6267000000000001E-2</v>
      </c>
      <c r="AP45" s="56">
        <f t="shared" si="20"/>
        <v>3.6251111931868467E-2</v>
      </c>
      <c r="AQ45" s="56">
        <f t="shared" si="21"/>
        <v>2.0770357163524036</v>
      </c>
      <c r="AR45" s="56">
        <f t="shared" si="22"/>
        <v>1.0006574315363874</v>
      </c>
      <c r="AS45" s="62">
        <v>1</v>
      </c>
      <c r="AT45" s="56">
        <f t="shared" si="23"/>
        <v>3.6267000000000004E-6</v>
      </c>
      <c r="AU45" s="56">
        <f t="shared" si="24"/>
        <v>3.6266999999840999E-6</v>
      </c>
      <c r="AV45" s="56">
        <f t="shared" si="25"/>
        <v>2.0779460355918464E-4</v>
      </c>
      <c r="AW45" s="56">
        <f t="shared" si="26"/>
        <v>1.0000000000065765</v>
      </c>
      <c r="AX45" s="56">
        <f t="shared" si="31"/>
        <v>-83.644933076625676</v>
      </c>
      <c r="AY45" s="56">
        <f t="shared" si="27"/>
        <v>5.9243860413880922</v>
      </c>
      <c r="AZ45" s="56">
        <f t="shared" si="30"/>
        <v>15.452867000299339</v>
      </c>
    </row>
    <row r="46" spans="2:52"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7">
        <f t="shared" si="1"/>
        <v>0.36</v>
      </c>
      <c r="R46" s="56">
        <f t="shared" si="32"/>
        <v>360</v>
      </c>
      <c r="S46" s="56">
        <f t="shared" si="29"/>
        <v>2260.8000000000002</v>
      </c>
      <c r="T46" s="56">
        <f t="shared" si="2"/>
        <v>0.99970410628480377</v>
      </c>
      <c r="U46" s="56">
        <f t="shared" si="3"/>
        <v>2.7006451425303672E-2</v>
      </c>
      <c r="V46" s="56">
        <f t="shared" si="4"/>
        <v>2.7007876169799886E-2</v>
      </c>
      <c r="W46" s="56">
        <f t="shared" si="5"/>
        <v>1.5474373181414847</v>
      </c>
      <c r="X46" s="56">
        <f t="shared" si="6"/>
        <v>1.0000688219024156</v>
      </c>
      <c r="Y46" s="62">
        <v>1</v>
      </c>
      <c r="Z46" s="56">
        <f t="shared" si="7"/>
        <v>10.156988135077953</v>
      </c>
      <c r="AA46" s="56">
        <f t="shared" si="8"/>
        <v>1.472658221189673</v>
      </c>
      <c r="AB46" s="56">
        <f t="shared" si="9"/>
        <v>84.377100739411532</v>
      </c>
      <c r="AC46" s="56">
        <f t="shared" si="10"/>
        <v>10.206096608209933</v>
      </c>
      <c r="AD46" s="62">
        <v>1</v>
      </c>
      <c r="AE46" s="56">
        <f t="shared" si="11"/>
        <v>3.7303199999999998E-4</v>
      </c>
      <c r="AF46" s="56">
        <f t="shared" si="12"/>
        <v>3.7303198269717658E-4</v>
      </c>
      <c r="AG46" s="56">
        <f t="shared" si="13"/>
        <v>2.1373158231945369E-2</v>
      </c>
      <c r="AH46" s="56">
        <f t="shared" si="14"/>
        <v>1.0000000695764342</v>
      </c>
      <c r="AI46" s="62">
        <v>1</v>
      </c>
      <c r="AJ46" s="56">
        <f t="shared" si="15"/>
        <v>0</v>
      </c>
      <c r="AK46" s="56">
        <f t="shared" si="16"/>
        <v>0</v>
      </c>
      <c r="AL46" s="56">
        <f t="shared" si="17"/>
        <v>0</v>
      </c>
      <c r="AM46" s="56">
        <f t="shared" si="18"/>
        <v>1</v>
      </c>
      <c r="AN46" s="62">
        <v>1</v>
      </c>
      <c r="AO46" s="56">
        <f t="shared" si="19"/>
        <v>3.7303200000000009E-2</v>
      </c>
      <c r="AP46" s="56">
        <f t="shared" si="20"/>
        <v>3.7285911607239951E-2</v>
      </c>
      <c r="AQ46" s="56">
        <f t="shared" si="21"/>
        <v>2.1363253703926972</v>
      </c>
      <c r="AR46" s="56">
        <f t="shared" si="22"/>
        <v>1.0006955224893535</v>
      </c>
      <c r="AS46" s="62">
        <v>1</v>
      </c>
      <c r="AT46" s="56">
        <f t="shared" si="23"/>
        <v>3.7303200000000006E-6</v>
      </c>
      <c r="AU46" s="56">
        <f t="shared" si="24"/>
        <v>3.7303199999826979E-6</v>
      </c>
      <c r="AV46" s="56">
        <f t="shared" si="25"/>
        <v>2.1373159223224991E-4</v>
      </c>
      <c r="AW46" s="56">
        <f t="shared" si="26"/>
        <v>1.0000000000069575</v>
      </c>
      <c r="AX46" s="56">
        <f t="shared" si="31"/>
        <v>-83.788212687160325</v>
      </c>
      <c r="AY46" s="56">
        <f t="shared" si="27"/>
        <v>5.7616195594190982</v>
      </c>
      <c r="AZ46" s="56">
        <f t="shared" si="30"/>
        <v>15.210891567260965</v>
      </c>
    </row>
    <row r="47" spans="2:52"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7">
        <f t="shared" si="1"/>
        <v>0.37</v>
      </c>
      <c r="R47" s="56">
        <f t="shared" si="32"/>
        <v>370</v>
      </c>
      <c r="S47" s="56">
        <f t="shared" si="29"/>
        <v>2323.6</v>
      </c>
      <c r="T47" s="56">
        <f t="shared" si="2"/>
        <v>0.99968743943201877</v>
      </c>
      <c r="U47" s="56">
        <f t="shared" si="3"/>
        <v>2.7756630631562102E-2</v>
      </c>
      <c r="V47" s="56">
        <f t="shared" si="4"/>
        <v>2.7758177397210572E-2</v>
      </c>
      <c r="W47" s="56">
        <f t="shared" si="5"/>
        <v>1.5904264118356022</v>
      </c>
      <c r="X47" s="56">
        <f t="shared" si="6"/>
        <v>1.0000727009083705</v>
      </c>
      <c r="Y47" s="62">
        <v>1</v>
      </c>
      <c r="Z47" s="56">
        <f t="shared" si="7"/>
        <v>10.439126694385672</v>
      </c>
      <c r="AA47" s="56">
        <f t="shared" si="8"/>
        <v>1.475294282846785</v>
      </c>
      <c r="AB47" s="56">
        <f t="shared" si="9"/>
        <v>84.528135946900306</v>
      </c>
      <c r="AC47" s="56">
        <f t="shared" si="10"/>
        <v>10.486914042817149</v>
      </c>
      <c r="AD47" s="62">
        <v>1</v>
      </c>
      <c r="AE47" s="56">
        <f t="shared" si="11"/>
        <v>3.8339399999999995E-4</v>
      </c>
      <c r="AF47" s="56">
        <f t="shared" si="12"/>
        <v>3.8339398121485101E-4</v>
      </c>
      <c r="AG47" s="56">
        <f t="shared" si="13"/>
        <v>2.196685701432893E-2</v>
      </c>
      <c r="AH47" s="56">
        <f t="shared" si="14"/>
        <v>1.0000000734954768</v>
      </c>
      <c r="AI47" s="62">
        <v>1</v>
      </c>
      <c r="AJ47" s="56">
        <f t="shared" si="15"/>
        <v>0</v>
      </c>
      <c r="AK47" s="56">
        <f t="shared" si="16"/>
        <v>0</v>
      </c>
      <c r="AL47" s="56">
        <f t="shared" si="17"/>
        <v>0</v>
      </c>
      <c r="AM47" s="56">
        <f t="shared" si="18"/>
        <v>1</v>
      </c>
      <c r="AN47" s="62">
        <v>1</v>
      </c>
      <c r="AO47" s="56">
        <f t="shared" si="19"/>
        <v>3.8339400000000003E-2</v>
      </c>
      <c r="AP47" s="56">
        <f t="shared" si="20"/>
        <v>3.8320631399500482E-2</v>
      </c>
      <c r="AQ47" s="56">
        <f t="shared" si="21"/>
        <v>2.195610447467879</v>
      </c>
      <c r="AR47" s="56">
        <f t="shared" si="22"/>
        <v>1.0007346849152177</v>
      </c>
      <c r="AS47" s="62">
        <v>1</v>
      </c>
      <c r="AT47" s="56">
        <f t="shared" si="23"/>
        <v>3.8339400000000001E-6</v>
      </c>
      <c r="AU47" s="56">
        <f t="shared" si="24"/>
        <v>3.8339399999812146E-6</v>
      </c>
      <c r="AV47" s="56">
        <f t="shared" si="25"/>
        <v>2.1966858090531052E-4</v>
      </c>
      <c r="AW47" s="56">
        <f t="shared" si="26"/>
        <v>1.0000000000073497</v>
      </c>
      <c r="AX47" s="56">
        <f t="shared" si="31"/>
        <v>-83.922951911268029</v>
      </c>
      <c r="AY47" s="56">
        <f t="shared" si="27"/>
        <v>5.6075332365525288</v>
      </c>
      <c r="AZ47" s="56">
        <f t="shared" si="30"/>
        <v>14.975437127609544</v>
      </c>
    </row>
    <row r="48" spans="2:52"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7">
        <f t="shared" si="1"/>
        <v>0.38</v>
      </c>
      <c r="R48" s="56">
        <f t="shared" si="32"/>
        <v>380</v>
      </c>
      <c r="S48" s="56">
        <f t="shared" si="29"/>
        <v>2386.4</v>
      </c>
      <c r="T48" s="56">
        <f t="shared" si="2"/>
        <v>0.99967031595313005</v>
      </c>
      <c r="U48" s="56">
        <f t="shared" si="3"/>
        <v>2.850680983782054E-2</v>
      </c>
      <c r="V48" s="56">
        <f t="shared" si="4"/>
        <v>2.8508485396796353E-2</v>
      </c>
      <c r="W48" s="56">
        <f t="shared" si="5"/>
        <v>1.6334158935467711</v>
      </c>
      <c r="X48" s="56">
        <f t="shared" si="6"/>
        <v>1.0000766864620736</v>
      </c>
      <c r="Y48" s="62">
        <v>1</v>
      </c>
      <c r="Z48" s="56">
        <f t="shared" si="7"/>
        <v>10.721265253693394</v>
      </c>
      <c r="AA48" s="56">
        <f t="shared" si="8"/>
        <v>1.4777928336559256</v>
      </c>
      <c r="AB48" s="56">
        <f t="shared" si="9"/>
        <v>84.671292363163062</v>
      </c>
      <c r="AC48" s="56">
        <f t="shared" si="10"/>
        <v>10.767800547932399</v>
      </c>
      <c r="AD48" s="62">
        <v>1</v>
      </c>
      <c r="AE48" s="56">
        <f t="shared" si="11"/>
        <v>3.9375599999999999E-4</v>
      </c>
      <c r="AF48" s="56">
        <f t="shared" si="12"/>
        <v>3.9375597965019471E-4</v>
      </c>
      <c r="AG48" s="56">
        <f t="shared" si="13"/>
        <v>2.2560555791995285E-2</v>
      </c>
      <c r="AH48" s="56">
        <f t="shared" si="14"/>
        <v>1.0000000775218907</v>
      </c>
      <c r="AI48" s="62">
        <v>1</v>
      </c>
      <c r="AJ48" s="56">
        <f t="shared" si="15"/>
        <v>0</v>
      </c>
      <c r="AK48" s="56">
        <f t="shared" si="16"/>
        <v>0</v>
      </c>
      <c r="AL48" s="56">
        <f t="shared" si="17"/>
        <v>0</v>
      </c>
      <c r="AM48" s="56">
        <f t="shared" si="18"/>
        <v>1</v>
      </c>
      <c r="AN48" s="62">
        <v>1</v>
      </c>
      <c r="AO48" s="56">
        <f t="shared" si="19"/>
        <v>3.9375600000000004E-2</v>
      </c>
      <c r="AP48" s="56">
        <f t="shared" si="20"/>
        <v>3.9355269102525813E-2</v>
      </c>
      <c r="AQ48" s="56">
        <f t="shared" si="21"/>
        <v>2.2548908211763403</v>
      </c>
      <c r="AR48" s="56">
        <f t="shared" si="22"/>
        <v>1.0007749186881933</v>
      </c>
      <c r="AS48" s="62">
        <v>1</v>
      </c>
      <c r="AT48" s="56">
        <f t="shared" si="23"/>
        <v>3.93756E-6</v>
      </c>
      <c r="AU48" s="56">
        <f t="shared" si="24"/>
        <v>3.93755999997965E-6</v>
      </c>
      <c r="AV48" s="56">
        <f t="shared" si="25"/>
        <v>2.2560556957836647E-4</v>
      </c>
      <c r="AW48" s="56">
        <f t="shared" si="26"/>
        <v>1.0000000000077522</v>
      </c>
      <c r="AX48" s="56">
        <f t="shared" si="31"/>
        <v>-84.049817435533498</v>
      </c>
      <c r="AY48" s="56">
        <f t="shared" si="27"/>
        <v>5.4614541434310091</v>
      </c>
      <c r="AZ48" s="56">
        <f t="shared" si="30"/>
        <v>14.746165829870392</v>
      </c>
    </row>
    <row r="49" spans="2:52"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7">
        <f t="shared" si="1"/>
        <v>0.39</v>
      </c>
      <c r="R49" s="56">
        <f t="shared" si="32"/>
        <v>390</v>
      </c>
      <c r="S49" s="56">
        <f t="shared" si="29"/>
        <v>2449.2000000000003</v>
      </c>
      <c r="T49" s="56">
        <f t="shared" si="2"/>
        <v>0.99965273584813774</v>
      </c>
      <c r="U49" s="56">
        <f t="shared" si="3"/>
        <v>2.9256989044078977E-2</v>
      </c>
      <c r="V49" s="56">
        <f t="shared" si="4"/>
        <v>2.9258800351032302E-2</v>
      </c>
      <c r="W49" s="56">
        <f t="shared" si="5"/>
        <v>1.6764057737300424</v>
      </c>
      <c r="X49" s="56">
        <f t="shared" si="6"/>
        <v>1.000080778585706</v>
      </c>
      <c r="Y49" s="62">
        <v>1</v>
      </c>
      <c r="Z49" s="56">
        <f t="shared" si="7"/>
        <v>11.003403813001116</v>
      </c>
      <c r="AA49" s="56">
        <f t="shared" si="8"/>
        <v>1.4801643311407624</v>
      </c>
      <c r="AB49" s="56">
        <f t="shared" si="9"/>
        <v>84.807169160170091</v>
      </c>
      <c r="AC49" s="56">
        <f t="shared" si="10"/>
        <v>11.048750855728782</v>
      </c>
      <c r="AD49" s="62">
        <v>1</v>
      </c>
      <c r="AE49" s="56">
        <f t="shared" si="11"/>
        <v>4.0411800000000002E-4</v>
      </c>
      <c r="AF49" s="56">
        <f t="shared" si="12"/>
        <v>4.041179780009824E-4</v>
      </c>
      <c r="AG49" s="56">
        <f t="shared" si="13"/>
        <v>2.3154254564816939E-2</v>
      </c>
      <c r="AH49" s="56">
        <f t="shared" si="14"/>
        <v>1.0000000816556756</v>
      </c>
      <c r="AI49" s="62">
        <v>1</v>
      </c>
      <c r="AJ49" s="56">
        <f t="shared" si="15"/>
        <v>0</v>
      </c>
      <c r="AK49" s="56">
        <f t="shared" si="16"/>
        <v>0</v>
      </c>
      <c r="AL49" s="56">
        <f t="shared" si="17"/>
        <v>0</v>
      </c>
      <c r="AM49" s="56">
        <f t="shared" si="18"/>
        <v>1</v>
      </c>
      <c r="AN49" s="62">
        <v>1</v>
      </c>
      <c r="AO49" s="56">
        <f t="shared" si="19"/>
        <v>4.0411800000000005E-2</v>
      </c>
      <c r="AP49" s="56">
        <f t="shared" si="20"/>
        <v>4.0389822511244705E-2</v>
      </c>
      <c r="AQ49" s="56">
        <f t="shared" si="21"/>
        <v>2.3141663651768054</v>
      </c>
      <c r="AR49" s="56">
        <f t="shared" si="22"/>
        <v>1.000816223679073</v>
      </c>
      <c r="AS49" s="62">
        <v>1</v>
      </c>
      <c r="AT49" s="56">
        <f t="shared" si="23"/>
        <v>4.0411800000000007E-6</v>
      </c>
      <c r="AU49" s="56">
        <f t="shared" si="24"/>
        <v>4.0411799999780015E-6</v>
      </c>
      <c r="AV49" s="56">
        <f t="shared" si="25"/>
        <v>2.3154255825141761E-4</v>
      </c>
      <c r="AW49" s="56">
        <f t="shared" si="26"/>
        <v>1.0000000000081655</v>
      </c>
      <c r="AX49" s="56">
        <f t="shared" si="31"/>
        <v>-84.169408568723327</v>
      </c>
      <c r="AY49" s="56">
        <f t="shared" si="27"/>
        <v>5.3227768662162838</v>
      </c>
      <c r="AZ49" s="56">
        <f t="shared" si="30"/>
        <v>14.522765213734496</v>
      </c>
    </row>
    <row r="50" spans="2:52"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7">
        <f t="shared" si="1"/>
        <v>0.4</v>
      </c>
      <c r="R50" s="56">
        <f t="shared" si="32"/>
        <v>400</v>
      </c>
      <c r="S50" s="56">
        <f t="shared" si="29"/>
        <v>2512</v>
      </c>
      <c r="T50" s="56">
        <f t="shared" si="2"/>
        <v>0.99963469911704161</v>
      </c>
      <c r="U50" s="56">
        <f t="shared" si="3"/>
        <v>3.0007168250337408E-2</v>
      </c>
      <c r="V50" s="56">
        <f t="shared" si="4"/>
        <v>3.000912244234898E-2</v>
      </c>
      <c r="W50" s="56">
        <f t="shared" si="5"/>
        <v>1.7193960628379177</v>
      </c>
      <c r="X50" s="56">
        <f t="shared" si="6"/>
        <v>1.0000849773020402</v>
      </c>
      <c r="Y50" s="62">
        <v>1</v>
      </c>
      <c r="Z50" s="56">
        <f t="shared" si="7"/>
        <v>11.285542372308836</v>
      </c>
      <c r="AA50" s="56">
        <f t="shared" si="8"/>
        <v>1.4824182013997795</v>
      </c>
      <c r="AB50" s="56">
        <f t="shared" si="9"/>
        <v>84.936306413581832</v>
      </c>
      <c r="AC50" s="56">
        <f t="shared" si="10"/>
        <v>11.329760219756556</v>
      </c>
      <c r="AD50" s="62">
        <v>1</v>
      </c>
      <c r="AE50" s="56">
        <f t="shared" si="11"/>
        <v>4.1447999999999995E-4</v>
      </c>
      <c r="AF50" s="56">
        <f t="shared" si="12"/>
        <v>4.1447997626498887E-4</v>
      </c>
      <c r="AG50" s="56">
        <f t="shared" si="13"/>
        <v>2.3747953332666397E-2</v>
      </c>
      <c r="AH50" s="56">
        <f t="shared" si="14"/>
        <v>1.0000000858968314</v>
      </c>
      <c r="AI50" s="62">
        <v>1</v>
      </c>
      <c r="AJ50" s="56">
        <f t="shared" si="15"/>
        <v>0</v>
      </c>
      <c r="AK50" s="56">
        <f t="shared" si="16"/>
        <v>0</v>
      </c>
      <c r="AL50" s="56">
        <f t="shared" si="17"/>
        <v>0</v>
      </c>
      <c r="AM50" s="56">
        <f t="shared" si="18"/>
        <v>1</v>
      </c>
      <c r="AN50" s="62">
        <v>1</v>
      </c>
      <c r="AO50" s="56">
        <f t="shared" si="19"/>
        <v>4.1448000000000006E-2</v>
      </c>
      <c r="AP50" s="56">
        <f t="shared" si="20"/>
        <v>4.1424289421666989E-2</v>
      </c>
      <c r="AQ50" s="56">
        <f t="shared" si="21"/>
        <v>2.3734369531899402</v>
      </c>
      <c r="AR50" s="56">
        <f t="shared" si="22"/>
        <v>1.0008585997552302</v>
      </c>
      <c r="AS50" s="62">
        <v>1</v>
      </c>
      <c r="AT50" s="56">
        <f t="shared" si="23"/>
        <v>4.1448000000000005E-6</v>
      </c>
      <c r="AU50" s="56">
        <f t="shared" si="24"/>
        <v>4.1447999999762658E-6</v>
      </c>
      <c r="AV50" s="56">
        <f t="shared" si="25"/>
        <v>2.3747954692446375E-4</v>
      </c>
      <c r="AW50" s="56">
        <f t="shared" si="26"/>
        <v>1.0000000000085896</v>
      </c>
      <c r="AX50" s="56">
        <f t="shared" si="31"/>
        <v>-84.28226552322981</v>
      </c>
      <c r="AY50" s="56">
        <f t="shared" si="27"/>
        <v>5.190955281015869</v>
      </c>
      <c r="AZ50" s="56">
        <f t="shared" si="30"/>
        <v>14.304945750793326</v>
      </c>
    </row>
    <row r="51" spans="2:52"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7">
        <f t="shared" si="1"/>
        <v>0.41</v>
      </c>
      <c r="R51" s="56">
        <f t="shared" si="32"/>
        <v>410</v>
      </c>
      <c r="S51" s="56">
        <f t="shared" si="29"/>
        <v>2574.8000000000002</v>
      </c>
      <c r="T51" s="56">
        <f t="shared" si="2"/>
        <v>0.99961620575984189</v>
      </c>
      <c r="U51" s="56">
        <f t="shared" si="3"/>
        <v>3.0757347456595849E-2</v>
      </c>
      <c r="V51" s="56">
        <f t="shared" si="4"/>
        <v>3.075945185313125E-2</v>
      </c>
      <c r="W51" s="56">
        <f t="shared" si="5"/>
        <v>1.7623867713202797</v>
      </c>
      <c r="X51" s="56">
        <f t="shared" si="6"/>
        <v>1.0000892826344399</v>
      </c>
      <c r="Y51" s="62">
        <v>1</v>
      </c>
      <c r="Z51" s="56">
        <f t="shared" si="7"/>
        <v>11.567680931616557</v>
      </c>
      <c r="AA51" s="56">
        <f t="shared" si="8"/>
        <v>1.4845629628918073</v>
      </c>
      <c r="AB51" s="56">
        <f t="shared" si="9"/>
        <v>85.059192195137214</v>
      </c>
      <c r="AC51" s="56">
        <f t="shared" si="10"/>
        <v>11.610824352115801</v>
      </c>
      <c r="AD51" s="62">
        <v>1</v>
      </c>
      <c r="AE51" s="56">
        <f t="shared" si="11"/>
        <v>4.2484199999999998E-4</v>
      </c>
      <c r="AF51" s="56">
        <f t="shared" si="12"/>
        <v>4.2484197443998922E-4</v>
      </c>
      <c r="AG51" s="56">
        <f t="shared" si="13"/>
        <v>2.4341652095416177E-2</v>
      </c>
      <c r="AH51" s="56">
        <f t="shared" si="14"/>
        <v>1.0000000902453585</v>
      </c>
      <c r="AI51" s="62">
        <v>1</v>
      </c>
      <c r="AJ51" s="56">
        <f t="shared" si="15"/>
        <v>0</v>
      </c>
      <c r="AK51" s="56">
        <f t="shared" si="16"/>
        <v>0</v>
      </c>
      <c r="AL51" s="56">
        <f t="shared" si="17"/>
        <v>0</v>
      </c>
      <c r="AM51" s="56">
        <f t="shared" si="18"/>
        <v>1</v>
      </c>
      <c r="AN51" s="62">
        <v>1</v>
      </c>
      <c r="AO51" s="56">
        <f t="shared" si="19"/>
        <v>4.2484200000000007E-2</v>
      </c>
      <c r="AP51" s="56">
        <f t="shared" si="20"/>
        <v>4.2458667630911516E-2</v>
      </c>
      <c r="AQ51" s="56">
        <f t="shared" si="21"/>
        <v>2.4327024589999517</v>
      </c>
      <c r="AR51" s="56">
        <f t="shared" si="22"/>
        <v>1.0009020467806229</v>
      </c>
      <c r="AS51" s="62">
        <v>1</v>
      </c>
      <c r="AT51" s="56">
        <f t="shared" si="23"/>
        <v>4.2484200000000004E-6</v>
      </c>
      <c r="AU51" s="56">
        <f t="shared" si="24"/>
        <v>4.2484199999744403E-6</v>
      </c>
      <c r="AV51" s="56">
        <f t="shared" si="25"/>
        <v>2.4341653559750473E-4</v>
      </c>
      <c r="AW51" s="56">
        <f t="shared" si="26"/>
        <v>1.0000000000090246</v>
      </c>
      <c r="AX51" s="56">
        <f t="shared" si="31"/>
        <v>-84.388876507457539</v>
      </c>
      <c r="AY51" s="56">
        <f t="shared" si="27"/>
        <v>5.0654954974331776</v>
      </c>
      <c r="AZ51" s="56">
        <f t="shared" si="30"/>
        <v>14.092438673198838</v>
      </c>
    </row>
    <row r="52" spans="2:52"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7">
        <f t="shared" si="1"/>
        <v>0.42</v>
      </c>
      <c r="R52" s="56">
        <f t="shared" si="32"/>
        <v>420</v>
      </c>
      <c r="S52" s="56">
        <f t="shared" si="29"/>
        <v>2637.6</v>
      </c>
      <c r="T52" s="56">
        <f t="shared" si="2"/>
        <v>0.99959725577653846</v>
      </c>
      <c r="U52" s="56">
        <f t="shared" si="3"/>
        <v>3.1507526662854279E-2</v>
      </c>
      <c r="V52" s="56">
        <f t="shared" si="4"/>
        <v>3.150978876571707E-2</v>
      </c>
      <c r="W52" s="56">
        <f t="shared" si="5"/>
        <v>1.8053779096243237</v>
      </c>
      <c r="X52" s="56">
        <f t="shared" si="6"/>
        <v>1.0000936946068588</v>
      </c>
      <c r="Y52" s="62">
        <v>1</v>
      </c>
      <c r="Z52" s="56">
        <f t="shared" si="7"/>
        <v>11.849819490924277</v>
      </c>
      <c r="AA52" s="56">
        <f t="shared" si="8"/>
        <v>1.4866063328551478</v>
      </c>
      <c r="AB52" s="56">
        <f t="shared" si="9"/>
        <v>85.17626867002042</v>
      </c>
      <c r="AC52" s="56">
        <f t="shared" si="10"/>
        <v>11.891939369484227</v>
      </c>
      <c r="AD52" s="62">
        <v>1</v>
      </c>
      <c r="AE52" s="56">
        <f t="shared" si="11"/>
        <v>4.3520399999999996E-4</v>
      </c>
      <c r="AF52" s="56">
        <f t="shared" si="12"/>
        <v>4.3520397252375809E-4</v>
      </c>
      <c r="AG52" s="56">
        <f t="shared" si="13"/>
        <v>2.4935350852938781E-2</v>
      </c>
      <c r="AH52" s="56">
        <f t="shared" si="14"/>
        <v>1.0000000947012564</v>
      </c>
      <c r="AI52" s="62">
        <v>1</v>
      </c>
      <c r="AJ52" s="56">
        <f t="shared" si="15"/>
        <v>0</v>
      </c>
      <c r="AK52" s="56">
        <f t="shared" si="16"/>
        <v>0</v>
      </c>
      <c r="AL52" s="56">
        <f t="shared" si="17"/>
        <v>0</v>
      </c>
      <c r="AM52" s="56">
        <f t="shared" si="18"/>
        <v>1</v>
      </c>
      <c r="AN52" s="62">
        <v>1</v>
      </c>
      <c r="AO52" s="56">
        <f t="shared" si="19"/>
        <v>4.3520400000000001E-2</v>
      </c>
      <c r="AP52" s="56">
        <f t="shared" si="20"/>
        <v>4.3492954937234131E-2</v>
      </c>
      <c r="AQ52" s="56">
        <f t="shared" si="21"/>
        <v>2.4919627564561919</v>
      </c>
      <c r="AR52" s="56">
        <f t="shared" si="22"/>
        <v>1.000946564615794</v>
      </c>
      <c r="AS52" s="62">
        <v>1</v>
      </c>
      <c r="AT52" s="56">
        <f t="shared" si="23"/>
        <v>4.3520400000000003E-6</v>
      </c>
      <c r="AU52" s="56">
        <f t="shared" si="24"/>
        <v>4.3520399999725242E-6</v>
      </c>
      <c r="AV52" s="56">
        <f t="shared" si="25"/>
        <v>2.4935352427054056E-4</v>
      </c>
      <c r="AW52" s="56">
        <f t="shared" si="26"/>
        <v>1.0000000000094702</v>
      </c>
      <c r="AX52" s="56">
        <f t="shared" si="31"/>
        <v>-84.489683823188557</v>
      </c>
      <c r="AY52" s="56">
        <f t="shared" si="27"/>
        <v>4.9459497826353989</v>
      </c>
      <c r="AZ52" s="56">
        <f t="shared" si="30"/>
        <v>13.884994051119971</v>
      </c>
    </row>
    <row r="53" spans="2:52"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7">
        <f t="shared" si="1"/>
        <v>0.43</v>
      </c>
      <c r="R53" s="56">
        <f t="shared" si="32"/>
        <v>430</v>
      </c>
      <c r="S53" s="56">
        <f t="shared" si="29"/>
        <v>2700.4</v>
      </c>
      <c r="T53" s="56">
        <f t="shared" si="2"/>
        <v>0.99957784916713122</v>
      </c>
      <c r="U53" s="56">
        <f t="shared" si="3"/>
        <v>3.2257705869112717E-2</v>
      </c>
      <c r="V53" s="56">
        <f t="shared" si="4"/>
        <v>3.2260133362396387E-2</v>
      </c>
      <c r="W53" s="56">
        <f t="shared" si="5"/>
        <v>1.8483694881944945</v>
      </c>
      <c r="X53" s="56">
        <f t="shared" si="6"/>
        <v>1.0000982132438425</v>
      </c>
      <c r="Y53" s="62">
        <v>1</v>
      </c>
      <c r="Z53" s="56">
        <f t="shared" si="7"/>
        <v>12.131958050231999</v>
      </c>
      <c r="AA53" s="56">
        <f t="shared" si="8"/>
        <v>1.4885553191311724</v>
      </c>
      <c r="AB53" s="56">
        <f t="shared" si="9"/>
        <v>85.287937357965546</v>
      </c>
      <c r="AC53" s="56">
        <f t="shared" si="10"/>
        <v>12.173101746579999</v>
      </c>
      <c r="AD53" s="62">
        <v>1</v>
      </c>
      <c r="AE53" s="56">
        <f t="shared" si="11"/>
        <v>4.4556599999999994E-4</v>
      </c>
      <c r="AF53" s="56">
        <f t="shared" si="12"/>
        <v>4.4556597051407035E-4</v>
      </c>
      <c r="AG53" s="56">
        <f t="shared" si="13"/>
        <v>2.5529049605106713E-2</v>
      </c>
      <c r="AH53" s="56">
        <f t="shared" si="14"/>
        <v>1.0000000992645253</v>
      </c>
      <c r="AI53" s="62">
        <v>1</v>
      </c>
      <c r="AJ53" s="56">
        <f t="shared" si="15"/>
        <v>0</v>
      </c>
      <c r="AK53" s="56">
        <f t="shared" si="16"/>
        <v>0</v>
      </c>
      <c r="AL53" s="56">
        <f t="shared" si="17"/>
        <v>0</v>
      </c>
      <c r="AM53" s="56">
        <f t="shared" si="18"/>
        <v>1</v>
      </c>
      <c r="AN53" s="62">
        <v>1</v>
      </c>
      <c r="AO53" s="56">
        <f t="shared" si="19"/>
        <v>4.4556600000000002E-2</v>
      </c>
      <c r="AP53" s="56">
        <f t="shared" si="20"/>
        <v>4.4527149140055615E-2</v>
      </c>
      <c r="AQ53" s="56">
        <f t="shared" si="21"/>
        <v>2.5512177194747596</v>
      </c>
      <c r="AR53" s="56">
        <f t="shared" si="22"/>
        <v>1.0009921531178754</v>
      </c>
      <c r="AS53" s="62">
        <v>1</v>
      </c>
      <c r="AT53" s="56">
        <f t="shared" si="23"/>
        <v>4.4556600000000001E-6</v>
      </c>
      <c r="AU53" s="56">
        <f t="shared" si="24"/>
        <v>4.4556599999705141E-6</v>
      </c>
      <c r="AV53" s="56">
        <f t="shared" si="25"/>
        <v>2.5529051294357095E-4</v>
      </c>
      <c r="AW53" s="56">
        <f t="shared" si="26"/>
        <v>1.0000000000099265</v>
      </c>
      <c r="AX53" s="56">
        <f t="shared" si="31"/>
        <v>-84.585089126685276</v>
      </c>
      <c r="AY53" s="56">
        <f t="shared" si="27"/>
        <v>4.831911311184375</v>
      </c>
      <c r="AZ53" s="56">
        <f t="shared" si="30"/>
        <v>13.682379085867813</v>
      </c>
    </row>
    <row r="54" spans="2:52"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7">
        <f t="shared" si="1"/>
        <v>0.44</v>
      </c>
      <c r="R54" s="56">
        <f t="shared" si="32"/>
        <v>440</v>
      </c>
      <c r="S54" s="56">
        <f t="shared" si="29"/>
        <v>2763.2000000000003</v>
      </c>
      <c r="T54" s="56">
        <f t="shared" si="2"/>
        <v>0.99955798593162037</v>
      </c>
      <c r="U54" s="56">
        <f t="shared" si="3"/>
        <v>3.3007885075371154E-2</v>
      </c>
      <c r="V54" s="56">
        <f t="shared" si="4"/>
        <v>3.3010485825409906E-2</v>
      </c>
      <c r="W54" s="56">
        <f t="shared" si="5"/>
        <v>1.8913615174724152</v>
      </c>
      <c r="X54" s="56">
        <f t="shared" si="6"/>
        <v>1.0001028385705275</v>
      </c>
      <c r="Y54" s="62">
        <v>1</v>
      </c>
      <c r="Z54" s="56">
        <f t="shared" si="7"/>
        <v>12.414096609539721</v>
      </c>
      <c r="AA54" s="56">
        <f t="shared" si="8"/>
        <v>1.4904162996704202</v>
      </c>
      <c r="AB54" s="56">
        <f t="shared" si="9"/>
        <v>85.394563688620423</v>
      </c>
      <c r="AC54" s="56">
        <f t="shared" si="10"/>
        <v>12.45430827589335</v>
      </c>
      <c r="AD54" s="62">
        <v>1</v>
      </c>
      <c r="AE54" s="56">
        <f t="shared" si="11"/>
        <v>4.5592799999999998E-4</v>
      </c>
      <c r="AF54" s="56">
        <f t="shared" si="12"/>
        <v>4.5592796840870095E-4</v>
      </c>
      <c r="AG54" s="56">
        <f t="shared" si="13"/>
        <v>2.6122748351792492E-2</v>
      </c>
      <c r="AH54" s="56">
        <f t="shared" si="14"/>
        <v>1.0000001039351651</v>
      </c>
      <c r="AI54" s="62">
        <v>1</v>
      </c>
      <c r="AJ54" s="56">
        <f t="shared" si="15"/>
        <v>0</v>
      </c>
      <c r="AK54" s="56">
        <f t="shared" si="16"/>
        <v>0</v>
      </c>
      <c r="AL54" s="56">
        <f t="shared" si="17"/>
        <v>0</v>
      </c>
      <c r="AM54" s="56">
        <f t="shared" si="18"/>
        <v>1</v>
      </c>
      <c r="AN54" s="62">
        <v>1</v>
      </c>
      <c r="AO54" s="56">
        <f t="shared" si="19"/>
        <v>4.559280000000001E-2</v>
      </c>
      <c r="AP54" s="56">
        <f t="shared" si="20"/>
        <v>4.5561248039989531E-2</v>
      </c>
      <c r="AQ54" s="56">
        <f t="shared" si="21"/>
        <v>2.6104672220400942</v>
      </c>
      <c r="AR54" s="56">
        <f t="shared" si="22"/>
        <v>1.0010388121405882</v>
      </c>
      <c r="AS54" s="62">
        <v>1</v>
      </c>
      <c r="AT54" s="56">
        <f t="shared" si="23"/>
        <v>4.5592800000000008E-6</v>
      </c>
      <c r="AU54" s="56">
        <f t="shared" si="24"/>
        <v>4.5592799999684099E-6</v>
      </c>
      <c r="AV54" s="56">
        <f t="shared" si="25"/>
        <v>2.6122750161659597E-4</v>
      </c>
      <c r="AW54" s="56">
        <f t="shared" si="26"/>
        <v>1.0000000000103935</v>
      </c>
      <c r="AX54" s="56">
        <f t="shared" si="31"/>
        <v>-84.675457984052741</v>
      </c>
      <c r="AY54" s="56">
        <f t="shared" si="27"/>
        <v>4.7230096130690393</v>
      </c>
      <c r="AZ54" s="56">
        <f t="shared" si="30"/>
        <v>13.484376590545599</v>
      </c>
    </row>
    <row r="55" spans="2:52"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7">
        <f t="shared" si="1"/>
        <v>0.45</v>
      </c>
      <c r="R55" s="56">
        <f t="shared" si="32"/>
        <v>450</v>
      </c>
      <c r="S55" s="56">
        <f t="shared" si="29"/>
        <v>2826</v>
      </c>
      <c r="T55" s="56">
        <f t="shared" si="2"/>
        <v>0.99953766607000583</v>
      </c>
      <c r="U55" s="56">
        <f t="shared" si="3"/>
        <v>3.3758064281629585E-2</v>
      </c>
      <c r="V55" s="56">
        <f t="shared" si="4"/>
        <v>3.3760846336947932E-2</v>
      </c>
      <c r="W55" s="56">
        <f t="shared" si="5"/>
        <v>1.9343540078968218</v>
      </c>
      <c r="X55" s="56">
        <f t="shared" si="6"/>
        <v>1.0001075706126401</v>
      </c>
      <c r="Y55" s="62">
        <v>1</v>
      </c>
      <c r="Z55" s="56">
        <f t="shared" si="7"/>
        <v>12.696235168847441</v>
      </c>
      <c r="AA55" s="56">
        <f t="shared" si="8"/>
        <v>1.4921950916026276</v>
      </c>
      <c r="AB55" s="56">
        <f t="shared" si="9"/>
        <v>85.496480958967837</v>
      </c>
      <c r="AC55" s="56">
        <f t="shared" si="10"/>
        <v>12.735556032725018</v>
      </c>
      <c r="AD55" s="62">
        <v>1</v>
      </c>
      <c r="AE55" s="56">
        <f t="shared" si="11"/>
        <v>4.6628999999999996E-4</v>
      </c>
      <c r="AF55" s="56">
        <f t="shared" si="12"/>
        <v>4.6628996620542458E-4</v>
      </c>
      <c r="AG55" s="56">
        <f t="shared" si="13"/>
        <v>2.6716447092868613E-2</v>
      </c>
      <c r="AH55" s="56">
        <f t="shared" si="14"/>
        <v>1.000000108713176</v>
      </c>
      <c r="AI55" s="62">
        <v>1</v>
      </c>
      <c r="AJ55" s="56">
        <f t="shared" si="15"/>
        <v>0</v>
      </c>
      <c r="AK55" s="56">
        <f t="shared" si="16"/>
        <v>0</v>
      </c>
      <c r="AL55" s="56">
        <f t="shared" si="17"/>
        <v>0</v>
      </c>
      <c r="AM55" s="56">
        <f t="shared" si="18"/>
        <v>1</v>
      </c>
      <c r="AN55" s="62">
        <v>1</v>
      </c>
      <c r="AO55" s="56">
        <f t="shared" si="19"/>
        <v>4.6629000000000004E-2</v>
      </c>
      <c r="AP55" s="56">
        <f t="shared" si="20"/>
        <v>4.659524943887005E-2</v>
      </c>
      <c r="AQ55" s="56">
        <f t="shared" si="21"/>
        <v>2.669711138206571</v>
      </c>
      <c r="AR55" s="56">
        <f t="shared" si="22"/>
        <v>1.0010865415342471</v>
      </c>
      <c r="AS55" s="62">
        <v>1</v>
      </c>
      <c r="AT55" s="56">
        <f t="shared" si="23"/>
        <v>4.6628999999999999E-6</v>
      </c>
      <c r="AU55" s="56">
        <f t="shared" si="24"/>
        <v>4.6628999999662049E-6</v>
      </c>
      <c r="AV55" s="56">
        <f t="shared" si="25"/>
        <v>2.6716449028961524E-4</v>
      </c>
      <c r="AW55" s="56">
        <f t="shared" si="26"/>
        <v>1.0000000000108713</v>
      </c>
      <c r="AX55" s="56">
        <f t="shared" si="31"/>
        <v>-84.761123828658086</v>
      </c>
      <c r="AY55" s="56">
        <f t="shared" si="27"/>
        <v>4.618906614331542</v>
      </c>
      <c r="AZ55" s="56">
        <f t="shared" si="30"/>
        <v>13.290783634233858</v>
      </c>
    </row>
    <row r="56" spans="2:52"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7">
        <f t="shared" si="1"/>
        <v>0.46</v>
      </c>
      <c r="R56" s="56">
        <f t="shared" si="32"/>
        <v>460</v>
      </c>
      <c r="S56" s="56">
        <f t="shared" si="29"/>
        <v>2888.8</v>
      </c>
      <c r="T56" s="56">
        <f t="shared" si="2"/>
        <v>0.99951688958228757</v>
      </c>
      <c r="U56" s="56">
        <f t="shared" si="3"/>
        <v>3.4508243487888023E-2</v>
      </c>
      <c r="V56" s="56">
        <f t="shared" si="4"/>
        <v>3.4511215079149241E-2</v>
      </c>
      <c r="W56" s="56">
        <f t="shared" si="5"/>
        <v>1.9773469699034969</v>
      </c>
      <c r="X56" s="56">
        <f t="shared" si="6"/>
        <v>1.0001124093964988</v>
      </c>
      <c r="Y56" s="62">
        <v>1</v>
      </c>
      <c r="Z56" s="56">
        <f t="shared" si="7"/>
        <v>12.978373728155162</v>
      </c>
      <c r="AA56" s="56">
        <f t="shared" si="8"/>
        <v>1.4938970114313952</v>
      </c>
      <c r="AB56" s="56">
        <f t="shared" si="9"/>
        <v>85.593993782225837</v>
      </c>
      <c r="AC56" s="56">
        <f t="shared" si="10"/>
        <v>13.016842344734307</v>
      </c>
      <c r="AD56" s="62">
        <v>1</v>
      </c>
      <c r="AE56" s="56">
        <f t="shared" si="11"/>
        <v>4.7665199999999999E-4</v>
      </c>
      <c r="AF56" s="56">
        <f t="shared" si="12"/>
        <v>4.7665196390201623E-4</v>
      </c>
      <c r="AG56" s="56">
        <f t="shared" si="13"/>
        <v>2.7310145828207597E-2</v>
      </c>
      <c r="AH56" s="56">
        <f t="shared" si="14"/>
        <v>1.0000001135985581</v>
      </c>
      <c r="AI56" s="62">
        <v>1</v>
      </c>
      <c r="AJ56" s="56">
        <f t="shared" si="15"/>
        <v>0</v>
      </c>
      <c r="AK56" s="56">
        <f t="shared" si="16"/>
        <v>0</v>
      </c>
      <c r="AL56" s="56">
        <f t="shared" si="17"/>
        <v>0</v>
      </c>
      <c r="AM56" s="56">
        <f t="shared" si="18"/>
        <v>1</v>
      </c>
      <c r="AN56" s="62">
        <v>1</v>
      </c>
      <c r="AO56" s="56">
        <f t="shared" si="19"/>
        <v>4.7665200000000005E-2</v>
      </c>
      <c r="AP56" s="56">
        <f t="shared" si="20"/>
        <v>4.7629151139779842E-2</v>
      </c>
      <c r="AQ56" s="56">
        <f t="shared" si="21"/>
        <v>2.7289493421000994</v>
      </c>
      <c r="AR56" s="56">
        <f t="shared" si="22"/>
        <v>1.0011353411457613</v>
      </c>
      <c r="AS56" s="62">
        <v>1</v>
      </c>
      <c r="AT56" s="56">
        <f t="shared" si="23"/>
        <v>4.7665200000000006E-6</v>
      </c>
      <c r="AU56" s="56">
        <f t="shared" si="24"/>
        <v>4.7665199999639026E-6</v>
      </c>
      <c r="AV56" s="56">
        <f t="shared" si="25"/>
        <v>2.7310147896262893E-4</v>
      </c>
      <c r="AW56" s="56">
        <f t="shared" si="26"/>
        <v>1.0000000000113598</v>
      </c>
      <c r="AX56" s="56">
        <f t="shared" si="31"/>
        <v>-84.842391410029236</v>
      </c>
      <c r="AY56" s="56">
        <f t="shared" si="27"/>
        <v>4.5192931824868836</v>
      </c>
      <c r="AZ56" s="56">
        <f t="shared" si="30"/>
        <v>13.101410329195673</v>
      </c>
    </row>
    <row r="57" spans="2:52"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7">
        <f t="shared" si="1"/>
        <v>0.47</v>
      </c>
      <c r="R57" s="56">
        <f t="shared" si="32"/>
        <v>470</v>
      </c>
      <c r="S57" s="56">
        <f t="shared" si="29"/>
        <v>2951.6</v>
      </c>
      <c r="T57" s="56">
        <f t="shared" si="2"/>
        <v>0.99949565646846561</v>
      </c>
      <c r="U57" s="56">
        <f t="shared" si="3"/>
        <v>3.5258422694146453E-2</v>
      </c>
      <c r="V57" s="56">
        <f t="shared" si="4"/>
        <v>3.5261592234099845E-2</v>
      </c>
      <c r="W57" s="56">
        <f t="shared" si="5"/>
        <v>2.0203404139252008</v>
      </c>
      <c r="X57" s="56">
        <f t="shared" si="6"/>
        <v>1.0001173549490121</v>
      </c>
      <c r="Y57" s="62">
        <v>1</v>
      </c>
      <c r="Z57" s="56">
        <f t="shared" si="7"/>
        <v>13.260512287462882</v>
      </c>
      <c r="AA57" s="56">
        <f t="shared" si="8"/>
        <v>1.4955269276535441</v>
      </c>
      <c r="AB57" s="56">
        <f t="shared" si="9"/>
        <v>85.68738110271488</v>
      </c>
      <c r="AC57" s="56">
        <f t="shared" si="10"/>
        <v>13.298164765333377</v>
      </c>
      <c r="AD57" s="62">
        <v>1</v>
      </c>
      <c r="AE57" s="56">
        <f t="shared" si="11"/>
        <v>4.8701399999999991E-4</v>
      </c>
      <c r="AF57" s="56">
        <f t="shared" si="12"/>
        <v>4.8701396149625063E-4</v>
      </c>
      <c r="AG57" s="56">
        <f t="shared" si="13"/>
        <v>2.7903844557681939E-2</v>
      </c>
      <c r="AH57" s="56">
        <f t="shared" si="14"/>
        <v>1.000000118591311</v>
      </c>
      <c r="AI57" s="62">
        <v>1</v>
      </c>
      <c r="AJ57" s="56">
        <f t="shared" si="15"/>
        <v>0</v>
      </c>
      <c r="AK57" s="56">
        <f t="shared" si="16"/>
        <v>0</v>
      </c>
      <c r="AL57" s="56">
        <f t="shared" si="17"/>
        <v>0</v>
      </c>
      <c r="AM57" s="56">
        <f t="shared" si="18"/>
        <v>1</v>
      </c>
      <c r="AN57" s="62">
        <v>1</v>
      </c>
      <c r="AO57" s="56">
        <f t="shared" si="19"/>
        <v>4.8701399999999999E-2</v>
      </c>
      <c r="AP57" s="56">
        <f t="shared" si="20"/>
        <v>4.8662950947077725E-2</v>
      </c>
      <c r="AQ57" s="56">
        <f t="shared" si="21"/>
        <v>2.7881817079197058</v>
      </c>
      <c r="AR57" s="56">
        <f t="shared" si="22"/>
        <v>1.0011852108186376</v>
      </c>
      <c r="AS57" s="62">
        <v>1</v>
      </c>
      <c r="AT57" s="56">
        <f t="shared" si="23"/>
        <v>4.8701400000000004E-6</v>
      </c>
      <c r="AU57" s="56">
        <f t="shared" si="24"/>
        <v>4.8701399999614969E-6</v>
      </c>
      <c r="AV57" s="56">
        <f t="shared" si="25"/>
        <v>2.7903846763563666E-4</v>
      </c>
      <c r="AW57" s="56">
        <f t="shared" si="26"/>
        <v>1.0000000000118592</v>
      </c>
      <c r="AX57" s="56">
        <f t="shared" si="31"/>
        <v>-84.919539808720373</v>
      </c>
      <c r="AY57" s="56">
        <f t="shared" si="27"/>
        <v>4.4238861034468799</v>
      </c>
      <c r="AZ57" s="56">
        <f t="shared" si="30"/>
        <v>12.91607874350392</v>
      </c>
    </row>
    <row r="58" spans="2:52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7">
        <f t="shared" si="1"/>
        <v>0.48</v>
      </c>
      <c r="R58" s="56">
        <f t="shared" si="32"/>
        <v>480</v>
      </c>
      <c r="S58" s="56">
        <f t="shared" si="29"/>
        <v>3014.4</v>
      </c>
      <c r="T58" s="56">
        <f t="shared" si="2"/>
        <v>0.99947396672853994</v>
      </c>
      <c r="U58" s="56">
        <f t="shared" si="3"/>
        <v>3.6008601900404898E-2</v>
      </c>
      <c r="V58" s="56">
        <f t="shared" si="4"/>
        <v>3.6011977983831864E-2</v>
      </c>
      <c r="W58" s="56">
        <f t="shared" si="5"/>
        <v>2.0633343503916053</v>
      </c>
      <c r="X58" s="56">
        <f t="shared" si="6"/>
        <v>1.0001224072976789</v>
      </c>
      <c r="Y58" s="62">
        <v>1</v>
      </c>
      <c r="Z58" s="56">
        <f t="shared" si="7"/>
        <v>13.542650846770604</v>
      </c>
      <c r="AA58" s="56">
        <f t="shared" si="8"/>
        <v>1.4970893068904676</v>
      </c>
      <c r="AB58" s="56">
        <f t="shared" si="9"/>
        <v>85.776898838989467</v>
      </c>
      <c r="AC58" s="56">
        <f t="shared" si="10"/>
        <v>13.579521050373483</v>
      </c>
      <c r="AD58" s="62">
        <v>1</v>
      </c>
      <c r="AE58" s="56">
        <f t="shared" si="11"/>
        <v>4.97376E-4</v>
      </c>
      <c r="AF58" s="56">
        <f t="shared" si="12"/>
        <v>4.9737595898590272E-4</v>
      </c>
      <c r="AG58" s="56">
        <f t="shared" si="13"/>
        <v>2.8497543281164158E-2</v>
      </c>
      <c r="AH58" s="56">
        <f t="shared" si="14"/>
        <v>1.0000001236914351</v>
      </c>
      <c r="AI58" s="62">
        <v>1</v>
      </c>
      <c r="AJ58" s="56">
        <f t="shared" si="15"/>
        <v>0</v>
      </c>
      <c r="AK58" s="56">
        <f t="shared" si="16"/>
        <v>0</v>
      </c>
      <c r="AL58" s="56">
        <f t="shared" si="17"/>
        <v>0</v>
      </c>
      <c r="AM58" s="56">
        <f t="shared" si="18"/>
        <v>1</v>
      </c>
      <c r="AN58" s="62">
        <v>1</v>
      </c>
      <c r="AO58" s="56">
        <f t="shared" si="19"/>
        <v>4.9737600000000007E-2</v>
      </c>
      <c r="AP58" s="56">
        <f t="shared" si="20"/>
        <v>4.9696646666426515E-2</v>
      </c>
      <c r="AQ58" s="56">
        <f t="shared" si="21"/>
        <v>2.8474081099391313</v>
      </c>
      <c r="AR58" s="56">
        <f t="shared" si="22"/>
        <v>1.001236150392983</v>
      </c>
      <c r="AS58" s="62">
        <v>1</v>
      </c>
      <c r="AT58" s="56">
        <f t="shared" si="23"/>
        <v>4.9737600000000003E-6</v>
      </c>
      <c r="AU58" s="56">
        <f t="shared" si="24"/>
        <v>4.9737599999589861E-6</v>
      </c>
      <c r="AV58" s="56">
        <f t="shared" si="25"/>
        <v>2.8497545630863842E-4</v>
      </c>
      <c r="AW58" s="56">
        <f t="shared" si="26"/>
        <v>1.0000000000123692</v>
      </c>
      <c r="AX58" s="56">
        <f t="shared" si="31"/>
        <v>-84.992825079441943</v>
      </c>
      <c r="AY58" s="56">
        <f t="shared" si="27"/>
        <v>4.3324254285353341</v>
      </c>
      <c r="AZ58" s="56">
        <f t="shared" si="30"/>
        <v>12.73462192394838</v>
      </c>
    </row>
    <row r="59" spans="2:52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7">
        <f t="shared" si="1"/>
        <v>0.49</v>
      </c>
      <c r="R59" s="56">
        <f t="shared" si="32"/>
        <v>490</v>
      </c>
      <c r="S59" s="56">
        <f t="shared" si="29"/>
        <v>3077.2000000000003</v>
      </c>
      <c r="T59" s="56">
        <f t="shared" si="2"/>
        <v>0.99945182036251057</v>
      </c>
      <c r="U59" s="56">
        <f t="shared" si="3"/>
        <v>3.6758781106663328E-2</v>
      </c>
      <c r="V59" s="56">
        <f t="shared" si="4"/>
        <v>3.6762372510322328E-2</v>
      </c>
      <c r="W59" s="56">
        <f t="shared" si="5"/>
        <v>2.1063287897292269</v>
      </c>
      <c r="X59" s="56">
        <f t="shared" si="6"/>
        <v>1.0001275664705895</v>
      </c>
      <c r="Y59" s="62">
        <v>1</v>
      </c>
      <c r="Z59" s="56">
        <f t="shared" si="7"/>
        <v>13.824789406078326</v>
      </c>
      <c r="AA59" s="56">
        <f t="shared" si="8"/>
        <v>1.4985882544443243</v>
      </c>
      <c r="AB59" s="56">
        <f t="shared" si="9"/>
        <v>85.86278220753691</v>
      </c>
      <c r="AC59" s="56">
        <f t="shared" si="10"/>
        <v>13.860909137658162</v>
      </c>
      <c r="AD59" s="62">
        <v>1</v>
      </c>
      <c r="AE59" s="56">
        <f t="shared" si="11"/>
        <v>5.0773799999999998E-4</v>
      </c>
      <c r="AF59" s="56">
        <f t="shared" si="12"/>
        <v>5.0773795636874729E-4</v>
      </c>
      <c r="AG59" s="56">
        <f t="shared" si="13"/>
        <v>2.9091241998526758E-2</v>
      </c>
      <c r="AH59" s="56">
        <f t="shared" si="14"/>
        <v>1.00000012889893</v>
      </c>
      <c r="AI59" s="62">
        <v>1</v>
      </c>
      <c r="AJ59" s="56">
        <f t="shared" si="15"/>
        <v>0</v>
      </c>
      <c r="AK59" s="56">
        <f t="shared" si="16"/>
        <v>0</v>
      </c>
      <c r="AL59" s="56">
        <f t="shared" si="17"/>
        <v>0</v>
      </c>
      <c r="AM59" s="56">
        <f t="shared" si="18"/>
        <v>1</v>
      </c>
      <c r="AN59" s="62">
        <v>1</v>
      </c>
      <c r="AO59" s="56">
        <f t="shared" si="19"/>
        <v>5.0773800000000008E-2</v>
      </c>
      <c r="AP59" s="56">
        <f t="shared" si="20"/>
        <v>5.0730236104820574E-2</v>
      </c>
      <c r="AQ59" s="56">
        <f t="shared" si="21"/>
        <v>2.9066284225084078</v>
      </c>
      <c r="AR59" s="56">
        <f t="shared" si="22"/>
        <v>1.0012881597055066</v>
      </c>
      <c r="AS59" s="62">
        <v>1</v>
      </c>
      <c r="AT59" s="56">
        <f t="shared" si="23"/>
        <v>5.077380000000001E-6</v>
      </c>
      <c r="AU59" s="56">
        <f t="shared" si="24"/>
        <v>5.0773799999563695E-6</v>
      </c>
      <c r="AV59" s="56">
        <f t="shared" si="25"/>
        <v>2.9091244498163406E-4</v>
      </c>
      <c r="AW59" s="56">
        <f t="shared" si="26"/>
        <v>1.0000000000128899</v>
      </c>
      <c r="AX59" s="56">
        <f t="shared" si="31"/>
        <v>-85.062482574757723</v>
      </c>
      <c r="AY59" s="56">
        <f t="shared" si="27"/>
        <v>4.2446721399421481</v>
      </c>
      <c r="AZ59" s="56">
        <f t="shared" si="30"/>
        <v>12.55688301615602</v>
      </c>
    </row>
    <row r="60" spans="2:52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7">
        <f t="shared" si="1"/>
        <v>0.5</v>
      </c>
      <c r="R60" s="56">
        <f t="shared" si="32"/>
        <v>500</v>
      </c>
      <c r="S60" s="56">
        <f t="shared" si="29"/>
        <v>3140</v>
      </c>
      <c r="T60" s="56">
        <f t="shared" si="2"/>
        <v>0.9994292173703776</v>
      </c>
      <c r="U60" s="56">
        <f t="shared" si="3"/>
        <v>3.7508960312921766E-2</v>
      </c>
      <c r="V60" s="56">
        <f t="shared" si="4"/>
        <v>3.751277599549202E-2</v>
      </c>
      <c r="W60" s="56">
        <f t="shared" si="5"/>
        <v>2.149323742361358</v>
      </c>
      <c r="X60" s="56">
        <f t="shared" si="6"/>
        <v>1.0001328324964247</v>
      </c>
      <c r="Y60" s="62">
        <v>1</v>
      </c>
      <c r="Z60" s="56">
        <f t="shared" si="7"/>
        <v>14.106927965386044</v>
      </c>
      <c r="AA60" s="56">
        <f t="shared" si="8"/>
        <v>1.5000275500482851</v>
      </c>
      <c r="AB60" s="56">
        <f t="shared" si="9"/>
        <v>85.945247771115604</v>
      </c>
      <c r="AC60" s="56">
        <f t="shared" si="10"/>
        <v>14.142327128891866</v>
      </c>
      <c r="AD60" s="62">
        <v>1</v>
      </c>
      <c r="AE60" s="56">
        <f t="shared" si="11"/>
        <v>5.1809999999999996E-4</v>
      </c>
      <c r="AF60" s="56">
        <f t="shared" si="12"/>
        <v>5.1809995364255918E-4</v>
      </c>
      <c r="AG60" s="56">
        <f t="shared" si="13"/>
        <v>2.9684940709642244E-2</v>
      </c>
      <c r="AH60" s="56">
        <f t="shared" si="14"/>
        <v>1.0000001342137959</v>
      </c>
      <c r="AI60" s="62">
        <v>1</v>
      </c>
      <c r="AJ60" s="56">
        <f t="shared" si="15"/>
        <v>0</v>
      </c>
      <c r="AK60" s="56">
        <f t="shared" si="16"/>
        <v>0</v>
      </c>
      <c r="AL60" s="56">
        <f t="shared" si="17"/>
        <v>0</v>
      </c>
      <c r="AM60" s="56">
        <f t="shared" si="18"/>
        <v>1</v>
      </c>
      <c r="AN60" s="62">
        <v>1</v>
      </c>
      <c r="AO60" s="56">
        <f t="shared" si="19"/>
        <v>5.1810000000000002E-2</v>
      </c>
      <c r="AP60" s="56">
        <f t="shared" si="20"/>
        <v>5.176371707061355E-2</v>
      </c>
      <c r="AQ60" s="56">
        <f t="shared" si="21"/>
        <v>2.9658425200554497</v>
      </c>
      <c r="AR60" s="56">
        <f t="shared" si="22"/>
        <v>1.0013412385895231</v>
      </c>
      <c r="AS60" s="62">
        <v>1</v>
      </c>
      <c r="AT60" s="56">
        <f t="shared" si="23"/>
        <v>5.181E-6</v>
      </c>
      <c r="AU60" s="56">
        <f t="shared" si="24"/>
        <v>5.1809999999536428E-6</v>
      </c>
      <c r="AV60" s="56">
        <f t="shared" si="25"/>
        <v>2.9684943365462346E-4</v>
      </c>
      <c r="AW60" s="56">
        <f t="shared" si="26"/>
        <v>1.0000000000134213</v>
      </c>
      <c r="AX60" s="56">
        <f t="shared" si="31"/>
        <v>-85.128728993421518</v>
      </c>
      <c r="AY60" s="56">
        <f t="shared" si="27"/>
        <v>4.1604060910187419</v>
      </c>
      <c r="AZ60" s="56">
        <f t="shared" si="30"/>
        <v>12.382714470616785</v>
      </c>
    </row>
    <row r="61" spans="2:52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7">
        <f t="shared" si="1"/>
        <v>0.51</v>
      </c>
      <c r="R61" s="56">
        <f t="shared" si="32"/>
        <v>510</v>
      </c>
      <c r="S61" s="56">
        <f t="shared" si="29"/>
        <v>3202.8</v>
      </c>
      <c r="T61" s="56">
        <f t="shared" si="2"/>
        <v>0.99940615775214081</v>
      </c>
      <c r="U61" s="56">
        <f t="shared" si="3"/>
        <v>3.8259139519180196E-2</v>
      </c>
      <c r="V61" s="56">
        <f t="shared" si="4"/>
        <v>3.8263188621204328E-2</v>
      </c>
      <c r="W61" s="56">
        <f t="shared" si="5"/>
        <v>2.1923192187080036</v>
      </c>
      <c r="X61" s="56">
        <f t="shared" si="6"/>
        <v>1.0001382054044556</v>
      </c>
      <c r="Y61" s="62">
        <v>1</v>
      </c>
      <c r="Z61" s="56">
        <f t="shared" si="7"/>
        <v>14.389066524693765</v>
      </c>
      <c r="AA61" s="56">
        <f t="shared" si="8"/>
        <v>1.5014106794613056</v>
      </c>
      <c r="AB61" s="56">
        <f t="shared" si="9"/>
        <v>86.024495249002086</v>
      </c>
      <c r="AC61" s="56">
        <f t="shared" si="10"/>
        <v>14.423773273733289</v>
      </c>
      <c r="AD61" s="62">
        <v>1</v>
      </c>
      <c r="AE61" s="56">
        <f t="shared" si="11"/>
        <v>5.2846199999999994E-4</v>
      </c>
      <c r="AF61" s="56">
        <f t="shared" si="12"/>
        <v>5.2846195080511328E-4</v>
      </c>
      <c r="AG61" s="56">
        <f t="shared" si="13"/>
        <v>3.0278639414383128E-2</v>
      </c>
      <c r="AH61" s="56">
        <f t="shared" si="14"/>
        <v>1.000000139636033</v>
      </c>
      <c r="AI61" s="62">
        <v>1</v>
      </c>
      <c r="AJ61" s="56">
        <f t="shared" si="15"/>
        <v>0</v>
      </c>
      <c r="AK61" s="56">
        <f t="shared" si="16"/>
        <v>0</v>
      </c>
      <c r="AL61" s="56">
        <f t="shared" si="17"/>
        <v>0</v>
      </c>
      <c r="AM61" s="56">
        <f t="shared" si="18"/>
        <v>1</v>
      </c>
      <c r="AN61" s="62">
        <v>1</v>
      </c>
      <c r="AO61" s="56">
        <f t="shared" si="19"/>
        <v>5.284620000000001E-2</v>
      </c>
      <c r="AP61" s="56">
        <f t="shared" si="20"/>
        <v>5.2797087373545951E-2</v>
      </c>
      <c r="AQ61" s="56">
        <f t="shared" si="21"/>
        <v>3.0250502770876313</v>
      </c>
      <c r="AR61" s="56">
        <f t="shared" si="22"/>
        <v>1.0013953868749546</v>
      </c>
      <c r="AS61" s="62">
        <v>1</v>
      </c>
      <c r="AT61" s="56">
        <f t="shared" si="23"/>
        <v>5.2846200000000007E-6</v>
      </c>
      <c r="AU61" s="56">
        <f t="shared" si="24"/>
        <v>5.2846199999508059E-6</v>
      </c>
      <c r="AV61" s="56">
        <f t="shared" si="25"/>
        <v>3.0278642232760652E-4</v>
      </c>
      <c r="AW61" s="56">
        <f t="shared" si="26"/>
        <v>1.0000000000139635</v>
      </c>
      <c r="AX61" s="56">
        <f t="shared" si="31"/>
        <v>-85.191764190622465</v>
      </c>
      <c r="AY61" s="56">
        <f t="shared" si="27"/>
        <v>4.0794241844896098</v>
      </c>
      <c r="AZ61" s="56">
        <f t="shared" si="30"/>
        <v>12.211977324802451</v>
      </c>
    </row>
    <row r="62" spans="2:52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7">
        <f t="shared" si="1"/>
        <v>0.52</v>
      </c>
      <c r="R62" s="56">
        <f t="shared" si="32"/>
        <v>520</v>
      </c>
      <c r="S62" s="56">
        <f t="shared" si="29"/>
        <v>3265.6</v>
      </c>
      <c r="T62" s="56">
        <f t="shared" si="2"/>
        <v>0.99938264150780043</v>
      </c>
      <c r="U62" s="56">
        <f t="shared" si="3"/>
        <v>3.9009318725438634E-2</v>
      </c>
      <c r="V62" s="56">
        <f t="shared" si="4"/>
        <v>3.9013610569264015E-2</v>
      </c>
      <c r="W62" s="56">
        <f t="shared" si="5"/>
        <v>2.2353152291858089</v>
      </c>
      <c r="X62" s="56">
        <f t="shared" si="6"/>
        <v>1.000143685224544</v>
      </c>
      <c r="Y62" s="62">
        <v>1</v>
      </c>
      <c r="Z62" s="56">
        <f t="shared" si="7"/>
        <v>14.671205084001485</v>
      </c>
      <c r="AA62" s="56">
        <f t="shared" si="8"/>
        <v>1.5027408624593421</v>
      </c>
      <c r="AB62" s="56">
        <f t="shared" si="9"/>
        <v>86.100709120769636</v>
      </c>
      <c r="AC62" s="56">
        <f t="shared" si="10"/>
        <v>14.705245955672792</v>
      </c>
      <c r="AD62" s="62">
        <v>1</v>
      </c>
      <c r="AE62" s="56">
        <f t="shared" si="11"/>
        <v>5.3882399999999992E-4</v>
      </c>
      <c r="AF62" s="56">
        <f t="shared" si="12"/>
        <v>5.3882394785418437E-4</v>
      </c>
      <c r="AG62" s="56">
        <f t="shared" si="13"/>
        <v>3.0872338112621914E-2</v>
      </c>
      <c r="AH62" s="56">
        <f t="shared" si="14"/>
        <v>1.0000001451656411</v>
      </c>
      <c r="AI62" s="62">
        <v>1</v>
      </c>
      <c r="AJ62" s="56">
        <f t="shared" si="15"/>
        <v>0</v>
      </c>
      <c r="AK62" s="56">
        <f t="shared" si="16"/>
        <v>0</v>
      </c>
      <c r="AL62" s="56">
        <f t="shared" si="17"/>
        <v>0</v>
      </c>
      <c r="AM62" s="56">
        <f t="shared" si="18"/>
        <v>1</v>
      </c>
      <c r="AN62" s="62">
        <v>1</v>
      </c>
      <c r="AO62" s="56">
        <f t="shared" si="19"/>
        <v>5.3882400000000004E-2</v>
      </c>
      <c r="AP62" s="56">
        <f t="shared" si="20"/>
        <v>5.3830344824772655E-2</v>
      </c>
      <c r="AQ62" s="56">
        <f t="shared" si="21"/>
        <v>3.0842515681933662</v>
      </c>
      <c r="AR62" s="56">
        <f t="shared" si="22"/>
        <v>1.0014506043883342</v>
      </c>
      <c r="AS62" s="62">
        <v>1</v>
      </c>
      <c r="AT62" s="56">
        <f t="shared" si="23"/>
        <v>5.3882399999999998E-6</v>
      </c>
      <c r="AU62" s="56">
        <f t="shared" si="24"/>
        <v>5.3882399999478539E-6</v>
      </c>
      <c r="AV62" s="56">
        <f t="shared" si="25"/>
        <v>3.0872341100058296E-4</v>
      </c>
      <c r="AW62" s="56">
        <f t="shared" si="26"/>
        <v>1.0000000000145166</v>
      </c>
      <c r="AX62" s="56">
        <f t="shared" si="31"/>
        <v>-85.251772781762085</v>
      </c>
      <c r="AY62" s="56">
        <f t="shared" si="27"/>
        <v>4.001538757203277</v>
      </c>
      <c r="AZ62" s="56">
        <f t="shared" si="30"/>
        <v>12.04454055284147</v>
      </c>
    </row>
    <row r="63" spans="2:52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7">
        <f t="shared" si="1"/>
        <v>0.53</v>
      </c>
      <c r="R63" s="56">
        <f t="shared" si="32"/>
        <v>530</v>
      </c>
      <c r="S63" s="56">
        <f t="shared" si="29"/>
        <v>3328.4</v>
      </c>
      <c r="T63" s="56">
        <f t="shared" si="2"/>
        <v>0.99935866863735623</v>
      </c>
      <c r="U63" s="56">
        <f t="shared" si="3"/>
        <v>3.9759497931697065E-2</v>
      </c>
      <c r="V63" s="56">
        <f t="shared" si="4"/>
        <v>3.9764042021416091E-2</v>
      </c>
      <c r="W63" s="56">
        <f t="shared" si="5"/>
        <v>2.2783117842079967</v>
      </c>
      <c r="X63" s="56">
        <f t="shared" si="6"/>
        <v>1.0001492719871417</v>
      </c>
      <c r="Y63" s="62">
        <v>1</v>
      </c>
      <c r="Z63" s="56">
        <f t="shared" si="7"/>
        <v>14.953343643309207</v>
      </c>
      <c r="AA63" s="56">
        <f t="shared" si="8"/>
        <v>1.5040210776928491</v>
      </c>
      <c r="AB63" s="56">
        <f t="shared" si="9"/>
        <v>86.174060050517937</v>
      </c>
      <c r="AC63" s="56">
        <f t="shared" si="10"/>
        <v>14.986743679495419</v>
      </c>
      <c r="AD63" s="62">
        <v>1</v>
      </c>
      <c r="AE63" s="56">
        <f t="shared" si="11"/>
        <v>5.491859999999999E-4</v>
      </c>
      <c r="AF63" s="56">
        <f t="shared" si="12"/>
        <v>5.4918594478754734E-4</v>
      </c>
      <c r="AG63" s="56">
        <f t="shared" si="13"/>
        <v>3.1466036804231115E-2</v>
      </c>
      <c r="AH63" s="56">
        <f t="shared" si="14"/>
        <v>1.0000001508026199</v>
      </c>
      <c r="AI63" s="62">
        <v>1</v>
      </c>
      <c r="AJ63" s="56">
        <f t="shared" si="15"/>
        <v>0</v>
      </c>
      <c r="AK63" s="56">
        <f t="shared" si="16"/>
        <v>0</v>
      </c>
      <c r="AL63" s="56">
        <f t="shared" si="17"/>
        <v>0</v>
      </c>
      <c r="AM63" s="56">
        <f t="shared" si="18"/>
        <v>1</v>
      </c>
      <c r="AN63" s="62">
        <v>1</v>
      </c>
      <c r="AO63" s="56">
        <f t="shared" si="19"/>
        <v>5.4918600000000005E-2</v>
      </c>
      <c r="AP63" s="56">
        <f t="shared" si="20"/>
        <v>5.4863487236890475E-2</v>
      </c>
      <c r="AQ63" s="56">
        <f t="shared" si="21"/>
        <v>3.1434462680436828</v>
      </c>
      <c r="AR63" s="56">
        <f t="shared" si="22"/>
        <v>1.0015068909528082</v>
      </c>
      <c r="AS63" s="62">
        <v>1</v>
      </c>
      <c r="AT63" s="56">
        <f t="shared" si="23"/>
        <v>5.4918600000000005E-6</v>
      </c>
      <c r="AU63" s="56">
        <f t="shared" si="24"/>
        <v>5.4918599999447883E-6</v>
      </c>
      <c r="AV63" s="56">
        <f t="shared" si="25"/>
        <v>3.1466039967355291E-4</v>
      </c>
      <c r="AW63" s="56">
        <f t="shared" si="26"/>
        <v>1.0000000000150804</v>
      </c>
      <c r="AX63" s="56">
        <f t="shared" si="31"/>
        <v>-85.308925566682248</v>
      </c>
      <c r="AY63" s="56">
        <f t="shared" si="27"/>
        <v>3.9265761446758995</v>
      </c>
      <c r="AZ63" s="56">
        <f t="shared" si="30"/>
        <v>11.880280475302936</v>
      </c>
    </row>
    <row r="64" spans="2:52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7">
        <f t="shared" si="1"/>
        <v>0.54</v>
      </c>
      <c r="R64" s="56">
        <f t="shared" si="32"/>
        <v>540</v>
      </c>
      <c r="S64" s="56">
        <f t="shared" si="29"/>
        <v>3391.2000000000003</v>
      </c>
      <c r="T64" s="56">
        <f t="shared" si="2"/>
        <v>0.99933423914080843</v>
      </c>
      <c r="U64" s="56">
        <f t="shared" si="3"/>
        <v>4.0509677137955502E-2</v>
      </c>
      <c r="V64" s="56">
        <f t="shared" si="4"/>
        <v>4.0514483159344632E-2</v>
      </c>
      <c r="W64" s="56">
        <f t="shared" si="5"/>
        <v>2.321308894184297</v>
      </c>
      <c r="X64" s="56">
        <f t="shared" si="6"/>
        <v>1.0001549657232922</v>
      </c>
      <c r="Y64" s="62">
        <v>1</v>
      </c>
      <c r="Z64" s="56">
        <f t="shared" si="7"/>
        <v>15.235482202616929</v>
      </c>
      <c r="AA64" s="56">
        <f t="shared" si="8"/>
        <v>1.5052540848117668</v>
      </c>
      <c r="AB64" s="56">
        <f t="shared" si="9"/>
        <v>86.244706154541504</v>
      </c>
      <c r="AC64" s="56">
        <f t="shared" si="10"/>
        <v>15.268265060125763</v>
      </c>
      <c r="AD64" s="62">
        <v>1</v>
      </c>
      <c r="AE64" s="56">
        <f t="shared" si="11"/>
        <v>5.5954799999999999E-4</v>
      </c>
      <c r="AF64" s="56">
        <f t="shared" si="12"/>
        <v>5.595479416029771E-4</v>
      </c>
      <c r="AG64" s="56">
        <f t="shared" si="13"/>
        <v>3.2059735489083238E-2</v>
      </c>
      <c r="AH64" s="56">
        <f t="shared" si="14"/>
        <v>1.0000001565469698</v>
      </c>
      <c r="AI64" s="62">
        <v>1</v>
      </c>
      <c r="AJ64" s="56">
        <f t="shared" si="15"/>
        <v>0</v>
      </c>
      <c r="AK64" s="56">
        <f t="shared" si="16"/>
        <v>0</v>
      </c>
      <c r="AL64" s="56">
        <f t="shared" si="17"/>
        <v>0</v>
      </c>
      <c r="AM64" s="56">
        <f t="shared" si="18"/>
        <v>1</v>
      </c>
      <c r="AN64" s="62">
        <v>1</v>
      </c>
      <c r="AO64" s="56">
        <f t="shared" si="19"/>
        <v>5.5954800000000006E-2</v>
      </c>
      <c r="AP64" s="56">
        <f t="shared" si="20"/>
        <v>5.589651242396558E-2</v>
      </c>
      <c r="AQ64" s="56">
        <f t="shared" si="21"/>
        <v>3.2026342513937984</v>
      </c>
      <c r="AR64" s="56">
        <f t="shared" si="22"/>
        <v>1.0015642463881385</v>
      </c>
      <c r="AS64" s="62">
        <v>1</v>
      </c>
      <c r="AT64" s="56">
        <f t="shared" si="23"/>
        <v>5.5954800000000012E-6</v>
      </c>
      <c r="AU64" s="56">
        <f t="shared" si="24"/>
        <v>5.5954799999416042E-6</v>
      </c>
      <c r="AV64" s="56">
        <f t="shared" si="25"/>
        <v>3.2059738834651602E-4</v>
      </c>
      <c r="AW64" s="56">
        <f t="shared" si="26"/>
        <v>1.0000000000156546</v>
      </c>
      <c r="AX64" s="56">
        <f t="shared" si="31"/>
        <v>-85.363380797331999</v>
      </c>
      <c r="AY64" s="56">
        <f t="shared" si="27"/>
        <v>3.854375402558111</v>
      </c>
      <c r="AZ64" s="56">
        <f t="shared" si="30"/>
        <v>11.719080222578061</v>
      </c>
    </row>
    <row r="65" spans="2:52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7">
        <f t="shared" si="1"/>
        <v>0.55000000000000004</v>
      </c>
      <c r="R65" s="56">
        <f t="shared" si="32"/>
        <v>550</v>
      </c>
      <c r="S65" s="56">
        <f t="shared" si="29"/>
        <v>3454</v>
      </c>
      <c r="T65" s="56">
        <f t="shared" si="2"/>
        <v>0.99930935301815682</v>
      </c>
      <c r="U65" s="56">
        <f t="shared" si="3"/>
        <v>4.125985634421394E-2</v>
      </c>
      <c r="V65" s="56">
        <f t="shared" si="4"/>
        <v>4.1264934164671613E-2</v>
      </c>
      <c r="W65" s="56">
        <f t="shared" si="5"/>
        <v>2.3643065695208825</v>
      </c>
      <c r="X65" s="56">
        <f t="shared" si="6"/>
        <v>1.0001607664646281</v>
      </c>
      <c r="Y65" s="62">
        <v>1</v>
      </c>
      <c r="Z65" s="56">
        <f t="shared" si="7"/>
        <v>15.517620761924649</v>
      </c>
      <c r="AA65" s="56">
        <f t="shared" si="8"/>
        <v>1.5064424442016386</v>
      </c>
      <c r="AB65" s="56">
        <f t="shared" si="9"/>
        <v>86.312794132125902</v>
      </c>
      <c r="AC65" s="56">
        <f t="shared" si="10"/>
        <v>15.54980881268046</v>
      </c>
      <c r="AD65" s="62">
        <v>1</v>
      </c>
      <c r="AE65" s="56">
        <f t="shared" si="11"/>
        <v>5.6990999999999997E-4</v>
      </c>
      <c r="AF65" s="56">
        <f t="shared" si="12"/>
        <v>5.6990993829824841E-4</v>
      </c>
      <c r="AG65" s="56">
        <f t="shared" si="13"/>
        <v>3.2653434167050792E-2</v>
      </c>
      <c r="AH65" s="56">
        <f t="shared" si="14"/>
        <v>1.0000001623986909</v>
      </c>
      <c r="AI65" s="62">
        <v>1</v>
      </c>
      <c r="AJ65" s="56">
        <f t="shared" si="15"/>
        <v>0</v>
      </c>
      <c r="AK65" s="56">
        <f t="shared" si="16"/>
        <v>0</v>
      </c>
      <c r="AL65" s="56">
        <f t="shared" si="17"/>
        <v>0</v>
      </c>
      <c r="AM65" s="56">
        <f t="shared" si="18"/>
        <v>1</v>
      </c>
      <c r="AN65" s="62">
        <v>1</v>
      </c>
      <c r="AO65" s="56">
        <f t="shared" si="19"/>
        <v>5.6991000000000007E-2</v>
      </c>
      <c r="AP65" s="56">
        <f t="shared" si="20"/>
        <v>5.6929418201560937E-2</v>
      </c>
      <c r="AQ65" s="56">
        <f t="shared" si="21"/>
        <v>3.2618153930846909</v>
      </c>
      <c r="AR65" s="56">
        <f t="shared" si="22"/>
        <v>1.001622670510707</v>
      </c>
      <c r="AS65" s="62">
        <v>1</v>
      </c>
      <c r="AT65" s="56">
        <f t="shared" si="23"/>
        <v>5.6991000000000002E-6</v>
      </c>
      <c r="AU65" s="56">
        <f t="shared" si="24"/>
        <v>5.6990999999382981E-6</v>
      </c>
      <c r="AV65" s="56">
        <f t="shared" si="25"/>
        <v>3.2653437701947219E-4</v>
      </c>
      <c r="AW65" s="56">
        <f t="shared" si="26"/>
        <v>1.0000000000162399</v>
      </c>
      <c r="AX65" s="56">
        <f t="shared" si="31"/>
        <v>-85.41528530856209</v>
      </c>
      <c r="AY65" s="56">
        <f t="shared" si="27"/>
        <v>3.7847871654133356</v>
      </c>
      <c r="AZ65" s="56">
        <f t="shared" si="30"/>
        <v>11.560829246151453</v>
      </c>
    </row>
    <row r="66" spans="2:52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7">
        <f t="shared" si="1"/>
        <v>0.56000000000000005</v>
      </c>
      <c r="R66" s="56">
        <f t="shared" si="32"/>
        <v>560</v>
      </c>
      <c r="S66" s="56">
        <f t="shared" si="29"/>
        <v>3516.8</v>
      </c>
      <c r="T66" s="56">
        <f t="shared" si="2"/>
        <v>0.99928401026940161</v>
      </c>
      <c r="U66" s="56">
        <f t="shared" si="3"/>
        <v>4.2010035550472377E-2</v>
      </c>
      <c r="V66" s="56">
        <f t="shared" si="4"/>
        <v>4.2015395218955719E-2</v>
      </c>
      <c r="W66" s="56">
        <f t="shared" si="5"/>
        <v>2.4073048206203</v>
      </c>
      <c r="X66" s="56">
        <f t="shared" si="6"/>
        <v>1.000166674243373</v>
      </c>
      <c r="Y66" s="62">
        <v>1</v>
      </c>
      <c r="Z66" s="56">
        <f t="shared" si="7"/>
        <v>15.79975932123237</v>
      </c>
      <c r="AA66" s="56">
        <f t="shared" si="8"/>
        <v>1.507588534626054</v>
      </c>
      <c r="AB66" s="56">
        <f t="shared" si="9"/>
        <v>86.378460276385269</v>
      </c>
      <c r="AC66" s="56">
        <f t="shared" si="10"/>
        <v>15.831373743578578</v>
      </c>
      <c r="AD66" s="62">
        <v>1</v>
      </c>
      <c r="AE66" s="56">
        <f t="shared" si="11"/>
        <v>5.8027199999999995E-4</v>
      </c>
      <c r="AF66" s="56">
        <f t="shared" si="12"/>
        <v>5.8027193487113606E-4</v>
      </c>
      <c r="AG66" s="56">
        <f t="shared" si="13"/>
        <v>3.3247132838006274E-2</v>
      </c>
      <c r="AH66" s="56">
        <f t="shared" si="14"/>
        <v>1.0000001683577828</v>
      </c>
      <c r="AI66" s="62">
        <v>1</v>
      </c>
      <c r="AJ66" s="56">
        <f t="shared" si="15"/>
        <v>0</v>
      </c>
      <c r="AK66" s="56">
        <f t="shared" si="16"/>
        <v>0</v>
      </c>
      <c r="AL66" s="56">
        <f t="shared" si="17"/>
        <v>0</v>
      </c>
      <c r="AM66" s="56">
        <f t="shared" si="18"/>
        <v>1</v>
      </c>
      <c r="AN66" s="62">
        <v>1</v>
      </c>
      <c r="AO66" s="56">
        <f t="shared" si="19"/>
        <v>5.8027200000000008E-2</v>
      </c>
      <c r="AP66" s="56">
        <f t="shared" si="20"/>
        <v>5.7962202386763646E-2</v>
      </c>
      <c r="AQ66" s="56">
        <f t="shared" si="21"/>
        <v>3.3209895680446637</v>
      </c>
      <c r="AR66" s="56">
        <f t="shared" si="22"/>
        <v>1.0016821631335162</v>
      </c>
      <c r="AS66" s="62">
        <v>1</v>
      </c>
      <c r="AT66" s="56">
        <f t="shared" si="23"/>
        <v>5.8027200000000009E-6</v>
      </c>
      <c r="AU66" s="56">
        <f t="shared" si="24"/>
        <v>5.8027199999348717E-6</v>
      </c>
      <c r="AV66" s="56">
        <f t="shared" si="25"/>
        <v>3.3247136569242148E-4</v>
      </c>
      <c r="AW66" s="56">
        <f t="shared" si="26"/>
        <v>1.0000000000168359</v>
      </c>
      <c r="AX66" s="56">
        <f t="shared" si="31"/>
        <v>-85.464775528960899</v>
      </c>
      <c r="AY66" s="56">
        <f t="shared" si="27"/>
        <v>3.7176726259417316</v>
      </c>
      <c r="AZ66" s="56">
        <f t="shared" si="30"/>
        <v>11.405422872747707</v>
      </c>
    </row>
    <row r="67" spans="2:52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7">
        <f t="shared" ref="Q67:Q130" si="33">R67/1000</f>
        <v>0.56999999999999995</v>
      </c>
      <c r="R67" s="56">
        <f t="shared" si="32"/>
        <v>570</v>
      </c>
      <c r="S67" s="56">
        <f t="shared" si="29"/>
        <v>3579.6000000000004</v>
      </c>
      <c r="T67" s="56">
        <f t="shared" ref="T67:T130" si="34">1-S67*S67*I$2*I$2</f>
        <v>0.9992582108945427</v>
      </c>
      <c r="U67" s="56">
        <f t="shared" ref="U67:U130" si="35">S67*I$2/F$8</f>
        <v>4.2760214756730815E-2</v>
      </c>
      <c r="V67" s="56">
        <f t="shared" ref="V67:V130" si="36">ATAN2(T67,U67)</f>
        <v>4.2765866503691179E-2</v>
      </c>
      <c r="W67" s="56">
        <f t="shared" ref="W67:W130" si="37">DEGREES(V67)</f>
        <v>2.4503036578814026</v>
      </c>
      <c r="X67" s="56">
        <f t="shared" ref="X67:X130" si="38">SQRT(T67^2+U67^2)</f>
        <v>1.0001726890923406</v>
      </c>
      <c r="Y67" s="62">
        <v>1</v>
      </c>
      <c r="Z67" s="56">
        <f t="shared" ref="Z67:Z130" si="39">S67*I$4</f>
        <v>16.081897880540094</v>
      </c>
      <c r="AA67" s="56">
        <f t="shared" ref="AA67:AA130" si="40">ATAN2(Y67,Z67)</f>
        <v>1.5086945690296958</v>
      </c>
      <c r="AB67" s="56">
        <f t="shared" ref="AB67:AB130" si="41">DEGREES(AA67)</f>
        <v>86.441831379710209</v>
      </c>
      <c r="AC67" s="56">
        <f t="shared" ref="AC67:AC130" si="42">SQRT(Y67^2+Z67^2)</f>
        <v>16.112958742581078</v>
      </c>
      <c r="AD67" s="62">
        <v>1</v>
      </c>
      <c r="AE67" s="56">
        <f t="shared" ref="AE67:AE130" si="43">S67*I$5</f>
        <v>5.9063400000000004E-4</v>
      </c>
      <c r="AF67" s="56">
        <f t="shared" ref="AF67:AF130" si="44">ATAN2(AD67,AE67)</f>
        <v>5.9063393131941506E-4</v>
      </c>
      <c r="AG67" s="56">
        <f t="shared" ref="AG67:AG130" si="45">DEGREES(AF67)</f>
        <v>3.3840831501822211E-2</v>
      </c>
      <c r="AH67" s="56">
        <f t="shared" ref="AH67:AH130" si="46">SQRT(AD67^2+AE67^2)</f>
        <v>1.0000001744242457</v>
      </c>
      <c r="AI67" s="62">
        <v>1</v>
      </c>
      <c r="AJ67" s="56">
        <f t="shared" ref="AJ67:AJ130" si="47">-1*S67*I$3</f>
        <v>0</v>
      </c>
      <c r="AK67" s="56">
        <f t="shared" ref="AK67:AK130" si="48">ATAN2(AI67,AJ67)</f>
        <v>0</v>
      </c>
      <c r="AL67" s="56">
        <f t="shared" ref="AL67:AL130" si="49">DEGREES(AK67)</f>
        <v>0</v>
      </c>
      <c r="AM67" s="56">
        <f t="shared" ref="AM67:AM130" si="50">SQRT(AI67^2+AJ67^2)</f>
        <v>1</v>
      </c>
      <c r="AN67" s="62">
        <v>1</v>
      </c>
      <c r="AO67" s="56">
        <f t="shared" ref="AO67:AO130" si="51">S67*I$6</f>
        <v>5.9063400000000009E-2</v>
      </c>
      <c r="AP67" s="56">
        <f t="shared" ref="AP67:AP130" si="52">ATAN2(AN67,AO67)</f>
        <v>5.8994862798212297E-2</v>
      </c>
      <c r="AQ67" s="56">
        <f t="shared" ref="AQ67:AQ130" si="53">DEGREES(AP67)</f>
        <v>3.3801566512909145</v>
      </c>
      <c r="AR67" s="56">
        <f t="shared" ref="AR67:AR130" si="54">SQRT(AN67^2+AO67^2)</f>
        <v>1.0017427240661945</v>
      </c>
      <c r="AS67" s="62">
        <v>1</v>
      </c>
      <c r="AT67" s="56">
        <f t="shared" ref="AT67:AT130" si="55">S67*I$7</f>
        <v>5.9063400000000008E-6</v>
      </c>
      <c r="AU67" s="56">
        <f t="shared" ref="AU67:AU130" si="56">ATAN2(AS67,AT67)</f>
        <v>5.90633999993132E-6</v>
      </c>
      <c r="AV67" s="56">
        <f t="shared" ref="AV67:AV130" si="57">DEGREES(AU67)</f>
        <v>3.3840835436536355E-4</v>
      </c>
      <c r="AW67" s="56">
        <f t="shared" ref="AW67:AW130" si="58">SQRT(AS67^2+AT67^2)</f>
        <v>1.0000000000174425</v>
      </c>
      <c r="AX67" s="56">
        <f t="shared" si="31"/>
        <v>-85.511978386300697</v>
      </c>
      <c r="AY67" s="56">
        <f t="shared" ref="AY67:AY130" si="59">MAX(1E-25,F$12*AM67*AR67/X67/AC67)</f>
        <v>3.6529026201057495</v>
      </c>
      <c r="AZ67" s="56">
        <f t="shared" ref="AZ67:AZ130" si="60">20*LOG(AY67)</f>
        <v>11.252761896937894</v>
      </c>
    </row>
    <row r="68" spans="2:52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7">
        <f t="shared" si="33"/>
        <v>0.57999999999999996</v>
      </c>
      <c r="R68" s="56">
        <f t="shared" si="32"/>
        <v>580</v>
      </c>
      <c r="S68" s="56">
        <f t="shared" ref="S68:S131" si="61">R68*6.28</f>
        <v>3642.4</v>
      </c>
      <c r="T68" s="56">
        <f t="shared" si="34"/>
        <v>0.99923195489358008</v>
      </c>
      <c r="U68" s="56">
        <f t="shared" si="35"/>
        <v>4.3510393962989245E-2</v>
      </c>
      <c r="V68" s="56">
        <f t="shared" si="36"/>
        <v>4.3516348200306608E-2</v>
      </c>
      <c r="W68" s="56">
        <f t="shared" si="37"/>
        <v>2.4933030916992842</v>
      </c>
      <c r="X68" s="56">
        <f t="shared" si="38"/>
        <v>1.0001788110449352</v>
      </c>
      <c r="Y68" s="62">
        <v>1</v>
      </c>
      <c r="Z68" s="56">
        <f t="shared" si="39"/>
        <v>16.364036439847812</v>
      </c>
      <c r="AA68" s="56">
        <f t="shared" si="40"/>
        <v>1.5097626087216265</v>
      </c>
      <c r="AB68" s="56">
        <f t="shared" si="41"/>
        <v>86.503025546410285</v>
      </c>
      <c r="AC68" s="56">
        <f t="shared" si="42"/>
        <v>16.394562775648122</v>
      </c>
      <c r="AD68" s="62">
        <v>1</v>
      </c>
      <c r="AE68" s="56">
        <f t="shared" si="43"/>
        <v>6.0099599999999991E-4</v>
      </c>
      <c r="AF68" s="56">
        <f t="shared" si="44"/>
        <v>6.0099592764086007E-4</v>
      </c>
      <c r="AG68" s="56">
        <f t="shared" si="45"/>
        <v>3.4434530158371099E-2</v>
      </c>
      <c r="AH68" s="56">
        <f t="shared" si="46"/>
        <v>1.0000001805980798</v>
      </c>
      <c r="AI68" s="62">
        <v>1</v>
      </c>
      <c r="AJ68" s="56">
        <f t="shared" si="47"/>
        <v>0</v>
      </c>
      <c r="AK68" s="56">
        <f t="shared" si="48"/>
        <v>0</v>
      </c>
      <c r="AL68" s="56">
        <f t="shared" si="49"/>
        <v>0</v>
      </c>
      <c r="AM68" s="56">
        <f t="shared" si="50"/>
        <v>1</v>
      </c>
      <c r="AN68" s="62">
        <v>1</v>
      </c>
      <c r="AO68" s="56">
        <f t="shared" si="51"/>
        <v>6.0099600000000003E-2</v>
      </c>
      <c r="AP68" s="56">
        <f t="shared" si="52"/>
        <v>6.0027397256124201E-2</v>
      </c>
      <c r="AQ68" s="56">
        <f t="shared" si="53"/>
        <v>3.4393165179310952</v>
      </c>
      <c r="AR68" s="56">
        <f t="shared" si="54"/>
        <v>1.0018043531149983</v>
      </c>
      <c r="AS68" s="62">
        <v>1</v>
      </c>
      <c r="AT68" s="56">
        <f t="shared" si="55"/>
        <v>6.0099600000000006E-6</v>
      </c>
      <c r="AU68" s="56">
        <f t="shared" si="56"/>
        <v>6.0099599999276412E-6</v>
      </c>
      <c r="AV68" s="56">
        <f t="shared" si="57"/>
        <v>3.4434534303829837E-4</v>
      </c>
      <c r="AW68" s="56">
        <f t="shared" si="58"/>
        <v>1.0000000000180598</v>
      </c>
      <c r="AX68" s="56">
        <f t="shared" si="31"/>
        <v>-85.55701212017847</v>
      </c>
      <c r="AY68" s="56">
        <f t="shared" si="59"/>
        <v>3.5903568055822674</v>
      </c>
      <c r="AZ68" s="56">
        <f t="shared" si="60"/>
        <v>11.102752208309706</v>
      </c>
    </row>
    <row r="69" spans="2:52"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7">
        <f t="shared" si="33"/>
        <v>0.59</v>
      </c>
      <c r="R69" s="56">
        <f t="shared" si="32"/>
        <v>590</v>
      </c>
      <c r="S69" s="56">
        <f t="shared" si="61"/>
        <v>3705.2000000000003</v>
      </c>
      <c r="T69" s="56">
        <f t="shared" si="34"/>
        <v>0.99920524226651375</v>
      </c>
      <c r="U69" s="56">
        <f t="shared" si="35"/>
        <v>4.4260573169247683E-2</v>
      </c>
      <c r="V69" s="56">
        <f t="shared" si="36"/>
        <v>4.4266840490163849E-2</v>
      </c>
      <c r="W69" s="56">
        <f t="shared" si="37"/>
        <v>2.5363031324652128</v>
      </c>
      <c r="X69" s="56">
        <f t="shared" si="38"/>
        <v>1.0001850401351506</v>
      </c>
      <c r="Y69" s="62">
        <v>1</v>
      </c>
      <c r="Z69" s="56">
        <f t="shared" si="39"/>
        <v>16.646174999155534</v>
      </c>
      <c r="AA69" s="56">
        <f t="shared" si="40"/>
        <v>1.5107945761290167</v>
      </c>
      <c r="AB69" s="56">
        <f t="shared" si="41"/>
        <v>86.562152923448807</v>
      </c>
      <c r="AC69" s="56">
        <f t="shared" si="42"/>
        <v>16.676184878517951</v>
      </c>
      <c r="AD69" s="62">
        <v>1</v>
      </c>
      <c r="AE69" s="56">
        <f t="shared" si="43"/>
        <v>6.11358E-4</v>
      </c>
      <c r="AF69" s="56">
        <f t="shared" si="44"/>
        <v>6.1135792383324621E-4</v>
      </c>
      <c r="AG69" s="56">
        <f t="shared" si="45"/>
        <v>3.5028228807525451E-2</v>
      </c>
      <c r="AH69" s="56">
        <f t="shared" si="46"/>
        <v>1.0000001868792845</v>
      </c>
      <c r="AI69" s="62">
        <v>1</v>
      </c>
      <c r="AJ69" s="56">
        <f t="shared" si="47"/>
        <v>0</v>
      </c>
      <c r="AK69" s="56">
        <f t="shared" si="48"/>
        <v>0</v>
      </c>
      <c r="AL69" s="56">
        <f t="shared" si="49"/>
        <v>0</v>
      </c>
      <c r="AM69" s="56">
        <f t="shared" si="50"/>
        <v>1</v>
      </c>
      <c r="AN69" s="62">
        <v>1</v>
      </c>
      <c r="AO69" s="56">
        <f t="shared" si="51"/>
        <v>6.1135800000000011E-2</v>
      </c>
      <c r="AP69" s="56">
        <f t="shared" si="52"/>
        <v>6.1059803582322658E-2</v>
      </c>
      <c r="AQ69" s="56">
        <f t="shared" si="53"/>
        <v>3.4984690431648731</v>
      </c>
      <c r="AR69" s="56">
        <f t="shared" si="54"/>
        <v>1.0018670500828142</v>
      </c>
      <c r="AS69" s="62">
        <v>1</v>
      </c>
      <c r="AT69" s="56">
        <f t="shared" si="55"/>
        <v>6.1135800000000005E-6</v>
      </c>
      <c r="AU69" s="56">
        <f t="shared" si="56"/>
        <v>6.1135799999238336E-6</v>
      </c>
      <c r="AV69" s="56">
        <f t="shared" si="57"/>
        <v>3.5028233171122581E-4</v>
      </c>
      <c r="AW69" s="56">
        <f t="shared" si="58"/>
        <v>1.0000000000186879</v>
      </c>
      <c r="AX69" s="56">
        <f t="shared" ref="AX69:AX132" si="62">AQ69-W69-AB69</f>
        <v>-85.599987012749153</v>
      </c>
      <c r="AY69" s="56">
        <f t="shared" si="59"/>
        <v>3.5299229226410169</v>
      </c>
      <c r="AZ69" s="56">
        <f t="shared" si="60"/>
        <v>10.955304449755625</v>
      </c>
    </row>
    <row r="70" spans="2:52"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7">
        <f t="shared" si="33"/>
        <v>0.6</v>
      </c>
      <c r="R70" s="56">
        <f t="shared" si="32"/>
        <v>600</v>
      </c>
      <c r="S70" s="56">
        <f t="shared" si="61"/>
        <v>3768</v>
      </c>
      <c r="T70" s="56">
        <f t="shared" si="34"/>
        <v>0.99917807301334371</v>
      </c>
      <c r="U70" s="56">
        <f t="shared" si="35"/>
        <v>4.5010752375506113E-2</v>
      </c>
      <c r="V70" s="56">
        <f t="shared" si="36"/>
        <v>4.5017343554556749E-2</v>
      </c>
      <c r="W70" s="56">
        <f t="shared" si="37"/>
        <v>2.579303790566561</v>
      </c>
      <c r="X70" s="56">
        <f t="shared" si="38"/>
        <v>1.0001913763975712</v>
      </c>
      <c r="Y70" s="62">
        <v>1</v>
      </c>
      <c r="Z70" s="56">
        <f t="shared" si="39"/>
        <v>16.928313558463252</v>
      </c>
      <c r="AA70" s="56">
        <f t="shared" si="40"/>
        <v>1.5117922662864411</v>
      </c>
      <c r="AB70" s="56">
        <f t="shared" si="41"/>
        <v>86.61931635873097</v>
      </c>
      <c r="AC70" s="56">
        <f t="shared" si="42"/>
        <v>16.957824150923688</v>
      </c>
      <c r="AD70" s="62">
        <v>1</v>
      </c>
      <c r="AE70" s="56">
        <f t="shared" si="43"/>
        <v>6.2171999999999998E-4</v>
      </c>
      <c r="AF70" s="56">
        <f t="shared" si="44"/>
        <v>6.2171991989434794E-4</v>
      </c>
      <c r="AG70" s="56">
        <f t="shared" si="45"/>
        <v>3.5621927449157764E-2</v>
      </c>
      <c r="AH70" s="56">
        <f t="shared" si="46"/>
        <v>1.0000001932678604</v>
      </c>
      <c r="AI70" s="62">
        <v>1</v>
      </c>
      <c r="AJ70" s="56">
        <f t="shared" si="47"/>
        <v>0</v>
      </c>
      <c r="AK70" s="56">
        <f t="shared" si="48"/>
        <v>0</v>
      </c>
      <c r="AL70" s="56">
        <f t="shared" si="49"/>
        <v>0</v>
      </c>
      <c r="AM70" s="56">
        <f t="shared" si="50"/>
        <v>1</v>
      </c>
      <c r="AN70" s="62">
        <v>1</v>
      </c>
      <c r="AO70" s="56">
        <f t="shared" si="51"/>
        <v>6.2172000000000005E-2</v>
      </c>
      <c r="AP70" s="56">
        <f t="shared" si="52"/>
        <v>6.2092079600264055E-2</v>
      </c>
      <c r="AQ70" s="56">
        <f t="shared" si="53"/>
        <v>3.5576141022854859</v>
      </c>
      <c r="AR70" s="56">
        <f t="shared" si="54"/>
        <v>1.0019308147691637</v>
      </c>
      <c r="AS70" s="62">
        <v>1</v>
      </c>
      <c r="AT70" s="56">
        <f t="shared" si="55"/>
        <v>6.2172000000000004E-6</v>
      </c>
      <c r="AU70" s="56">
        <f t="shared" si="56"/>
        <v>6.2171999999198948E-6</v>
      </c>
      <c r="AV70" s="56">
        <f t="shared" si="57"/>
        <v>3.5621932038414571E-4</v>
      </c>
      <c r="AW70" s="56">
        <f t="shared" si="58"/>
        <v>1.0000000000193268</v>
      </c>
      <c r="AX70" s="56">
        <f t="shared" si="62"/>
        <v>-85.641006047012041</v>
      </c>
      <c r="AY70" s="56">
        <f t="shared" si="59"/>
        <v>3.4714961279774408</v>
      </c>
      <c r="AZ70" s="56">
        <f t="shared" si="60"/>
        <v>10.810333703826272</v>
      </c>
    </row>
    <row r="71" spans="2:52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7">
        <f t="shared" si="33"/>
        <v>0.61</v>
      </c>
      <c r="R71" s="56">
        <f t="shared" si="32"/>
        <v>610</v>
      </c>
      <c r="S71" s="56">
        <f t="shared" si="61"/>
        <v>3830.8</v>
      </c>
      <c r="T71" s="56">
        <f t="shared" si="34"/>
        <v>0.99915044713406997</v>
      </c>
      <c r="U71" s="56">
        <f t="shared" si="35"/>
        <v>4.5760931581764551E-2</v>
      </c>
      <c r="V71" s="56">
        <f t="shared" si="36"/>
        <v>4.5767857574710039E-2</v>
      </c>
      <c r="W71" s="56">
        <f t="shared" si="37"/>
        <v>2.6223050763867408</v>
      </c>
      <c r="X71" s="56">
        <f t="shared" si="38"/>
        <v>1.0001978198673716</v>
      </c>
      <c r="Y71" s="62">
        <v>1</v>
      </c>
      <c r="Z71" s="56">
        <f t="shared" si="39"/>
        <v>17.210452117770974</v>
      </c>
      <c r="AA71" s="56">
        <f t="shared" si="40"/>
        <v>1.5127573572044504</v>
      </c>
      <c r="AB71" s="56">
        <f t="shared" si="41"/>
        <v>86.674611995179305</v>
      </c>
      <c r="AC71" s="56">
        <f t="shared" si="42"/>
        <v>17.239479751375544</v>
      </c>
      <c r="AD71" s="62">
        <v>1</v>
      </c>
      <c r="AE71" s="56">
        <f t="shared" si="43"/>
        <v>6.3208199999999996E-4</v>
      </c>
      <c r="AF71" s="56">
        <f t="shared" si="44"/>
        <v>6.3208191582194047E-4</v>
      </c>
      <c r="AG71" s="56">
        <f t="shared" si="45"/>
        <v>3.6215626083140565E-2</v>
      </c>
      <c r="AH71" s="56">
        <f t="shared" si="46"/>
        <v>1.0000001997638075</v>
      </c>
      <c r="AI71" s="62">
        <v>1</v>
      </c>
      <c r="AJ71" s="56">
        <f t="shared" si="47"/>
        <v>0</v>
      </c>
      <c r="AK71" s="56">
        <f t="shared" si="48"/>
        <v>0</v>
      </c>
      <c r="AL71" s="56">
        <f t="shared" si="49"/>
        <v>0</v>
      </c>
      <c r="AM71" s="56">
        <f t="shared" si="50"/>
        <v>1</v>
      </c>
      <c r="AN71" s="62">
        <v>1</v>
      </c>
      <c r="AO71" s="56">
        <f t="shared" si="51"/>
        <v>6.3208200000000006E-2</v>
      </c>
      <c r="AP71" s="56">
        <f t="shared" si="52"/>
        <v>6.312422313506505E-2</v>
      </c>
      <c r="AQ71" s="56">
        <f t="shared" si="53"/>
        <v>3.6167515706812972</v>
      </c>
      <c r="AR71" s="56">
        <f t="shared" si="54"/>
        <v>1.0019956469702052</v>
      </c>
      <c r="AS71" s="62">
        <v>1</v>
      </c>
      <c r="AT71" s="56">
        <f t="shared" si="55"/>
        <v>6.3208200000000002E-6</v>
      </c>
      <c r="AU71" s="56">
        <f t="shared" si="56"/>
        <v>6.3208199999158221E-6</v>
      </c>
      <c r="AV71" s="56">
        <f t="shared" si="57"/>
        <v>3.6215630905705797E-4</v>
      </c>
      <c r="AW71" s="56">
        <f t="shared" si="58"/>
        <v>1.0000000000199765</v>
      </c>
      <c r="AX71" s="56">
        <f t="shared" si="62"/>
        <v>-85.680165500884755</v>
      </c>
      <c r="AY71" s="56">
        <f t="shared" si="59"/>
        <v>3.414978393249656</v>
      </c>
      <c r="AZ71" s="56">
        <f t="shared" si="60"/>
        <v>10.667759204438102</v>
      </c>
    </row>
    <row r="72" spans="2:52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7">
        <f t="shared" si="33"/>
        <v>0.62</v>
      </c>
      <c r="R72" s="56">
        <f t="shared" si="32"/>
        <v>620</v>
      </c>
      <c r="S72" s="56">
        <f t="shared" si="61"/>
        <v>3893.6000000000004</v>
      </c>
      <c r="T72" s="56">
        <f t="shared" si="34"/>
        <v>0.99912236462869253</v>
      </c>
      <c r="U72" s="56">
        <f t="shared" si="35"/>
        <v>4.6511110788022988E-2</v>
      </c>
      <c r="V72" s="56">
        <f t="shared" si="36"/>
        <v>4.6518382731778128E-2</v>
      </c>
      <c r="W72" s="56">
        <f t="shared" si="37"/>
        <v>2.6653070003051358</v>
      </c>
      <c r="X72" s="56">
        <f t="shared" si="38"/>
        <v>1.0002043705803159</v>
      </c>
      <c r="Y72" s="62">
        <v>1</v>
      </c>
      <c r="Z72" s="56">
        <f t="shared" si="39"/>
        <v>17.492590677078695</v>
      </c>
      <c r="AA72" s="56">
        <f t="shared" si="40"/>
        <v>1.5136914192427824</v>
      </c>
      <c r="AB72" s="56">
        <f t="shared" si="41"/>
        <v>86.728129807779112</v>
      </c>
      <c r="AC72" s="56">
        <f t="shared" si="42"/>
        <v>17.521150892444837</v>
      </c>
      <c r="AD72" s="62">
        <v>1</v>
      </c>
      <c r="AE72" s="56">
        <f t="shared" si="43"/>
        <v>6.4244399999999994E-4</v>
      </c>
      <c r="AF72" s="56">
        <f t="shared" si="44"/>
        <v>6.4244391161379837E-4</v>
      </c>
      <c r="AG72" s="56">
        <f t="shared" si="45"/>
        <v>3.6809324709346336E-2</v>
      </c>
      <c r="AH72" s="56">
        <f t="shared" si="46"/>
        <v>1.0000002063671254</v>
      </c>
      <c r="AI72" s="62">
        <v>1</v>
      </c>
      <c r="AJ72" s="56">
        <f t="shared" si="47"/>
        <v>0</v>
      </c>
      <c r="AK72" s="56">
        <f t="shared" si="48"/>
        <v>0</v>
      </c>
      <c r="AL72" s="56">
        <f t="shared" si="49"/>
        <v>0</v>
      </c>
      <c r="AM72" s="56">
        <f t="shared" si="50"/>
        <v>1</v>
      </c>
      <c r="AN72" s="62">
        <v>1</v>
      </c>
      <c r="AO72" s="56">
        <f t="shared" si="51"/>
        <v>6.4244400000000007E-2</v>
      </c>
      <c r="AP72" s="56">
        <f t="shared" si="52"/>
        <v>6.4156232013529602E-2</v>
      </c>
      <c r="AQ72" s="56">
        <f t="shared" si="53"/>
        <v>3.6758813238373458</v>
      </c>
      <c r="AR72" s="56">
        <f t="shared" si="54"/>
        <v>1.0020615464787379</v>
      </c>
      <c r="AS72" s="62">
        <v>1</v>
      </c>
      <c r="AT72" s="56">
        <f t="shared" si="55"/>
        <v>6.424440000000001E-6</v>
      </c>
      <c r="AU72" s="56">
        <f t="shared" si="56"/>
        <v>6.4244399999116148E-6</v>
      </c>
      <c r="AV72" s="56">
        <f t="shared" si="57"/>
        <v>3.6809329772996248E-4</v>
      </c>
      <c r="AW72" s="56">
        <f t="shared" si="58"/>
        <v>1.0000000000206368</v>
      </c>
      <c r="AX72" s="56">
        <f t="shared" si="62"/>
        <v>-85.717555484246901</v>
      </c>
      <c r="AY72" s="56">
        <f t="shared" si="59"/>
        <v>3.3602779611167768</v>
      </c>
      <c r="AZ72" s="56">
        <f t="shared" si="60"/>
        <v>10.527504071524426</v>
      </c>
    </row>
    <row r="73" spans="2:52"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7">
        <f t="shared" si="33"/>
        <v>0.63</v>
      </c>
      <c r="R73" s="56">
        <f t="shared" si="32"/>
        <v>630</v>
      </c>
      <c r="S73" s="56">
        <f t="shared" si="61"/>
        <v>3956.4</v>
      </c>
      <c r="T73" s="56">
        <f t="shared" si="34"/>
        <v>0.99909382549721137</v>
      </c>
      <c r="U73" s="56">
        <f t="shared" si="35"/>
        <v>4.7261289994281426E-2</v>
      </c>
      <c r="V73" s="56">
        <f t="shared" si="36"/>
        <v>4.7268919206843958E-2</v>
      </c>
      <c r="W73" s="56">
        <f t="shared" si="37"/>
        <v>2.7083095726970337</v>
      </c>
      <c r="X73" s="56">
        <f t="shared" si="38"/>
        <v>1.0002110285727588</v>
      </c>
      <c r="Y73" s="62">
        <v>1</v>
      </c>
      <c r="Z73" s="56">
        <f t="shared" si="39"/>
        <v>17.774729236386417</v>
      </c>
      <c r="AA73" s="56">
        <f t="shared" si="40"/>
        <v>1.5145959235978128</v>
      </c>
      <c r="AB73" s="56">
        <f t="shared" si="41"/>
        <v>86.779954089873556</v>
      </c>
      <c r="AC73" s="56">
        <f t="shared" si="42"/>
        <v>17.802836836494627</v>
      </c>
      <c r="AD73" s="62">
        <v>1</v>
      </c>
      <c r="AE73" s="56">
        <f t="shared" si="43"/>
        <v>6.5280599999999992E-4</v>
      </c>
      <c r="AF73" s="56">
        <f t="shared" si="44"/>
        <v>6.5280590726769674E-4</v>
      </c>
      <c r="AG73" s="56">
        <f t="shared" si="45"/>
        <v>3.7403023327647618E-2</v>
      </c>
      <c r="AH73" s="56">
        <f t="shared" si="46"/>
        <v>1.0000002130778141</v>
      </c>
      <c r="AI73" s="62">
        <v>1</v>
      </c>
      <c r="AJ73" s="56">
        <f t="shared" si="47"/>
        <v>0</v>
      </c>
      <c r="AK73" s="56">
        <f t="shared" si="48"/>
        <v>0</v>
      </c>
      <c r="AL73" s="56">
        <f t="shared" si="49"/>
        <v>0</v>
      </c>
      <c r="AM73" s="56">
        <f t="shared" si="50"/>
        <v>1</v>
      </c>
      <c r="AN73" s="62">
        <v>1</v>
      </c>
      <c r="AO73" s="56">
        <f t="shared" si="51"/>
        <v>6.5280600000000008E-2</v>
      </c>
      <c r="AP73" s="56">
        <f t="shared" si="52"/>
        <v>6.5188104064176008E-2</v>
      </c>
      <c r="AQ73" s="56">
        <f t="shared" si="53"/>
        <v>3.7350032373368944</v>
      </c>
      <c r="AR73" s="56">
        <f t="shared" si="54"/>
        <v>1.0021285130842053</v>
      </c>
      <c r="AS73" s="62">
        <v>1</v>
      </c>
      <c r="AT73" s="56">
        <f t="shared" si="55"/>
        <v>6.5280600000000008E-6</v>
      </c>
      <c r="AU73" s="56">
        <f t="shared" si="56"/>
        <v>6.5280599999072685E-6</v>
      </c>
      <c r="AV73" s="56">
        <f t="shared" si="57"/>
        <v>3.7403028640285908E-4</v>
      </c>
      <c r="AW73" s="56">
        <f t="shared" si="58"/>
        <v>1.0000000000213078</v>
      </c>
      <c r="AX73" s="56">
        <f t="shared" si="62"/>
        <v>-85.753260425233691</v>
      </c>
      <c r="AY73" s="56">
        <f t="shared" si="59"/>
        <v>3.3073088524762291</v>
      </c>
      <c r="AZ73" s="56">
        <f t="shared" si="60"/>
        <v>10.389495066480666</v>
      </c>
    </row>
    <row r="74" spans="2:52"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7">
        <f t="shared" si="33"/>
        <v>0.64</v>
      </c>
      <c r="R74" s="56">
        <f t="shared" si="32"/>
        <v>640</v>
      </c>
      <c r="S74" s="56">
        <f t="shared" si="61"/>
        <v>4019.2000000000003</v>
      </c>
      <c r="T74" s="56">
        <f t="shared" si="34"/>
        <v>0.99906482973962663</v>
      </c>
      <c r="U74" s="56">
        <f t="shared" si="35"/>
        <v>4.8011469200539857E-2</v>
      </c>
      <c r="V74" s="56">
        <f t="shared" si="36"/>
        <v>4.8019467180917798E-2</v>
      </c>
      <c r="W74" s="56">
        <f t="shared" si="37"/>
        <v>2.7513128039335588</v>
      </c>
      <c r="X74" s="56">
        <f t="shared" si="38"/>
        <v>1.0002177938816443</v>
      </c>
      <c r="Y74" s="62">
        <v>1</v>
      </c>
      <c r="Z74" s="56">
        <f t="shared" si="39"/>
        <v>18.056867795694139</v>
      </c>
      <c r="AA74" s="56">
        <f t="shared" si="40"/>
        <v>1.5154722500002875</v>
      </c>
      <c r="AB74" s="56">
        <f t="shared" si="41"/>
        <v>86.830163894211239</v>
      </c>
      <c r="AC74" s="56">
        <f t="shared" si="42"/>
        <v>18.08453689180832</v>
      </c>
      <c r="AD74" s="62">
        <v>1</v>
      </c>
      <c r="AE74" s="56">
        <f t="shared" si="43"/>
        <v>6.63168E-4</v>
      </c>
      <c r="AF74" s="56">
        <f t="shared" si="44"/>
        <v>6.6316790278141038E-4</v>
      </c>
      <c r="AG74" s="56">
        <f t="shared" si="45"/>
        <v>3.7996721937916901E-2</v>
      </c>
      <c r="AH74" s="56">
        <f t="shared" si="46"/>
        <v>1.000000219895874</v>
      </c>
      <c r="AI74" s="62">
        <v>1</v>
      </c>
      <c r="AJ74" s="56">
        <f t="shared" si="47"/>
        <v>0</v>
      </c>
      <c r="AK74" s="56">
        <f t="shared" si="48"/>
        <v>0</v>
      </c>
      <c r="AL74" s="56">
        <f t="shared" si="49"/>
        <v>0</v>
      </c>
      <c r="AM74" s="56">
        <f t="shared" si="50"/>
        <v>1</v>
      </c>
      <c r="AN74" s="62">
        <v>1</v>
      </c>
      <c r="AO74" s="56">
        <f t="shared" si="51"/>
        <v>6.6316800000000009E-2</v>
      </c>
      <c r="AP74" s="56">
        <f t="shared" si="52"/>
        <v>6.6219837117263786E-2</v>
      </c>
      <c r="AQ74" s="56">
        <f t="shared" si="53"/>
        <v>3.7941171868629708</v>
      </c>
      <c r="AR74" s="56">
        <f t="shared" si="54"/>
        <v>1.002196546572697</v>
      </c>
      <c r="AS74" s="62">
        <v>1</v>
      </c>
      <c r="AT74" s="56">
        <f t="shared" si="55"/>
        <v>6.6316800000000007E-6</v>
      </c>
      <c r="AU74" s="56">
        <f t="shared" si="56"/>
        <v>6.6316799999027825E-6</v>
      </c>
      <c r="AV74" s="56">
        <f t="shared" si="57"/>
        <v>3.7996727507574765E-4</v>
      </c>
      <c r="AW74" s="56">
        <f t="shared" si="58"/>
        <v>1.0000000000219895</v>
      </c>
      <c r="AX74" s="56">
        <f t="shared" si="62"/>
        <v>-85.787359511281821</v>
      </c>
      <c r="AY74" s="56">
        <f t="shared" si="59"/>
        <v>3.2559904193737195</v>
      </c>
      <c r="AZ74" s="56">
        <f t="shared" si="60"/>
        <v>10.25366236648548</v>
      </c>
    </row>
    <row r="75" spans="2:52"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7">
        <f t="shared" si="33"/>
        <v>0.65</v>
      </c>
      <c r="R75" s="56">
        <f t="shared" si="32"/>
        <v>650</v>
      </c>
      <c r="S75" s="56">
        <f t="shared" si="61"/>
        <v>4082</v>
      </c>
      <c r="T75" s="56">
        <f t="shared" si="34"/>
        <v>0.99903537735593806</v>
      </c>
      <c r="U75" s="56">
        <f t="shared" si="35"/>
        <v>4.8761648406798294E-2</v>
      </c>
      <c r="V75" s="56">
        <f t="shared" si="36"/>
        <v>4.8770026834936142E-2</v>
      </c>
      <c r="W75" s="56">
        <f t="shared" si="37"/>
        <v>2.7943167043816093</v>
      </c>
      <c r="X75" s="56">
        <f t="shared" si="38"/>
        <v>1.0002246665445067</v>
      </c>
      <c r="Y75" s="62">
        <v>1</v>
      </c>
      <c r="Z75" s="56">
        <f t="shared" si="39"/>
        <v>18.339006355001857</v>
      </c>
      <c r="AA75" s="56">
        <f t="shared" si="40"/>
        <v>1.5163216937076667</v>
      </c>
      <c r="AB75" s="56">
        <f t="shared" si="41"/>
        <v>86.878833433578023</v>
      </c>
      <c r="AC75" s="56">
        <f t="shared" si="42"/>
        <v>18.366250409073661</v>
      </c>
      <c r="AD75" s="62">
        <v>1</v>
      </c>
      <c r="AE75" s="56">
        <f t="shared" si="43"/>
        <v>6.7352999999999988E-4</v>
      </c>
      <c r="AF75" s="56">
        <f t="shared" si="44"/>
        <v>6.7352989815271385E-4</v>
      </c>
      <c r="AG75" s="56">
        <f t="shared" si="45"/>
        <v>3.8590420540026683E-2</v>
      </c>
      <c r="AH75" s="56">
        <f t="shared" si="46"/>
        <v>1.0000002268213048</v>
      </c>
      <c r="AI75" s="62">
        <v>1</v>
      </c>
      <c r="AJ75" s="56">
        <f t="shared" si="47"/>
        <v>0</v>
      </c>
      <c r="AK75" s="56">
        <f t="shared" si="48"/>
        <v>0</v>
      </c>
      <c r="AL75" s="56">
        <f t="shared" si="49"/>
        <v>0</v>
      </c>
      <c r="AM75" s="56">
        <f t="shared" si="50"/>
        <v>1</v>
      </c>
      <c r="AN75" s="62">
        <v>1</v>
      </c>
      <c r="AO75" s="56">
        <f t="shared" si="51"/>
        <v>6.735300000000001E-2</v>
      </c>
      <c r="AP75" s="56">
        <f t="shared" si="52"/>
        <v>6.7251429004820687E-2</v>
      </c>
      <c r="AQ75" s="56">
        <f t="shared" si="53"/>
        <v>3.8532230481999155</v>
      </c>
      <c r="AR75" s="56">
        <f t="shared" si="54"/>
        <v>1.0022656467269544</v>
      </c>
      <c r="AS75" s="62">
        <v>1</v>
      </c>
      <c r="AT75" s="56">
        <f t="shared" si="55"/>
        <v>6.7353000000000005E-6</v>
      </c>
      <c r="AU75" s="56">
        <f t="shared" si="56"/>
        <v>6.7352999998981533E-6</v>
      </c>
      <c r="AV75" s="56">
        <f t="shared" si="57"/>
        <v>3.8590426374862798E-4</v>
      </c>
      <c r="AW75" s="56">
        <f t="shared" si="58"/>
        <v>1.0000000000226821</v>
      </c>
      <c r="AX75" s="56">
        <f t="shared" si="62"/>
        <v>-85.819927089759716</v>
      </c>
      <c r="AY75" s="56">
        <f t="shared" si="59"/>
        <v>3.2062469387298265</v>
      </c>
      <c r="AZ75" s="56">
        <f t="shared" si="60"/>
        <v>10.119939355981744</v>
      </c>
    </row>
    <row r="76" spans="2:52"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7">
        <f t="shared" si="33"/>
        <v>0.66</v>
      </c>
      <c r="R76" s="56">
        <f t="shared" si="32"/>
        <v>660</v>
      </c>
      <c r="S76" s="56">
        <f t="shared" si="61"/>
        <v>4144.8</v>
      </c>
      <c r="T76" s="56">
        <f t="shared" si="34"/>
        <v>0.9990054683461459</v>
      </c>
      <c r="U76" s="56">
        <f t="shared" si="35"/>
        <v>4.9511827613056732E-2</v>
      </c>
      <c r="V76" s="56">
        <f t="shared" si="36"/>
        <v>4.9520598349760435E-2</v>
      </c>
      <c r="W76" s="56">
        <f t="shared" si="37"/>
        <v>2.8373212844037821</v>
      </c>
      <c r="X76" s="56">
        <f t="shared" si="38"/>
        <v>1.0002316465994701</v>
      </c>
      <c r="Y76" s="62">
        <v>1</v>
      </c>
      <c r="Z76" s="56">
        <f t="shared" si="39"/>
        <v>18.621144914309578</v>
      </c>
      <c r="AA76" s="56">
        <f t="shared" si="40"/>
        <v>1.5171454718652861</v>
      </c>
      <c r="AB76" s="56">
        <f t="shared" si="41"/>
        <v>86.926032445264681</v>
      </c>
      <c r="AC76" s="56">
        <f t="shared" si="42"/>
        <v>18.647976778184745</v>
      </c>
      <c r="AD76" s="62">
        <v>1</v>
      </c>
      <c r="AE76" s="56">
        <f t="shared" si="43"/>
        <v>6.8389199999999996E-4</v>
      </c>
      <c r="AF76" s="56">
        <f t="shared" si="44"/>
        <v>6.8389189337938236E-4</v>
      </c>
      <c r="AG76" s="56">
        <f t="shared" si="45"/>
        <v>3.9184119133849497E-2</v>
      </c>
      <c r="AH76" s="56">
        <f t="shared" si="46"/>
        <v>1.0000002338541065</v>
      </c>
      <c r="AI76" s="62">
        <v>1</v>
      </c>
      <c r="AJ76" s="56">
        <f t="shared" si="47"/>
        <v>0</v>
      </c>
      <c r="AK76" s="56">
        <f t="shared" si="48"/>
        <v>0</v>
      </c>
      <c r="AL76" s="56">
        <f t="shared" si="49"/>
        <v>0</v>
      </c>
      <c r="AM76" s="56">
        <f t="shared" si="50"/>
        <v>1</v>
      </c>
      <c r="AN76" s="62">
        <v>1</v>
      </c>
      <c r="AO76" s="56">
        <f t="shared" si="51"/>
        <v>6.8389200000000011E-2</v>
      </c>
      <c r="AP76" s="56">
        <f t="shared" si="52"/>
        <v>6.8282877560669447E-2</v>
      </c>
      <c r="AQ76" s="56">
        <f t="shared" si="53"/>
        <v>3.9123206972349132</v>
      </c>
      <c r="AR76" s="56">
        <f t="shared" si="54"/>
        <v>1.0023358133263722</v>
      </c>
      <c r="AS76" s="62">
        <v>1</v>
      </c>
      <c r="AT76" s="56">
        <f t="shared" si="55"/>
        <v>6.8389200000000004E-6</v>
      </c>
      <c r="AU76" s="56">
        <f t="shared" si="56"/>
        <v>6.8389199998933801E-6</v>
      </c>
      <c r="AV76" s="56">
        <f t="shared" si="57"/>
        <v>3.9184125242150007E-4</v>
      </c>
      <c r="AW76" s="56">
        <f t="shared" si="58"/>
        <v>1.0000000000233853</v>
      </c>
      <c r="AX76" s="56">
        <f t="shared" si="62"/>
        <v>-85.851033032433548</v>
      </c>
      <c r="AY76" s="56">
        <f t="shared" si="59"/>
        <v>3.1580072426074701</v>
      </c>
      <c r="AZ76" s="56">
        <f t="shared" si="60"/>
        <v>9.9882624337802266</v>
      </c>
    </row>
    <row r="77" spans="2:52"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7">
        <f t="shared" si="33"/>
        <v>0.67</v>
      </c>
      <c r="R77" s="56">
        <f t="shared" ref="R77:R110" si="63">10+R76</f>
        <v>670</v>
      </c>
      <c r="S77" s="56">
        <f t="shared" si="61"/>
        <v>4207.6000000000004</v>
      </c>
      <c r="T77" s="56">
        <f t="shared" si="34"/>
        <v>0.99897510271024992</v>
      </c>
      <c r="U77" s="56">
        <f t="shared" si="35"/>
        <v>5.0262006819315169E-2</v>
      </c>
      <c r="V77" s="56">
        <f t="shared" si="36"/>
        <v>5.0271181906176E-2</v>
      </c>
      <c r="W77" s="56">
        <f t="shared" si="37"/>
        <v>2.8803265543583136</v>
      </c>
      <c r="X77" s="56">
        <f t="shared" si="38"/>
        <v>1.0002387340852479</v>
      </c>
      <c r="Y77" s="62">
        <v>1</v>
      </c>
      <c r="Z77" s="56">
        <f t="shared" si="39"/>
        <v>18.9032834736173</v>
      </c>
      <c r="AA77" s="56">
        <f t="shared" si="40"/>
        <v>1.5179447293017592</v>
      </c>
      <c r="AB77" s="56">
        <f t="shared" si="41"/>
        <v>86.97182652311902</v>
      </c>
      <c r="AC77" s="56">
        <f t="shared" si="42"/>
        <v>18.929715425328848</v>
      </c>
      <c r="AD77" s="62">
        <v>1</v>
      </c>
      <c r="AE77" s="56">
        <f t="shared" si="43"/>
        <v>6.9425399999999994E-4</v>
      </c>
      <c r="AF77" s="56">
        <f t="shared" si="44"/>
        <v>6.9425388845919059E-4</v>
      </c>
      <c r="AG77" s="56">
        <f t="shared" si="45"/>
        <v>3.9777817719257834E-2</v>
      </c>
      <c r="AH77" s="56">
        <f t="shared" si="46"/>
        <v>1.0000002409942792</v>
      </c>
      <c r="AI77" s="62">
        <v>1</v>
      </c>
      <c r="AJ77" s="56">
        <f t="shared" si="47"/>
        <v>0</v>
      </c>
      <c r="AK77" s="56">
        <f t="shared" si="48"/>
        <v>0</v>
      </c>
      <c r="AL77" s="56">
        <f t="shared" si="49"/>
        <v>0</v>
      </c>
      <c r="AM77" s="56">
        <f t="shared" si="50"/>
        <v>1</v>
      </c>
      <c r="AN77" s="62">
        <v>1</v>
      </c>
      <c r="AO77" s="56">
        <f t="shared" si="51"/>
        <v>6.9425400000000012E-2</v>
      </c>
      <c r="AP77" s="56">
        <f t="shared" si="52"/>
        <v>6.9314180620454635E-2</v>
      </c>
      <c r="AQ77" s="56">
        <f t="shared" si="53"/>
        <v>3.9714100099595324</v>
      </c>
      <c r="AR77" s="56">
        <f t="shared" si="54"/>
        <v>1.0024070461470032</v>
      </c>
      <c r="AS77" s="62">
        <v>1</v>
      </c>
      <c r="AT77" s="56">
        <f t="shared" si="55"/>
        <v>6.9425400000000011E-6</v>
      </c>
      <c r="AU77" s="56">
        <f t="shared" si="56"/>
        <v>6.9425399998884604E-6</v>
      </c>
      <c r="AV77" s="56">
        <f t="shared" si="57"/>
        <v>3.9777824109436382E-4</v>
      </c>
      <c r="AW77" s="56">
        <f t="shared" si="58"/>
        <v>1.0000000000240994</v>
      </c>
      <c r="AX77" s="56">
        <f t="shared" si="62"/>
        <v>-85.880743067517798</v>
      </c>
      <c r="AY77" s="56">
        <f t="shared" si="59"/>
        <v>3.1112043812481671</v>
      </c>
      <c r="AZ77" s="56">
        <f t="shared" si="60"/>
        <v>9.8585708344064962</v>
      </c>
    </row>
    <row r="78" spans="2:52"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7">
        <f t="shared" si="33"/>
        <v>0.68</v>
      </c>
      <c r="R78" s="56">
        <f t="shared" si="63"/>
        <v>680</v>
      </c>
      <c r="S78" s="56">
        <f t="shared" si="61"/>
        <v>4270.4000000000005</v>
      </c>
      <c r="T78" s="56">
        <f t="shared" si="34"/>
        <v>0.99894428044825034</v>
      </c>
      <c r="U78" s="56">
        <f t="shared" si="35"/>
        <v>5.1012186025573607E-2</v>
      </c>
      <c r="V78" s="56">
        <f t="shared" si="36"/>
        <v>5.1021777684890801E-2</v>
      </c>
      <c r="W78" s="56">
        <f t="shared" si="37"/>
        <v>2.9233325245990072</v>
      </c>
      <c r="X78" s="56">
        <f t="shared" si="38"/>
        <v>1.0002459290411434</v>
      </c>
      <c r="Y78" s="62">
        <v>1</v>
      </c>
      <c r="Z78" s="56">
        <f t="shared" si="39"/>
        <v>19.185422032925022</v>
      </c>
      <c r="AA78" s="56">
        <f t="shared" si="40"/>
        <v>1.5187205438164122</v>
      </c>
      <c r="AB78" s="56">
        <f t="shared" si="41"/>
        <v>87.016277420493637</v>
      </c>
      <c r="AC78" s="56">
        <f t="shared" si="42"/>
        <v>19.211465810329123</v>
      </c>
      <c r="AD78" s="62">
        <v>1</v>
      </c>
      <c r="AE78" s="56">
        <f t="shared" si="43"/>
        <v>7.0461600000000003E-4</v>
      </c>
      <c r="AF78" s="56">
        <f t="shared" si="44"/>
        <v>7.0461588338991343E-4</v>
      </c>
      <c r="AG78" s="56">
        <f t="shared" si="45"/>
        <v>4.0371516296124205E-2</v>
      </c>
      <c r="AH78" s="56">
        <f t="shared" si="46"/>
        <v>1.0000002482418229</v>
      </c>
      <c r="AI78" s="62">
        <v>1</v>
      </c>
      <c r="AJ78" s="56">
        <f t="shared" si="47"/>
        <v>0</v>
      </c>
      <c r="AK78" s="56">
        <f t="shared" si="48"/>
        <v>0</v>
      </c>
      <c r="AL78" s="56">
        <f t="shared" si="49"/>
        <v>0</v>
      </c>
      <c r="AM78" s="56">
        <f t="shared" si="50"/>
        <v>1</v>
      </c>
      <c r="AN78" s="62">
        <v>1</v>
      </c>
      <c r="AO78" s="56">
        <f t="shared" si="51"/>
        <v>7.0461600000000013E-2</v>
      </c>
      <c r="AP78" s="56">
        <f t="shared" si="52"/>
        <v>7.0345336021669341E-2</v>
      </c>
      <c r="AQ78" s="56">
        <f t="shared" si="53"/>
        <v>4.0304908624712539</v>
      </c>
      <c r="AR78" s="56">
        <f t="shared" si="54"/>
        <v>1.0024793449615608</v>
      </c>
      <c r="AS78" s="62">
        <v>1</v>
      </c>
      <c r="AT78" s="56">
        <f t="shared" si="55"/>
        <v>7.046160000000001E-6</v>
      </c>
      <c r="AU78" s="56">
        <f t="shared" si="56"/>
        <v>7.0461599998833908E-6</v>
      </c>
      <c r="AV78" s="56">
        <f t="shared" si="57"/>
        <v>4.0371522976721894E-4</v>
      </c>
      <c r="AW78" s="56">
        <f t="shared" si="58"/>
        <v>1.0000000000248241</v>
      </c>
      <c r="AX78" s="56">
        <f t="shared" si="62"/>
        <v>-85.909119082621388</v>
      </c>
      <c r="AY78" s="56">
        <f t="shared" si="59"/>
        <v>3.0657753155428358</v>
      </c>
      <c r="AZ78" s="56">
        <f t="shared" si="60"/>
        <v>9.7308064624511452</v>
      </c>
    </row>
    <row r="79" spans="2:52"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7">
        <f t="shared" si="33"/>
        <v>0.69</v>
      </c>
      <c r="R79" s="56">
        <f t="shared" si="63"/>
        <v>690</v>
      </c>
      <c r="S79" s="56">
        <f t="shared" si="61"/>
        <v>4333.2</v>
      </c>
      <c r="T79" s="56">
        <f t="shared" si="34"/>
        <v>0.99891300156014706</v>
      </c>
      <c r="U79" s="56">
        <f t="shared" si="35"/>
        <v>5.176236523183203E-2</v>
      </c>
      <c r="V79" s="56">
        <f t="shared" si="36"/>
        <v>5.17723858665343E-2</v>
      </c>
      <c r="W79" s="56">
        <f t="shared" si="37"/>
        <v>2.9663392054751689</v>
      </c>
      <c r="X79" s="56">
        <f t="shared" si="38"/>
        <v>1.0002532315070498</v>
      </c>
      <c r="Y79" s="62">
        <v>1</v>
      </c>
      <c r="Z79" s="56">
        <f t="shared" si="39"/>
        <v>19.46756059223274</v>
      </c>
      <c r="AA79" s="56">
        <f t="shared" si="40"/>
        <v>1.5194739310099066</v>
      </c>
      <c r="AB79" s="56">
        <f t="shared" si="41"/>
        <v>87.059443327020062</v>
      </c>
      <c r="AC79" s="56">
        <f t="shared" si="42"/>
        <v>19.493227424217189</v>
      </c>
      <c r="AD79" s="62">
        <v>1</v>
      </c>
      <c r="AE79" s="56">
        <f t="shared" si="43"/>
        <v>7.149779999999999E-4</v>
      </c>
      <c r="AF79" s="56">
        <f t="shared" si="44"/>
        <v>7.1497787816932556E-4</v>
      </c>
      <c r="AG79" s="56">
        <f t="shared" si="45"/>
        <v>4.0965214864321114E-2</v>
      </c>
      <c r="AH79" s="56">
        <f t="shared" si="46"/>
        <v>1.0000002555967376</v>
      </c>
      <c r="AI79" s="62">
        <v>1</v>
      </c>
      <c r="AJ79" s="56">
        <f t="shared" si="47"/>
        <v>0</v>
      </c>
      <c r="AK79" s="56">
        <f t="shared" si="48"/>
        <v>0</v>
      </c>
      <c r="AL79" s="56">
        <f t="shared" si="49"/>
        <v>0</v>
      </c>
      <c r="AM79" s="56">
        <f t="shared" si="50"/>
        <v>1</v>
      </c>
      <c r="AN79" s="62">
        <v>1</v>
      </c>
      <c r="AO79" s="56">
        <f t="shared" si="51"/>
        <v>7.14978E-2</v>
      </c>
      <c r="AP79" s="56">
        <f t="shared" si="52"/>
        <v>7.137634160368185E-2</v>
      </c>
      <c r="AQ79" s="56">
        <f t="shared" si="53"/>
        <v>4.0895631309749998</v>
      </c>
      <c r="AR79" s="56">
        <f t="shared" si="54"/>
        <v>1.0025527095394235</v>
      </c>
      <c r="AS79" s="62">
        <v>1</v>
      </c>
      <c r="AT79" s="56">
        <f t="shared" si="55"/>
        <v>7.14978E-6</v>
      </c>
      <c r="AU79" s="56">
        <f t="shared" si="56"/>
        <v>7.1497799998781696E-6</v>
      </c>
      <c r="AV79" s="56">
        <f t="shared" si="57"/>
        <v>4.0965221844006534E-4</v>
      </c>
      <c r="AW79" s="56">
        <f t="shared" si="58"/>
        <v>1.0000000000255596</v>
      </c>
      <c r="AX79" s="56">
        <f t="shared" si="62"/>
        <v>-85.936219401520233</v>
      </c>
      <c r="AY79" s="56">
        <f t="shared" si="59"/>
        <v>3.0216606359845923</v>
      </c>
      <c r="AZ79" s="56">
        <f t="shared" si="60"/>
        <v>9.604913738807225</v>
      </c>
    </row>
    <row r="80" spans="2:52"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7">
        <f t="shared" si="33"/>
        <v>0.7</v>
      </c>
      <c r="R80" s="56">
        <f t="shared" si="63"/>
        <v>700</v>
      </c>
      <c r="S80" s="56">
        <f t="shared" si="61"/>
        <v>4396</v>
      </c>
      <c r="T80" s="56">
        <f t="shared" si="34"/>
        <v>0.99888126604594007</v>
      </c>
      <c r="U80" s="56">
        <f t="shared" si="35"/>
        <v>5.2512544438090468E-2</v>
      </c>
      <c r="V80" s="56">
        <f t="shared" si="36"/>
        <v>5.2523006631656294E-2</v>
      </c>
      <c r="W80" s="56">
        <f t="shared" si="37"/>
        <v>3.0093466073315396</v>
      </c>
      <c r="X80" s="56">
        <f t="shared" si="38"/>
        <v>1.0002606415234494</v>
      </c>
      <c r="Y80" s="62">
        <v>1</v>
      </c>
      <c r="Z80" s="56">
        <f t="shared" si="39"/>
        <v>19.749699151540462</v>
      </c>
      <c r="AA80" s="56">
        <f t="shared" si="40"/>
        <v>1.5202058487033943</v>
      </c>
      <c r="AB80" s="56">
        <f t="shared" si="41"/>
        <v>87.101379121807867</v>
      </c>
      <c r="AC80" s="56">
        <f t="shared" si="42"/>
        <v>19.774999787012845</v>
      </c>
      <c r="AD80" s="62">
        <v>1</v>
      </c>
      <c r="AE80" s="56">
        <f t="shared" si="43"/>
        <v>7.2533999999999988E-4</v>
      </c>
      <c r="AF80" s="56">
        <f t="shared" si="44"/>
        <v>7.2533987279520208E-4</v>
      </c>
      <c r="AG80" s="56">
        <f t="shared" si="45"/>
        <v>4.1558913423721075E-2</v>
      </c>
      <c r="AH80" s="56">
        <f t="shared" si="46"/>
        <v>1.0000002630590232</v>
      </c>
      <c r="AI80" s="62">
        <v>1</v>
      </c>
      <c r="AJ80" s="56">
        <f t="shared" si="47"/>
        <v>0</v>
      </c>
      <c r="AK80" s="56">
        <f t="shared" si="48"/>
        <v>0</v>
      </c>
      <c r="AL80" s="56">
        <f t="shared" si="49"/>
        <v>0</v>
      </c>
      <c r="AM80" s="56">
        <f t="shared" si="50"/>
        <v>1</v>
      </c>
      <c r="AN80" s="62">
        <v>1</v>
      </c>
      <c r="AO80" s="56">
        <f t="shared" si="51"/>
        <v>7.2534000000000001E-2</v>
      </c>
      <c r="AP80" s="56">
        <f t="shared" si="52"/>
        <v>7.2407195207762357E-2</v>
      </c>
      <c r="AQ80" s="56">
        <f t="shared" si="53"/>
        <v>4.1486266917846626</v>
      </c>
      <c r="AR80" s="56">
        <f t="shared" si="54"/>
        <v>1.0026271396466384</v>
      </c>
      <c r="AS80" s="62">
        <v>1</v>
      </c>
      <c r="AT80" s="56">
        <f t="shared" si="55"/>
        <v>7.2534000000000007E-6</v>
      </c>
      <c r="AU80" s="56">
        <f t="shared" si="56"/>
        <v>7.2533999998727959E-6</v>
      </c>
      <c r="AV80" s="56">
        <f t="shared" si="57"/>
        <v>4.1558920711290306E-4</v>
      </c>
      <c r="AW80" s="56">
        <f t="shared" si="58"/>
        <v>1.0000000000263061</v>
      </c>
      <c r="AX80" s="56">
        <f t="shared" si="62"/>
        <v>-85.962099037354747</v>
      </c>
      <c r="AY80" s="56">
        <f t="shared" si="59"/>
        <v>2.9788043054842004</v>
      </c>
      <c r="AZ80" s="56">
        <f t="shared" si="60"/>
        <v>9.4808394577886528</v>
      </c>
    </row>
    <row r="81" spans="2:52"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7">
        <f t="shared" si="33"/>
        <v>0.71</v>
      </c>
      <c r="R81" s="56">
        <f t="shared" si="63"/>
        <v>710</v>
      </c>
      <c r="S81" s="56">
        <f t="shared" si="61"/>
        <v>4458.8</v>
      </c>
      <c r="T81" s="56">
        <f t="shared" si="34"/>
        <v>0.99884907390562927</v>
      </c>
      <c r="U81" s="56">
        <f t="shared" si="35"/>
        <v>5.3262723644348905E-2</v>
      </c>
      <c r="V81" s="56">
        <f t="shared" si="36"/>
        <v>5.3273640160725735E-2</v>
      </c>
      <c r="W81" s="56">
        <f t="shared" si="37"/>
        <v>3.0523547405082292</v>
      </c>
      <c r="X81" s="56">
        <f t="shared" si="38"/>
        <v>1.000268159131414</v>
      </c>
      <c r="Y81" s="62">
        <v>1</v>
      </c>
      <c r="Z81" s="56">
        <f t="shared" si="39"/>
        <v>20.031837710848183</v>
      </c>
      <c r="AA81" s="56">
        <f t="shared" si="40"/>
        <v>1.5209172009864944</v>
      </c>
      <c r="AB81" s="56">
        <f t="shared" si="41"/>
        <v>87.142136605376493</v>
      </c>
      <c r="AC81" s="56">
        <f t="shared" si="42"/>
        <v>20.056782445690519</v>
      </c>
      <c r="AD81" s="62">
        <v>1</v>
      </c>
      <c r="AE81" s="56">
        <f t="shared" si="43"/>
        <v>7.3570199999999997E-4</v>
      </c>
      <c r="AF81" s="56">
        <f t="shared" si="44"/>
        <v>7.3570186726531778E-4</v>
      </c>
      <c r="AG81" s="56">
        <f t="shared" si="45"/>
        <v>4.2152611974196605E-2</v>
      </c>
      <c r="AH81" s="56">
        <f t="shared" si="46"/>
        <v>1.0000002706286799</v>
      </c>
      <c r="AI81" s="62">
        <v>1</v>
      </c>
      <c r="AJ81" s="56">
        <f t="shared" si="47"/>
        <v>0</v>
      </c>
      <c r="AK81" s="56">
        <f t="shared" si="48"/>
        <v>0</v>
      </c>
      <c r="AL81" s="56">
        <f t="shared" si="49"/>
        <v>0</v>
      </c>
      <c r="AM81" s="56">
        <f t="shared" si="50"/>
        <v>1</v>
      </c>
      <c r="AN81" s="62">
        <v>1</v>
      </c>
      <c r="AO81" s="56">
        <f t="shared" si="51"/>
        <v>7.3570200000000002E-2</v>
      </c>
      <c r="AP81" s="56">
        <f t="shared" si="52"/>
        <v>7.343789467710933E-2</v>
      </c>
      <c r="AQ81" s="56">
        <f t="shared" si="53"/>
        <v>4.2076814213246179</v>
      </c>
      <c r="AR81" s="56">
        <f t="shared" si="54"/>
        <v>1.0027026350459243</v>
      </c>
      <c r="AS81" s="62">
        <v>1</v>
      </c>
      <c r="AT81" s="56">
        <f t="shared" si="55"/>
        <v>7.3570200000000006E-6</v>
      </c>
      <c r="AU81" s="56">
        <f t="shared" si="56"/>
        <v>7.3570199998672654E-6</v>
      </c>
      <c r="AV81" s="56">
        <f t="shared" si="57"/>
        <v>4.2152619578573179E-4</v>
      </c>
      <c r="AW81" s="56">
        <f t="shared" si="58"/>
        <v>1.0000000000270628</v>
      </c>
      <c r="AX81" s="56">
        <f t="shared" si="62"/>
        <v>-85.986809924560106</v>
      </c>
      <c r="AY81" s="56">
        <f t="shared" si="59"/>
        <v>2.9371534237204204</v>
      </c>
      <c r="AZ81" s="56">
        <f t="shared" si="60"/>
        <v>9.3585326542209835</v>
      </c>
    </row>
    <row r="82" spans="2:52"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7">
        <f t="shared" si="33"/>
        <v>0.72</v>
      </c>
      <c r="R82" s="56">
        <f t="shared" si="63"/>
        <v>720</v>
      </c>
      <c r="S82" s="56">
        <f t="shared" si="61"/>
        <v>4521.6000000000004</v>
      </c>
      <c r="T82" s="56">
        <f t="shared" si="34"/>
        <v>0.99881642513921487</v>
      </c>
      <c r="U82" s="56">
        <f t="shared" si="35"/>
        <v>5.4012902850607343E-2</v>
      </c>
      <c r="V82" s="56">
        <f t="shared" si="36"/>
        <v>5.4024286634129511E-2</v>
      </c>
      <c r="W82" s="56">
        <f t="shared" si="37"/>
        <v>3.095363615340645</v>
      </c>
      <c r="X82" s="56">
        <f t="shared" si="38"/>
        <v>1.0002757843726049</v>
      </c>
      <c r="Y82" s="62">
        <v>1</v>
      </c>
      <c r="Z82" s="56">
        <f t="shared" si="39"/>
        <v>20.313976270155905</v>
      </c>
      <c r="AA82" s="56">
        <f t="shared" si="40"/>
        <v>1.5216088419299287</v>
      </c>
      <c r="AB82" s="56">
        <f t="shared" si="41"/>
        <v>87.181764712373734</v>
      </c>
      <c r="AC82" s="56">
        <f t="shared" si="42"/>
        <v>20.338574972314486</v>
      </c>
      <c r="AD82" s="62">
        <v>1</v>
      </c>
      <c r="AE82" s="56">
        <f t="shared" si="43"/>
        <v>7.4606399999999995E-4</v>
      </c>
      <c r="AF82" s="56">
        <f t="shared" si="44"/>
        <v>7.4606386157744745E-4</v>
      </c>
      <c r="AG82" s="56">
        <f t="shared" si="45"/>
        <v>4.2746310515620202E-2</v>
      </c>
      <c r="AH82" s="56">
        <f t="shared" si="46"/>
        <v>1.0000002783057074</v>
      </c>
      <c r="AI82" s="62">
        <v>1</v>
      </c>
      <c r="AJ82" s="56">
        <f t="shared" si="47"/>
        <v>0</v>
      </c>
      <c r="AK82" s="56">
        <f t="shared" si="48"/>
        <v>0</v>
      </c>
      <c r="AL82" s="56">
        <f t="shared" si="49"/>
        <v>0</v>
      </c>
      <c r="AM82" s="56">
        <f t="shared" si="50"/>
        <v>1</v>
      </c>
      <c r="AN82" s="62">
        <v>1</v>
      </c>
      <c r="AO82" s="56">
        <f t="shared" si="51"/>
        <v>7.4606400000000017E-2</v>
      </c>
      <c r="AP82" s="56">
        <f t="shared" si="52"/>
        <v>7.4468437856876193E-2</v>
      </c>
      <c r="AQ82" s="56">
        <f t="shared" si="53"/>
        <v>4.2667271961312512</v>
      </c>
      <c r="AR82" s="56">
        <f t="shared" si="54"/>
        <v>1.0027791954966756</v>
      </c>
      <c r="AS82" s="62">
        <v>1</v>
      </c>
      <c r="AT82" s="56">
        <f t="shared" si="55"/>
        <v>7.4606400000000013E-6</v>
      </c>
      <c r="AU82" s="56">
        <f t="shared" si="56"/>
        <v>7.4606399998615783E-6</v>
      </c>
      <c r="AV82" s="56">
        <f t="shared" si="57"/>
        <v>4.2746318445855151E-4</v>
      </c>
      <c r="AW82" s="56">
        <f t="shared" si="58"/>
        <v>1.0000000000278306</v>
      </c>
      <c r="AX82" s="56">
        <f t="shared" si="62"/>
        <v>-86.010401131583123</v>
      </c>
      <c r="AY82" s="56">
        <f t="shared" si="59"/>
        <v>2.8966580109531099</v>
      </c>
      <c r="AZ82" s="56">
        <f t="shared" si="60"/>
        <v>9.2379444796830654</v>
      </c>
    </row>
    <row r="83" spans="2:52"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7">
        <f t="shared" si="33"/>
        <v>0.73</v>
      </c>
      <c r="R83" s="56">
        <f t="shared" si="63"/>
        <v>730</v>
      </c>
      <c r="S83" s="56">
        <f t="shared" si="61"/>
        <v>4584.4000000000005</v>
      </c>
      <c r="T83" s="56">
        <f t="shared" si="34"/>
        <v>0.99878331974669676</v>
      </c>
      <c r="U83" s="56">
        <f t="shared" si="35"/>
        <v>5.4763082056865781E-2</v>
      </c>
      <c r="V83" s="56">
        <f t="shared" si="36"/>
        <v>5.477494623217137E-2</v>
      </c>
      <c r="W83" s="56">
        <f t="shared" si="37"/>
        <v>3.1383732421594304</v>
      </c>
      <c r="X83" s="56">
        <f t="shared" si="38"/>
        <v>1.000283517289273</v>
      </c>
      <c r="Y83" s="62">
        <v>1</v>
      </c>
      <c r="Z83" s="56">
        <f t="shared" si="39"/>
        <v>20.596114829463627</v>
      </c>
      <c r="AA83" s="56">
        <f t="shared" si="40"/>
        <v>1.5222815789947606</v>
      </c>
      <c r="AB83" s="56">
        <f t="shared" si="41"/>
        <v>87.220309706910612</v>
      </c>
      <c r="AC83" s="56">
        <f t="shared" si="42"/>
        <v>20.620376962326649</v>
      </c>
      <c r="AD83" s="62">
        <v>1</v>
      </c>
      <c r="AE83" s="56">
        <f t="shared" si="43"/>
        <v>7.5642600000000004E-4</v>
      </c>
      <c r="AF83" s="56">
        <f t="shared" si="44"/>
        <v>7.5642585572936597E-4</v>
      </c>
      <c r="AG83" s="56">
        <f t="shared" si="45"/>
        <v>4.3340009047864371E-2</v>
      </c>
      <c r="AH83" s="56">
        <f t="shared" si="46"/>
        <v>1.0000002860901058</v>
      </c>
      <c r="AI83" s="62">
        <v>1</v>
      </c>
      <c r="AJ83" s="56">
        <f t="shared" si="47"/>
        <v>0</v>
      </c>
      <c r="AK83" s="56">
        <f t="shared" si="48"/>
        <v>0</v>
      </c>
      <c r="AL83" s="56">
        <f t="shared" si="49"/>
        <v>0</v>
      </c>
      <c r="AM83" s="56">
        <f t="shared" si="50"/>
        <v>1</v>
      </c>
      <c r="AN83" s="62">
        <v>1</v>
      </c>
      <c r="AO83" s="56">
        <f t="shared" si="51"/>
        <v>7.5642600000000018E-2</v>
      </c>
      <c r="AP83" s="56">
        <f t="shared" si="52"/>
        <v>7.5498822594197587E-2</v>
      </c>
      <c r="AQ83" s="56">
        <f t="shared" si="53"/>
        <v>4.3257638928544626</v>
      </c>
      <c r="AR83" s="56">
        <f t="shared" si="54"/>
        <v>1.0028568207549671</v>
      </c>
      <c r="AS83" s="62">
        <v>1</v>
      </c>
      <c r="AT83" s="56">
        <f t="shared" si="55"/>
        <v>7.5642600000000012E-6</v>
      </c>
      <c r="AU83" s="56">
        <f t="shared" si="56"/>
        <v>7.5642599998557303E-6</v>
      </c>
      <c r="AV83" s="56">
        <f t="shared" si="57"/>
        <v>4.3340017313136202E-4</v>
      </c>
      <c r="AW83" s="56">
        <f t="shared" si="58"/>
        <v>1.0000000000286091</v>
      </c>
      <c r="AX83" s="56">
        <f t="shared" si="62"/>
        <v>-86.032919056215576</v>
      </c>
      <c r="AY83" s="56">
        <f t="shared" si="59"/>
        <v>2.8572708094514452</v>
      </c>
      <c r="AZ83" s="56">
        <f t="shared" si="60"/>
        <v>9.1190280871557441</v>
      </c>
    </row>
    <row r="84" spans="2:52"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7">
        <f t="shared" si="33"/>
        <v>0.74</v>
      </c>
      <c r="R84" s="56">
        <f t="shared" si="63"/>
        <v>740</v>
      </c>
      <c r="S84" s="56">
        <f t="shared" si="61"/>
        <v>4647.2</v>
      </c>
      <c r="T84" s="56">
        <f t="shared" si="34"/>
        <v>0.99874975772807506</v>
      </c>
      <c r="U84" s="56">
        <f t="shared" si="35"/>
        <v>5.5513261263124204E-2</v>
      </c>
      <c r="V84" s="56">
        <f t="shared" si="36"/>
        <v>5.5525619135070647E-2</v>
      </c>
      <c r="W84" s="56">
        <f t="shared" si="37"/>
        <v>3.1813836312903927</v>
      </c>
      <c r="X84" s="56">
        <f t="shared" si="38"/>
        <v>1.0002913579242583</v>
      </c>
      <c r="Y84" s="62">
        <v>1</v>
      </c>
      <c r="Z84" s="56">
        <f t="shared" si="39"/>
        <v>20.878253388771345</v>
      </c>
      <c r="AA84" s="56">
        <f t="shared" si="40"/>
        <v>1.5229361761667526</v>
      </c>
      <c r="AB84" s="56">
        <f t="shared" si="41"/>
        <v>87.257815362146957</v>
      </c>
      <c r="AC84" s="56">
        <f t="shared" si="42"/>
        <v>20.902188032972578</v>
      </c>
      <c r="AD84" s="62">
        <v>1</v>
      </c>
      <c r="AE84" s="56">
        <f t="shared" si="43"/>
        <v>7.6678799999999991E-4</v>
      </c>
      <c r="AF84" s="56">
        <f t="shared" si="44"/>
        <v>7.6678784971884802E-4</v>
      </c>
      <c r="AG84" s="56">
        <f t="shared" si="45"/>
        <v>4.3933707570801617E-2</v>
      </c>
      <c r="AH84" s="56">
        <f t="shared" si="46"/>
        <v>1.0000002939818753</v>
      </c>
      <c r="AI84" s="62">
        <v>1</v>
      </c>
      <c r="AJ84" s="56">
        <f t="shared" si="47"/>
        <v>0</v>
      </c>
      <c r="AK84" s="56">
        <f t="shared" si="48"/>
        <v>0</v>
      </c>
      <c r="AL84" s="56">
        <f t="shared" si="49"/>
        <v>0</v>
      </c>
      <c r="AM84" s="56">
        <f t="shared" si="50"/>
        <v>1</v>
      </c>
      <c r="AN84" s="62">
        <v>1</v>
      </c>
      <c r="AO84" s="56">
        <f t="shared" si="51"/>
        <v>7.6678800000000005E-2</v>
      </c>
      <c r="AP84" s="56">
        <f t="shared" si="52"/>
        <v>7.6529046738215895E-2</v>
      </c>
      <c r="AQ84" s="56">
        <f t="shared" si="53"/>
        <v>4.38479138825919</v>
      </c>
      <c r="AR84" s="56">
        <f t="shared" si="54"/>
        <v>1.0029355105735562</v>
      </c>
      <c r="AS84" s="62">
        <v>1</v>
      </c>
      <c r="AT84" s="56">
        <f t="shared" si="55"/>
        <v>7.6678800000000002E-6</v>
      </c>
      <c r="AU84" s="56">
        <f t="shared" si="56"/>
        <v>7.6678799998497196E-6</v>
      </c>
      <c r="AV84" s="56">
        <f t="shared" si="57"/>
        <v>4.3933716180416326E-4</v>
      </c>
      <c r="AW84" s="56">
        <f t="shared" si="58"/>
        <v>1.0000000000293983</v>
      </c>
      <c r="AX84" s="56">
        <f t="shared" si="62"/>
        <v>-86.054407605178156</v>
      </c>
      <c r="AY84" s="56">
        <f t="shared" si="59"/>
        <v>2.8189471008871498</v>
      </c>
      <c r="AZ84" s="56">
        <f t="shared" si="60"/>
        <v>9.0017385234032066</v>
      </c>
    </row>
    <row r="85" spans="2:52"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7">
        <f t="shared" si="33"/>
        <v>0.75</v>
      </c>
      <c r="R85" s="56">
        <f t="shared" si="63"/>
        <v>750</v>
      </c>
      <c r="S85" s="56">
        <f t="shared" si="61"/>
        <v>4710</v>
      </c>
      <c r="T85" s="56">
        <f t="shared" si="34"/>
        <v>0.99871573908334954</v>
      </c>
      <c r="U85" s="56">
        <f t="shared" si="35"/>
        <v>5.6263440469382642E-2</v>
      </c>
      <c r="V85" s="56">
        <f t="shared" si="36"/>
        <v>5.6276305522961208E-2</v>
      </c>
      <c r="W85" s="56">
        <f t="shared" si="37"/>
        <v>3.2243947930544423</v>
      </c>
      <c r="X85" s="56">
        <f t="shared" si="38"/>
        <v>1.0002993063209895</v>
      </c>
      <c r="Y85" s="62">
        <v>1</v>
      </c>
      <c r="Z85" s="56">
        <f t="shared" si="39"/>
        <v>21.160391948079067</v>
      </c>
      <c r="AA85" s="56">
        <f t="shared" si="40"/>
        <v>1.5235733568413372</v>
      </c>
      <c r="AB85" s="56">
        <f t="shared" si="41"/>
        <v>87.294323125587951</v>
      </c>
      <c r="AC85" s="56">
        <f t="shared" si="42"/>
        <v>21.184007821853008</v>
      </c>
      <c r="AD85" s="62">
        <v>1</v>
      </c>
      <c r="AE85" s="56">
        <f t="shared" si="43"/>
        <v>7.7714999999999989E-4</v>
      </c>
      <c r="AF85" s="56">
        <f t="shared" si="44"/>
        <v>7.7714984354366871E-4</v>
      </c>
      <c r="AG85" s="56">
        <f t="shared" si="45"/>
        <v>4.4527406084304465E-2</v>
      </c>
      <c r="AH85" s="56">
        <f t="shared" si="46"/>
        <v>1.0000003019810157</v>
      </c>
      <c r="AI85" s="62">
        <v>1</v>
      </c>
      <c r="AJ85" s="56">
        <f t="shared" si="47"/>
        <v>0</v>
      </c>
      <c r="AK85" s="56">
        <f t="shared" si="48"/>
        <v>0</v>
      </c>
      <c r="AL85" s="56">
        <f t="shared" si="49"/>
        <v>0</v>
      </c>
      <c r="AM85" s="56">
        <f t="shared" si="50"/>
        <v>1</v>
      </c>
      <c r="AN85" s="62">
        <v>1</v>
      </c>
      <c r="AO85" s="56">
        <f t="shared" si="51"/>
        <v>7.7715000000000006E-2</v>
      </c>
      <c r="AP85" s="56">
        <f t="shared" si="52"/>
        <v>7.7559108140107483E-2</v>
      </c>
      <c r="AQ85" s="56">
        <f t="shared" si="53"/>
        <v>4.4438095592269065</v>
      </c>
      <c r="AR85" s="56">
        <f t="shared" si="54"/>
        <v>1.0030152647018888</v>
      </c>
      <c r="AS85" s="62">
        <v>1</v>
      </c>
      <c r="AT85" s="56">
        <f t="shared" si="55"/>
        <v>7.7715E-6</v>
      </c>
      <c r="AU85" s="56">
        <f t="shared" si="56"/>
        <v>7.7714999998435429E-6</v>
      </c>
      <c r="AV85" s="56">
        <f t="shared" si="57"/>
        <v>4.4527415047695496E-4</v>
      </c>
      <c r="AW85" s="56">
        <f t="shared" si="58"/>
        <v>1.0000000000301981</v>
      </c>
      <c r="AX85" s="56">
        <f t="shared" si="62"/>
        <v>-86.074908359415488</v>
      </c>
      <c r="AY85" s="56">
        <f t="shared" si="59"/>
        <v>2.7816445382167365</v>
      </c>
      <c r="AZ85" s="56">
        <f t="shared" si="60"/>
        <v>8.8860326284746254</v>
      </c>
    </row>
    <row r="86" spans="2:52"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7">
        <f t="shared" si="33"/>
        <v>0.76</v>
      </c>
      <c r="R86" s="56">
        <f t="shared" si="63"/>
        <v>760</v>
      </c>
      <c r="S86" s="56">
        <f t="shared" si="61"/>
        <v>4772.8</v>
      </c>
      <c r="T86" s="56">
        <f t="shared" si="34"/>
        <v>0.99868126381252031</v>
      </c>
      <c r="U86" s="56">
        <f t="shared" si="35"/>
        <v>5.7013619675641079E-2</v>
      </c>
      <c r="V86" s="56">
        <f t="shared" si="36"/>
        <v>5.7027005575890161E-2</v>
      </c>
      <c r="W86" s="56">
        <f t="shared" si="37"/>
        <v>3.2674067377675189</v>
      </c>
      <c r="X86" s="56">
        <f t="shared" si="38"/>
        <v>1.0003073625234853</v>
      </c>
      <c r="Y86" s="62">
        <v>1</v>
      </c>
      <c r="Z86" s="56">
        <f t="shared" si="39"/>
        <v>21.442530507386788</v>
      </c>
      <c r="AA86" s="56">
        <f t="shared" si="40"/>
        <v>1.5241938064820306</v>
      </c>
      <c r="AB86" s="56">
        <f t="shared" si="41"/>
        <v>87.329872271400092</v>
      </c>
      <c r="AC86" s="56">
        <f t="shared" si="42"/>
        <v>21.465835985589127</v>
      </c>
      <c r="AD86" s="62">
        <v>1</v>
      </c>
      <c r="AE86" s="56">
        <f t="shared" si="43"/>
        <v>7.8751199999999998E-4</v>
      </c>
      <c r="AF86" s="56">
        <f t="shared" si="44"/>
        <v>7.8751183720160293E-4</v>
      </c>
      <c r="AG86" s="56">
        <f t="shared" si="45"/>
        <v>4.512110458824542E-2</v>
      </c>
      <c r="AH86" s="56">
        <f t="shared" si="46"/>
        <v>1.000000310087527</v>
      </c>
      <c r="AI86" s="62">
        <v>1</v>
      </c>
      <c r="AJ86" s="56">
        <f t="shared" si="47"/>
        <v>0</v>
      </c>
      <c r="AK86" s="56">
        <f t="shared" si="48"/>
        <v>0</v>
      </c>
      <c r="AL86" s="56">
        <f t="shared" si="49"/>
        <v>0</v>
      </c>
      <c r="AM86" s="56">
        <f t="shared" si="50"/>
        <v>1</v>
      </c>
      <c r="AN86" s="62">
        <v>1</v>
      </c>
      <c r="AO86" s="56">
        <f t="shared" si="51"/>
        <v>7.8751200000000007E-2</v>
      </c>
      <c r="AP86" s="56">
        <f t="shared" si="52"/>
        <v>7.858900465310889E-2</v>
      </c>
      <c r="AQ86" s="56">
        <f t="shared" si="53"/>
        <v>4.5028182827571275</v>
      </c>
      <c r="AR86" s="56">
        <f t="shared" si="54"/>
        <v>1.0030960828861013</v>
      </c>
      <c r="AS86" s="62">
        <v>1</v>
      </c>
      <c r="AT86" s="56">
        <f t="shared" si="55"/>
        <v>7.8751199999999999E-6</v>
      </c>
      <c r="AU86" s="56">
        <f t="shared" si="56"/>
        <v>7.8751199998372019E-6</v>
      </c>
      <c r="AV86" s="56">
        <f t="shared" si="57"/>
        <v>4.5121113914973722E-4</v>
      </c>
      <c r="AW86" s="56">
        <f t="shared" si="58"/>
        <v>1.0000000000310088</v>
      </c>
      <c r="AX86" s="56">
        <f t="shared" si="62"/>
        <v>-86.094460726410489</v>
      </c>
      <c r="AY86" s="56">
        <f t="shared" si="59"/>
        <v>2.7453229907305379</v>
      </c>
      <c r="AZ86" s="56">
        <f t="shared" si="60"/>
        <v>8.7718689417695828</v>
      </c>
    </row>
    <row r="87" spans="2:52"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7">
        <f t="shared" si="33"/>
        <v>0.77</v>
      </c>
      <c r="R87" s="56">
        <f t="shared" si="63"/>
        <v>770</v>
      </c>
      <c r="S87" s="56">
        <f t="shared" si="61"/>
        <v>4835.6000000000004</v>
      </c>
      <c r="T87" s="56">
        <f t="shared" si="34"/>
        <v>0.99864633191558738</v>
      </c>
      <c r="U87" s="56">
        <f t="shared" si="35"/>
        <v>5.7763798881899517E-2</v>
      </c>
      <c r="V87" s="56">
        <f t="shared" si="36"/>
        <v>5.7777719473816762E-2</v>
      </c>
      <c r="W87" s="56">
        <f t="shared" si="37"/>
        <v>3.3104194757405279</v>
      </c>
      <c r="X87" s="56">
        <f t="shared" si="38"/>
        <v>1.0003155265763528</v>
      </c>
      <c r="Y87" s="62">
        <v>1</v>
      </c>
      <c r="Z87" s="56">
        <f t="shared" si="39"/>
        <v>21.72466906669451</v>
      </c>
      <c r="AA87" s="56">
        <f t="shared" si="40"/>
        <v>1.5247981750727626</v>
      </c>
      <c r="AB87" s="56">
        <f t="shared" si="41"/>
        <v>87.36450004091931</v>
      </c>
      <c r="AC87" s="56">
        <f t="shared" si="42"/>
        <v>21.747672198591584</v>
      </c>
      <c r="AD87" s="62">
        <v>1</v>
      </c>
      <c r="AE87" s="56">
        <f t="shared" si="43"/>
        <v>7.9787399999999996E-4</v>
      </c>
      <c r="AF87" s="56">
        <f t="shared" si="44"/>
        <v>7.9787383069042524E-4</v>
      </c>
      <c r="AG87" s="56">
        <f t="shared" si="45"/>
        <v>4.571480308249698E-2</v>
      </c>
      <c r="AH87" s="56">
        <f t="shared" si="46"/>
        <v>1.0000003183014092</v>
      </c>
      <c r="AI87" s="62">
        <v>1</v>
      </c>
      <c r="AJ87" s="56">
        <f t="shared" si="47"/>
        <v>0</v>
      </c>
      <c r="AK87" s="56">
        <f t="shared" si="48"/>
        <v>0</v>
      </c>
      <c r="AL87" s="56">
        <f t="shared" si="49"/>
        <v>0</v>
      </c>
      <c r="AM87" s="56">
        <f t="shared" si="50"/>
        <v>1</v>
      </c>
      <c r="AN87" s="62">
        <v>1</v>
      </c>
      <c r="AO87" s="56">
        <f t="shared" si="51"/>
        <v>7.9787400000000008E-2</v>
      </c>
      <c r="AP87" s="56">
        <f t="shared" si="52"/>
        <v>7.9618734132543084E-2</v>
      </c>
      <c r="AQ87" s="56">
        <f t="shared" si="53"/>
        <v>4.5618174359689103</v>
      </c>
      <c r="AR87" s="56">
        <f t="shared" si="54"/>
        <v>1.0031779648690256</v>
      </c>
      <c r="AS87" s="62">
        <v>1</v>
      </c>
      <c r="AT87" s="56">
        <f t="shared" si="55"/>
        <v>7.9787400000000015E-6</v>
      </c>
      <c r="AU87" s="56">
        <f t="shared" si="56"/>
        <v>7.9787399998306914E-6</v>
      </c>
      <c r="AV87" s="56">
        <f t="shared" si="57"/>
        <v>4.5714812782250979E-4</v>
      </c>
      <c r="AW87" s="56">
        <f t="shared" si="58"/>
        <v>1.0000000000318301</v>
      </c>
      <c r="AX87" s="56">
        <f t="shared" si="62"/>
        <v>-86.113102080690922</v>
      </c>
      <c r="AY87" s="56">
        <f t="shared" si="59"/>
        <v>2.7099444010822333</v>
      </c>
      <c r="AZ87" s="56">
        <f t="shared" si="60"/>
        <v>8.6592076141605538</v>
      </c>
    </row>
    <row r="88" spans="2:52"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7">
        <f t="shared" si="33"/>
        <v>0.78</v>
      </c>
      <c r="R88" s="56">
        <f t="shared" si="63"/>
        <v>780</v>
      </c>
      <c r="S88" s="56">
        <f t="shared" si="61"/>
        <v>4898.4000000000005</v>
      </c>
      <c r="T88" s="56">
        <f t="shared" si="34"/>
        <v>0.99861094339255085</v>
      </c>
      <c r="U88" s="56">
        <f t="shared" si="35"/>
        <v>5.8513978088157954E-2</v>
      </c>
      <c r="V88" s="56">
        <f t="shared" si="36"/>
        <v>5.85284473966112E-2</v>
      </c>
      <c r="W88" s="56">
        <f t="shared" si="37"/>
        <v>3.3534330172792726</v>
      </c>
      <c r="X88" s="56">
        <f t="shared" si="38"/>
        <v>1.0003237985247886</v>
      </c>
      <c r="Y88" s="62">
        <v>1</v>
      </c>
      <c r="Z88" s="56">
        <f t="shared" si="39"/>
        <v>22.006807626002232</v>
      </c>
      <c r="AA88" s="56">
        <f t="shared" si="40"/>
        <v>1.5253870793825135</v>
      </c>
      <c r="AB88" s="56">
        <f t="shared" si="41"/>
        <v>87.3982417724051</v>
      </c>
      <c r="AC88" s="56">
        <f t="shared" si="42"/>
        <v>22.029516151923762</v>
      </c>
      <c r="AD88" s="62">
        <v>1</v>
      </c>
      <c r="AE88" s="56">
        <f t="shared" si="43"/>
        <v>8.0823600000000005E-4</v>
      </c>
      <c r="AF88" s="56">
        <f t="shared" si="44"/>
        <v>8.0823582400791076E-4</v>
      </c>
      <c r="AG88" s="56">
        <f t="shared" si="45"/>
        <v>4.6308501566931663E-2</v>
      </c>
      <c r="AH88" s="56">
        <f t="shared" si="46"/>
        <v>1.0000003266226625</v>
      </c>
      <c r="AI88" s="62">
        <v>1</v>
      </c>
      <c r="AJ88" s="56">
        <f t="shared" si="47"/>
        <v>0</v>
      </c>
      <c r="AK88" s="56">
        <f t="shared" si="48"/>
        <v>0</v>
      </c>
      <c r="AL88" s="56">
        <f t="shared" si="49"/>
        <v>0</v>
      </c>
      <c r="AM88" s="56">
        <f t="shared" si="50"/>
        <v>1</v>
      </c>
      <c r="AN88" s="62">
        <v>1</v>
      </c>
      <c r="AO88" s="56">
        <f t="shared" si="51"/>
        <v>8.0823600000000009E-2</v>
      </c>
      <c r="AP88" s="56">
        <f t="shared" si="52"/>
        <v>8.0648294435845522E-2</v>
      </c>
      <c r="AQ88" s="56">
        <f t="shared" si="53"/>
        <v>4.6208068961023487</v>
      </c>
      <c r="AR88" s="56">
        <f t="shared" si="54"/>
        <v>1.0032609103901935</v>
      </c>
      <c r="AS88" s="62">
        <v>1</v>
      </c>
      <c r="AT88" s="56">
        <f t="shared" si="55"/>
        <v>8.0823600000000013E-6</v>
      </c>
      <c r="AU88" s="56">
        <f t="shared" si="56"/>
        <v>8.0823599998240099E-6</v>
      </c>
      <c r="AV88" s="56">
        <f t="shared" si="57"/>
        <v>4.6308511649527254E-4</v>
      </c>
      <c r="AW88" s="56">
        <f t="shared" si="58"/>
        <v>1.0000000000326623</v>
      </c>
      <c r="AX88" s="56">
        <f t="shared" si="62"/>
        <v>-86.130867893582021</v>
      </c>
      <c r="AY88" s="56">
        <f t="shared" si="59"/>
        <v>2.6754726532330886</v>
      </c>
      <c r="AZ88" s="56">
        <f t="shared" si="60"/>
        <v>8.5480103257108802</v>
      </c>
    </row>
    <row r="89" spans="2:52"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7">
        <f t="shared" si="33"/>
        <v>0.79</v>
      </c>
      <c r="R89" s="56">
        <f t="shared" si="63"/>
        <v>790</v>
      </c>
      <c r="S89" s="56">
        <f t="shared" si="61"/>
        <v>4961.2</v>
      </c>
      <c r="T89" s="56">
        <f t="shared" si="34"/>
        <v>0.99857509824341051</v>
      </c>
      <c r="U89" s="56">
        <f t="shared" si="35"/>
        <v>5.9264157294416378E-2</v>
      </c>
      <c r="V89" s="56">
        <f t="shared" si="36"/>
        <v>5.927918952405347E-2</v>
      </c>
      <c r="W89" s="56">
        <f t="shared" si="37"/>
        <v>3.3964473726843871</v>
      </c>
      <c r="X89" s="56">
        <f t="shared" si="38"/>
        <v>1.0003321784145776</v>
      </c>
      <c r="Y89" s="62">
        <v>1</v>
      </c>
      <c r="Z89" s="56">
        <f t="shared" si="39"/>
        <v>22.28894618530995</v>
      </c>
      <c r="AA89" s="56">
        <f t="shared" si="40"/>
        <v>1.5259611050587913</v>
      </c>
      <c r="AB89" s="56">
        <f t="shared" si="41"/>
        <v>87.431131020987962</v>
      </c>
      <c r="AC89" s="56">
        <f t="shared" si="42"/>
        <v>22.311367552251095</v>
      </c>
      <c r="AD89" s="62">
        <v>1</v>
      </c>
      <c r="AE89" s="56">
        <f t="shared" si="43"/>
        <v>8.1859799999999992E-4</v>
      </c>
      <c r="AF89" s="56">
        <f t="shared" si="44"/>
        <v>8.1859781715183406E-4</v>
      </c>
      <c r="AG89" s="56">
        <f t="shared" si="45"/>
        <v>4.6902200041421961E-2</v>
      </c>
      <c r="AH89" s="56">
        <f t="shared" si="46"/>
        <v>1.0000003350512867</v>
      </c>
      <c r="AI89" s="62">
        <v>1</v>
      </c>
      <c r="AJ89" s="56">
        <f t="shared" si="47"/>
        <v>0</v>
      </c>
      <c r="AK89" s="56">
        <f t="shared" si="48"/>
        <v>0</v>
      </c>
      <c r="AL89" s="56">
        <f t="shared" si="49"/>
        <v>0</v>
      </c>
      <c r="AM89" s="56">
        <f t="shared" si="50"/>
        <v>1</v>
      </c>
      <c r="AN89" s="62">
        <v>1</v>
      </c>
      <c r="AO89" s="56">
        <f t="shared" si="51"/>
        <v>8.1859799999999996E-2</v>
      </c>
      <c r="AP89" s="56">
        <f t="shared" si="52"/>
        <v>8.16776834225902E-2</v>
      </c>
      <c r="AQ89" s="56">
        <f t="shared" si="53"/>
        <v>4.6797865405200669</v>
      </c>
      <c r="AR89" s="56">
        <f t="shared" si="54"/>
        <v>1.0033449191858401</v>
      </c>
      <c r="AS89" s="62">
        <v>1</v>
      </c>
      <c r="AT89" s="56">
        <f t="shared" si="55"/>
        <v>8.1859799999999995E-6</v>
      </c>
      <c r="AU89" s="56">
        <f t="shared" si="56"/>
        <v>8.1859799998171505E-6</v>
      </c>
      <c r="AV89" s="56">
        <f t="shared" si="57"/>
        <v>4.6902210516802515E-4</v>
      </c>
      <c r="AW89" s="56">
        <f t="shared" si="58"/>
        <v>1.0000000000335052</v>
      </c>
      <c r="AX89" s="56">
        <f t="shared" si="62"/>
        <v>-86.147791853152285</v>
      </c>
      <c r="AY89" s="56">
        <f t="shared" si="59"/>
        <v>2.6418734503519774</v>
      </c>
      <c r="AZ89" s="56">
        <f t="shared" si="60"/>
        <v>8.4382402085669117</v>
      </c>
    </row>
    <row r="90" spans="2:52"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7">
        <f t="shared" si="33"/>
        <v>0.8</v>
      </c>
      <c r="R90" s="56">
        <f t="shared" si="63"/>
        <v>800</v>
      </c>
      <c r="S90" s="56">
        <f t="shared" si="61"/>
        <v>5024</v>
      </c>
      <c r="T90" s="56">
        <f t="shared" si="34"/>
        <v>0.99853879646816657</v>
      </c>
      <c r="U90" s="56">
        <f t="shared" si="35"/>
        <v>6.0014336500674816E-2</v>
      </c>
      <c r="V90" s="56">
        <f t="shared" si="36"/>
        <v>6.0029946035832164E-2</v>
      </c>
      <c r="W90" s="56">
        <f t="shared" si="37"/>
        <v>3.4394625522512698</v>
      </c>
      <c r="X90" s="56">
        <f t="shared" si="38"/>
        <v>1.0003406662920942</v>
      </c>
      <c r="Y90" s="62">
        <v>1</v>
      </c>
      <c r="Z90" s="56">
        <f t="shared" si="39"/>
        <v>22.571084744617671</v>
      </c>
      <c r="AA90" s="56">
        <f t="shared" si="40"/>
        <v>1.5265208085648472</v>
      </c>
      <c r="AB90" s="56">
        <f t="shared" si="41"/>
        <v>87.463199669663638</v>
      </c>
      <c r="AC90" s="56">
        <f t="shared" si="42"/>
        <v>22.593226120868895</v>
      </c>
      <c r="AD90" s="62">
        <v>1</v>
      </c>
      <c r="AE90" s="56">
        <f t="shared" si="43"/>
        <v>8.289599999999999E-4</v>
      </c>
      <c r="AF90" s="56">
        <f t="shared" si="44"/>
        <v>8.2895981011997012E-4</v>
      </c>
      <c r="AG90" s="56">
        <f t="shared" si="45"/>
        <v>4.7495898505840399E-2</v>
      </c>
      <c r="AH90" s="56">
        <f t="shared" si="46"/>
        <v>1.0000003435872817</v>
      </c>
      <c r="AI90" s="62">
        <v>1</v>
      </c>
      <c r="AJ90" s="56">
        <f t="shared" si="47"/>
        <v>0</v>
      </c>
      <c r="AK90" s="56">
        <f t="shared" si="48"/>
        <v>0</v>
      </c>
      <c r="AL90" s="56">
        <f t="shared" si="49"/>
        <v>0</v>
      </c>
      <c r="AM90" s="56">
        <f t="shared" si="50"/>
        <v>1</v>
      </c>
      <c r="AN90" s="62">
        <v>1</v>
      </c>
      <c r="AO90" s="56">
        <f t="shared" si="51"/>
        <v>8.2896000000000011E-2</v>
      </c>
      <c r="AP90" s="56">
        <f t="shared" si="52"/>
        <v>8.2706898954515731E-2</v>
      </c>
      <c r="AQ90" s="56">
        <f t="shared" si="53"/>
        <v>4.7387562467087125</v>
      </c>
      <c r="AR90" s="56">
        <f t="shared" si="54"/>
        <v>1.0034299909889079</v>
      </c>
      <c r="AS90" s="62">
        <v>1</v>
      </c>
      <c r="AT90" s="56">
        <f t="shared" si="55"/>
        <v>8.2896000000000011E-6</v>
      </c>
      <c r="AU90" s="56">
        <f t="shared" si="56"/>
        <v>8.2895999998101217E-6</v>
      </c>
      <c r="AV90" s="56">
        <f t="shared" si="57"/>
        <v>4.7495909384076801E-4</v>
      </c>
      <c r="AW90" s="56">
        <f t="shared" si="58"/>
        <v>1.0000000000343587</v>
      </c>
      <c r="AX90" s="56">
        <f t="shared" si="62"/>
        <v>-86.163905975206191</v>
      </c>
      <c r="AY90" s="56">
        <f t="shared" si="59"/>
        <v>2.6091142018072633</v>
      </c>
      <c r="AZ90" s="56">
        <f t="shared" si="60"/>
        <v>8.3298617746395909</v>
      </c>
    </row>
    <row r="91" spans="2:52"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7">
        <f t="shared" si="33"/>
        <v>0.81</v>
      </c>
      <c r="R91" s="56">
        <f t="shared" si="63"/>
        <v>810</v>
      </c>
      <c r="S91" s="56">
        <f t="shared" si="61"/>
        <v>5086.8</v>
      </c>
      <c r="T91" s="56">
        <f t="shared" si="34"/>
        <v>0.99850203806681892</v>
      </c>
      <c r="U91" s="56">
        <f t="shared" si="35"/>
        <v>6.076451570693326E-2</v>
      </c>
      <c r="V91" s="56">
        <f t="shared" si="36"/>
        <v>6.0780717111543335E-2</v>
      </c>
      <c r="W91" s="56">
        <f t="shared" si="37"/>
        <v>3.4824785662700166</v>
      </c>
      <c r="X91" s="56">
        <f t="shared" si="38"/>
        <v>1.0003492622043009</v>
      </c>
      <c r="Y91" s="62">
        <v>1</v>
      </c>
      <c r="Z91" s="56">
        <f t="shared" si="39"/>
        <v>22.853223303925393</v>
      </c>
      <c r="AA91" s="56">
        <f t="shared" si="40"/>
        <v>1.5270667189740579</v>
      </c>
      <c r="AB91" s="56">
        <f t="shared" si="41"/>
        <v>87.494478032103672</v>
      </c>
      <c r="AC91" s="56">
        <f t="shared" si="42"/>
        <v>22.875091592801954</v>
      </c>
      <c r="AD91" s="62">
        <v>1</v>
      </c>
      <c r="AE91" s="56">
        <f t="shared" si="43"/>
        <v>8.3932199999999998E-4</v>
      </c>
      <c r="AF91" s="56">
        <f t="shared" si="44"/>
        <v>8.3932180291009407E-4</v>
      </c>
      <c r="AG91" s="56">
        <f t="shared" si="45"/>
        <v>4.8089596960059489E-2</v>
      </c>
      <c r="AH91" s="56">
        <f t="shared" si="46"/>
        <v>1.0000003522306478</v>
      </c>
      <c r="AI91" s="62">
        <v>1</v>
      </c>
      <c r="AJ91" s="56">
        <f t="shared" si="47"/>
        <v>0</v>
      </c>
      <c r="AK91" s="56">
        <f t="shared" si="48"/>
        <v>0</v>
      </c>
      <c r="AL91" s="56">
        <f t="shared" si="49"/>
        <v>0</v>
      </c>
      <c r="AM91" s="56">
        <f t="shared" si="50"/>
        <v>1</v>
      </c>
      <c r="AN91" s="62">
        <v>1</v>
      </c>
      <c r="AO91" s="56">
        <f t="shared" si="51"/>
        <v>8.3932200000000012E-2</v>
      </c>
      <c r="AP91" s="56">
        <f t="shared" si="52"/>
        <v>8.373593889555106E-2</v>
      </c>
      <c r="AQ91" s="56">
        <f t="shared" si="53"/>
        <v>4.7977158922804275</v>
      </c>
      <c r="AR91" s="56">
        <f t="shared" si="54"/>
        <v>1.0035161255290521</v>
      </c>
      <c r="AS91" s="62">
        <v>1</v>
      </c>
      <c r="AT91" s="56">
        <f t="shared" si="55"/>
        <v>8.3932200000000009E-6</v>
      </c>
      <c r="AU91" s="56">
        <f t="shared" si="56"/>
        <v>8.3932199998029116E-6</v>
      </c>
      <c r="AV91" s="56">
        <f t="shared" si="57"/>
        <v>4.8089608251350051E-4</v>
      </c>
      <c r="AW91" s="56">
        <f t="shared" si="58"/>
        <v>1.0000000000352229</v>
      </c>
      <c r="AX91" s="56">
        <f t="shared" si="62"/>
        <v>-86.179240706093267</v>
      </c>
      <c r="AY91" s="56">
        <f t="shared" si="59"/>
        <v>2.5771639184711668</v>
      </c>
      <c r="AZ91" s="56">
        <f t="shared" si="60"/>
        <v>8.2228408477236083</v>
      </c>
    </row>
    <row r="92" spans="2:52"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7">
        <f t="shared" si="33"/>
        <v>0.82</v>
      </c>
      <c r="R92" s="56">
        <f t="shared" si="63"/>
        <v>820</v>
      </c>
      <c r="S92" s="56">
        <f t="shared" si="61"/>
        <v>5149.6000000000004</v>
      </c>
      <c r="T92" s="56">
        <f t="shared" si="34"/>
        <v>0.99846482303936746</v>
      </c>
      <c r="U92" s="56">
        <f t="shared" si="35"/>
        <v>6.1514694913191698E-2</v>
      </c>
      <c r="V92" s="56">
        <f t="shared" si="36"/>
        <v>6.1531502930689277E-2</v>
      </c>
      <c r="W92" s="56">
        <f t="shared" si="37"/>
        <v>3.5254954250253516</v>
      </c>
      <c r="X92" s="56">
        <f t="shared" si="38"/>
        <v>1.0003579661987494</v>
      </c>
      <c r="Y92" s="62">
        <v>1</v>
      </c>
      <c r="Z92" s="56">
        <f t="shared" si="39"/>
        <v>23.135361863233115</v>
      </c>
      <c r="AA92" s="56">
        <f t="shared" si="40"/>
        <v>1.5275993396336074</v>
      </c>
      <c r="AB92" s="56">
        <f t="shared" si="41"/>
        <v>87.524994947977333</v>
      </c>
      <c r="AC92" s="56">
        <f t="shared" si="42"/>
        <v>23.156963715969788</v>
      </c>
      <c r="AD92" s="62">
        <v>1</v>
      </c>
      <c r="AE92" s="56">
        <f t="shared" si="43"/>
        <v>8.4968399999999996E-4</v>
      </c>
      <c r="AF92" s="56">
        <f t="shared" si="44"/>
        <v>8.4968379551998035E-4</v>
      </c>
      <c r="AG92" s="56">
        <f t="shared" si="45"/>
        <v>4.8683295403951721E-2</v>
      </c>
      <c r="AH92" s="56">
        <f t="shared" si="46"/>
        <v>1.0000003609813848</v>
      </c>
      <c r="AI92" s="62">
        <v>1</v>
      </c>
      <c r="AJ92" s="56">
        <f t="shared" si="47"/>
        <v>0</v>
      </c>
      <c r="AK92" s="56">
        <f t="shared" si="48"/>
        <v>0</v>
      </c>
      <c r="AL92" s="56">
        <f t="shared" si="49"/>
        <v>0</v>
      </c>
      <c r="AM92" s="56">
        <f t="shared" si="50"/>
        <v>1</v>
      </c>
      <c r="AN92" s="62">
        <v>1</v>
      </c>
      <c r="AO92" s="56">
        <f t="shared" si="51"/>
        <v>8.4968400000000013E-2</v>
      </c>
      <c r="AP92" s="56">
        <f t="shared" si="52"/>
        <v>8.4764801111841467E-2</v>
      </c>
      <c r="AQ92" s="56">
        <f t="shared" si="53"/>
        <v>4.8566653549743437</v>
      </c>
      <c r="AR92" s="56">
        <f t="shared" si="54"/>
        <v>1.0036033225326428</v>
      </c>
      <c r="AS92" s="62">
        <v>1</v>
      </c>
      <c r="AT92" s="56">
        <f t="shared" si="55"/>
        <v>8.4968400000000008E-6</v>
      </c>
      <c r="AU92" s="56">
        <f t="shared" si="56"/>
        <v>8.4968399997955203E-6</v>
      </c>
      <c r="AV92" s="56">
        <f t="shared" si="57"/>
        <v>4.868330711862226E-4</v>
      </c>
      <c r="AW92" s="56">
        <f t="shared" si="58"/>
        <v>1.0000000000360982</v>
      </c>
      <c r="AX92" s="56">
        <f t="shared" si="62"/>
        <v>-86.193825018028335</v>
      </c>
      <c r="AY92" s="56">
        <f t="shared" si="59"/>
        <v>2.5459931156325766</v>
      </c>
      <c r="AZ92" s="56">
        <f t="shared" si="60"/>
        <v>8.117144499731948</v>
      </c>
    </row>
    <row r="93" spans="2:52"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7">
        <f t="shared" si="33"/>
        <v>0.83</v>
      </c>
      <c r="R93" s="56">
        <f t="shared" si="63"/>
        <v>830</v>
      </c>
      <c r="S93" s="56">
        <f t="shared" si="61"/>
        <v>5212.4000000000005</v>
      </c>
      <c r="T93" s="56">
        <f t="shared" si="34"/>
        <v>0.99842715138581239</v>
      </c>
      <c r="U93" s="56">
        <f t="shared" si="35"/>
        <v>6.2264874119450135E-2</v>
      </c>
      <c r="V93" s="56">
        <f t="shared" si="36"/>
        <v>6.2282303672677383E-2</v>
      </c>
      <c r="W93" s="56">
        <f t="shared" si="37"/>
        <v>3.5685131387965607</v>
      </c>
      <c r="X93" s="56">
        <f t="shared" si="38"/>
        <v>1.0003667783235801</v>
      </c>
      <c r="Y93" s="62">
        <v>1</v>
      </c>
      <c r="Z93" s="56">
        <f t="shared" si="39"/>
        <v>23.417500422540837</v>
      </c>
      <c r="AA93" s="56">
        <f t="shared" si="40"/>
        <v>1.5281191497084341</v>
      </c>
      <c r="AB93" s="56">
        <f t="shared" si="41"/>
        <v>87.554777871413279</v>
      </c>
      <c r="AC93" s="56">
        <f t="shared" si="42"/>
        <v>23.438842250412034</v>
      </c>
      <c r="AD93" s="62">
        <v>1</v>
      </c>
      <c r="AE93" s="56">
        <f t="shared" si="43"/>
        <v>8.6004599999999994E-4</v>
      </c>
      <c r="AF93" s="56">
        <f t="shared" si="44"/>
        <v>8.6004578794740398E-4</v>
      </c>
      <c r="AG93" s="56">
        <f t="shared" si="45"/>
        <v>4.9276993837389614E-2</v>
      </c>
      <c r="AH93" s="56">
        <f t="shared" si="46"/>
        <v>1.0000003698394926</v>
      </c>
      <c r="AI93" s="62">
        <v>1</v>
      </c>
      <c r="AJ93" s="56">
        <f t="shared" si="47"/>
        <v>0</v>
      </c>
      <c r="AK93" s="56">
        <f t="shared" si="48"/>
        <v>0</v>
      </c>
      <c r="AL93" s="56">
        <f t="shared" si="49"/>
        <v>0</v>
      </c>
      <c r="AM93" s="56">
        <f t="shared" si="50"/>
        <v>1</v>
      </c>
      <c r="AN93" s="62">
        <v>1</v>
      </c>
      <c r="AO93" s="56">
        <f t="shared" si="51"/>
        <v>8.6004600000000014E-2</v>
      </c>
      <c r="AP93" s="56">
        <f t="shared" si="52"/>
        <v>8.5793483471774318E-2</v>
      </c>
      <c r="AQ93" s="56">
        <f t="shared" si="53"/>
        <v>4.9156045126580539</v>
      </c>
      <c r="AR93" s="56">
        <f t="shared" si="54"/>
        <v>1.0036915817227721</v>
      </c>
      <c r="AS93" s="62">
        <v>1</v>
      </c>
      <c r="AT93" s="56">
        <f t="shared" si="55"/>
        <v>8.6004600000000007E-6</v>
      </c>
      <c r="AU93" s="56">
        <f t="shared" si="56"/>
        <v>8.6004599997879477E-6</v>
      </c>
      <c r="AV93" s="56">
        <f t="shared" si="57"/>
        <v>4.9277005985893434E-4</v>
      </c>
      <c r="AW93" s="56">
        <f t="shared" si="58"/>
        <v>1.000000000036984</v>
      </c>
      <c r="AX93" s="56">
        <f t="shared" si="62"/>
        <v>-86.207686497551791</v>
      </c>
      <c r="AY93" s="56">
        <f t="shared" si="59"/>
        <v>2.5155737228815687</v>
      </c>
      <c r="AZ93" s="56">
        <f t="shared" si="60"/>
        <v>8.012740990750661</v>
      </c>
    </row>
    <row r="94" spans="2:52"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7">
        <f t="shared" si="33"/>
        <v>0.84</v>
      </c>
      <c r="R94" s="56">
        <f t="shared" si="63"/>
        <v>840</v>
      </c>
      <c r="S94" s="56">
        <f t="shared" si="61"/>
        <v>5275.2</v>
      </c>
      <c r="T94" s="56">
        <f t="shared" si="34"/>
        <v>0.99838902310615363</v>
      </c>
      <c r="U94" s="56">
        <f t="shared" si="35"/>
        <v>6.3015053325708559E-2</v>
      </c>
      <c r="V94" s="56">
        <f t="shared" si="36"/>
        <v>6.3033119516818975E-2</v>
      </c>
      <c r="W94" s="56">
        <f t="shared" si="37"/>
        <v>3.6115317178574262</v>
      </c>
      <c r="X94" s="56">
        <f t="shared" si="38"/>
        <v>1.0003756986275214</v>
      </c>
      <c r="Y94" s="62">
        <v>1</v>
      </c>
      <c r="Z94" s="56">
        <f t="shared" si="39"/>
        <v>23.699638981848555</v>
      </c>
      <c r="AA94" s="56">
        <f t="shared" si="40"/>
        <v>1.5286266056153697</v>
      </c>
      <c r="AB94" s="56">
        <f t="shared" si="41"/>
        <v>87.583852953169668</v>
      </c>
      <c r="AC94" s="56">
        <f t="shared" si="42"/>
        <v>23.720726967569007</v>
      </c>
      <c r="AD94" s="62">
        <v>1</v>
      </c>
      <c r="AE94" s="56">
        <f t="shared" si="43"/>
        <v>8.7040799999999992E-4</v>
      </c>
      <c r="AF94" s="56">
        <f t="shared" si="44"/>
        <v>8.7040778019013983E-4</v>
      </c>
      <c r="AG94" s="56">
        <f t="shared" si="45"/>
        <v>4.9870692260245673E-2</v>
      </c>
      <c r="AH94" s="56">
        <f t="shared" si="46"/>
        <v>1.0000003788049714</v>
      </c>
      <c r="AI94" s="62">
        <v>1</v>
      </c>
      <c r="AJ94" s="56">
        <f t="shared" si="47"/>
        <v>0</v>
      </c>
      <c r="AK94" s="56">
        <f t="shared" si="48"/>
        <v>0</v>
      </c>
      <c r="AL94" s="56">
        <f t="shared" si="49"/>
        <v>0</v>
      </c>
      <c r="AM94" s="56">
        <f t="shared" si="50"/>
        <v>1</v>
      </c>
      <c r="AN94" s="62">
        <v>1</v>
      </c>
      <c r="AO94" s="56">
        <f t="shared" si="51"/>
        <v>8.7040800000000002E-2</v>
      </c>
      <c r="AP94" s="56">
        <f t="shared" si="52"/>
        <v>8.6821983846004674E-2</v>
      </c>
      <c r="AQ94" s="56">
        <f t="shared" si="53"/>
        <v>4.9745332433290788</v>
      </c>
      <c r="AR94" s="56">
        <f t="shared" si="54"/>
        <v>1.0037809028192557</v>
      </c>
      <c r="AS94" s="62">
        <v>1</v>
      </c>
      <c r="AT94" s="56">
        <f t="shared" si="55"/>
        <v>8.7040800000000005E-6</v>
      </c>
      <c r="AU94" s="56">
        <f t="shared" si="56"/>
        <v>8.7040799997801904E-6</v>
      </c>
      <c r="AV94" s="56">
        <f t="shared" si="57"/>
        <v>4.9870704853163545E-4</v>
      </c>
      <c r="AW94" s="56">
        <f t="shared" si="58"/>
        <v>1.0000000000378804</v>
      </c>
      <c r="AX94" s="56">
        <f t="shared" si="62"/>
        <v>-86.220851427698022</v>
      </c>
      <c r="AY94" s="56">
        <f t="shared" si="59"/>
        <v>2.4858790003889846</v>
      </c>
      <c r="AZ94" s="56">
        <f t="shared" si="60"/>
        <v>7.9095997126429101</v>
      </c>
    </row>
    <row r="95" spans="2:52"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7">
        <f t="shared" si="33"/>
        <v>0.85</v>
      </c>
      <c r="R95" s="56">
        <f t="shared" si="63"/>
        <v>850</v>
      </c>
      <c r="S95" s="56">
        <f t="shared" si="61"/>
        <v>5338</v>
      </c>
      <c r="T95" s="56">
        <f t="shared" si="34"/>
        <v>0.99835043820039115</v>
      </c>
      <c r="U95" s="56">
        <f t="shared" si="35"/>
        <v>6.3765232531967003E-2</v>
      </c>
      <c r="V95" s="56">
        <f t="shared" si="36"/>
        <v>6.3783950642328197E-2</v>
      </c>
      <c r="W95" s="56">
        <f t="shared" si="37"/>
        <v>3.6545511724761619</v>
      </c>
      <c r="X95" s="56">
        <f t="shared" si="38"/>
        <v>1.0003847271598907</v>
      </c>
      <c r="Y95" s="62">
        <v>1</v>
      </c>
      <c r="Z95" s="56">
        <f t="shared" si="39"/>
        <v>23.981777541156276</v>
      </c>
      <c r="AA95" s="56">
        <f t="shared" si="40"/>
        <v>1.5291221423564716</v>
      </c>
      <c r="AB95" s="56">
        <f t="shared" si="41"/>
        <v>87.612245117028479</v>
      </c>
      <c r="AC95" s="56">
        <f t="shared" si="42"/>
        <v>24.002617649612876</v>
      </c>
      <c r="AD95" s="62">
        <v>1</v>
      </c>
      <c r="AE95" s="56">
        <f t="shared" si="43"/>
        <v>8.807699999999999E-4</v>
      </c>
      <c r="AF95" s="56">
        <f t="shared" si="44"/>
        <v>8.807697722459627E-4</v>
      </c>
      <c r="AG95" s="56">
        <f t="shared" si="45"/>
        <v>5.046439067239241E-2</v>
      </c>
      <c r="AH95" s="56">
        <f t="shared" si="46"/>
        <v>1.0000003878778212</v>
      </c>
      <c r="AI95" s="62">
        <v>1</v>
      </c>
      <c r="AJ95" s="56">
        <f t="shared" si="47"/>
        <v>0</v>
      </c>
      <c r="AK95" s="56">
        <f t="shared" si="48"/>
        <v>0</v>
      </c>
      <c r="AL95" s="56">
        <f t="shared" si="49"/>
        <v>0</v>
      </c>
      <c r="AM95" s="56">
        <f t="shared" si="50"/>
        <v>1</v>
      </c>
      <c r="AN95" s="62">
        <v>1</v>
      </c>
      <c r="AO95" s="56">
        <f t="shared" si="51"/>
        <v>8.8077000000000003E-2</v>
      </c>
      <c r="AP95" s="56">
        <f t="shared" si="52"/>
        <v>8.7850300107481072E-2</v>
      </c>
      <c r="AQ95" s="56">
        <f t="shared" si="53"/>
        <v>5.0334514251163478</v>
      </c>
      <c r="AR95" s="56">
        <f t="shared" si="54"/>
        <v>1.0038712855386391</v>
      </c>
      <c r="AS95" s="62">
        <v>1</v>
      </c>
      <c r="AT95" s="56">
        <f t="shared" si="55"/>
        <v>8.8077000000000004E-6</v>
      </c>
      <c r="AU95" s="56">
        <f t="shared" si="56"/>
        <v>8.8076999997722468E-6</v>
      </c>
      <c r="AV95" s="56">
        <f t="shared" si="57"/>
        <v>5.0464403720432583E-4</v>
      </c>
      <c r="AW95" s="56">
        <f t="shared" si="58"/>
        <v>1.0000000000387876</v>
      </c>
      <c r="AX95" s="56">
        <f t="shared" si="62"/>
        <v>-86.2333448643883</v>
      </c>
      <c r="AY95" s="56">
        <f t="shared" si="59"/>
        <v>2.4568834610582737</v>
      </c>
      <c r="AZ95" s="56">
        <f t="shared" si="60"/>
        <v>7.8076911359535872</v>
      </c>
    </row>
    <row r="96" spans="2:52"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7">
        <f t="shared" si="33"/>
        <v>0.86</v>
      </c>
      <c r="R96" s="56">
        <f t="shared" si="63"/>
        <v>860</v>
      </c>
      <c r="S96" s="56">
        <f t="shared" si="61"/>
        <v>5400.8</v>
      </c>
      <c r="T96" s="56">
        <f t="shared" si="34"/>
        <v>0.99831139666852498</v>
      </c>
      <c r="U96" s="56">
        <f t="shared" si="35"/>
        <v>6.4515411738225434E-2</v>
      </c>
      <c r="V96" s="56">
        <f t="shared" si="36"/>
        <v>6.4534797228320673E-2</v>
      </c>
      <c r="W96" s="56">
        <f t="shared" si="37"/>
        <v>3.6975715129153373</v>
      </c>
      <c r="X96" s="56">
        <f t="shared" si="38"/>
        <v>1.0003938639705932</v>
      </c>
      <c r="Y96" s="62">
        <v>1</v>
      </c>
      <c r="Z96" s="56">
        <f t="shared" si="39"/>
        <v>24.263916100463998</v>
      </c>
      <c r="AA96" s="56">
        <f t="shared" si="40"/>
        <v>1.5296061747597143</v>
      </c>
      <c r="AB96" s="56">
        <f t="shared" si="41"/>
        <v>87.639978130881858</v>
      </c>
      <c r="AC96" s="56">
        <f t="shared" si="42"/>
        <v>24.284514088825333</v>
      </c>
      <c r="AD96" s="62">
        <v>1</v>
      </c>
      <c r="AE96" s="56">
        <f t="shared" si="43"/>
        <v>8.9113199999999988E-4</v>
      </c>
      <c r="AF96" s="56">
        <f t="shared" si="44"/>
        <v>8.9113176411264748E-4</v>
      </c>
      <c r="AG96" s="56">
        <f t="shared" si="45"/>
        <v>5.1058089073702337E-2</v>
      </c>
      <c r="AH96" s="56">
        <f t="shared" si="46"/>
        <v>1.0000003970580418</v>
      </c>
      <c r="AI96" s="62">
        <v>1</v>
      </c>
      <c r="AJ96" s="56">
        <f t="shared" si="47"/>
        <v>0</v>
      </c>
      <c r="AK96" s="56">
        <f t="shared" si="48"/>
        <v>0</v>
      </c>
      <c r="AL96" s="56">
        <f t="shared" si="49"/>
        <v>0</v>
      </c>
      <c r="AM96" s="56">
        <f t="shared" si="50"/>
        <v>1</v>
      </c>
      <c r="AN96" s="62">
        <v>1</v>
      </c>
      <c r="AO96" s="56">
        <f t="shared" si="51"/>
        <v>8.9113200000000004E-2</v>
      </c>
      <c r="AP96" s="56">
        <f t="shared" si="52"/>
        <v>8.8878430131470926E-2</v>
      </c>
      <c r="AQ96" s="56">
        <f t="shared" si="53"/>
        <v>5.0923589362816504</v>
      </c>
      <c r="AR96" s="56">
        <f t="shared" si="54"/>
        <v>1.0039627295942017</v>
      </c>
      <c r="AS96" s="62">
        <v>1</v>
      </c>
      <c r="AT96" s="56">
        <f t="shared" si="55"/>
        <v>8.9113200000000003E-6</v>
      </c>
      <c r="AU96" s="56">
        <f t="shared" si="56"/>
        <v>8.9113199997641134E-6</v>
      </c>
      <c r="AV96" s="56">
        <f t="shared" si="57"/>
        <v>5.1058102587700548E-4</v>
      </c>
      <c r="AW96" s="56">
        <f t="shared" si="58"/>
        <v>1.0000000000397058</v>
      </c>
      <c r="AX96" s="56">
        <f t="shared" si="62"/>
        <v>-86.245190707515548</v>
      </c>
      <c r="AY96" s="56">
        <f t="shared" si="59"/>
        <v>2.4285627980750313</v>
      </c>
      <c r="AZ96" s="56">
        <f t="shared" si="60"/>
        <v>7.7069867598858117</v>
      </c>
    </row>
    <row r="97" spans="2:52"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7">
        <f t="shared" si="33"/>
        <v>0.87</v>
      </c>
      <c r="R97" s="56">
        <f t="shared" si="63"/>
        <v>870</v>
      </c>
      <c r="S97" s="56">
        <f t="shared" si="61"/>
        <v>5463.6</v>
      </c>
      <c r="T97" s="56">
        <f t="shared" si="34"/>
        <v>0.99827189851055509</v>
      </c>
      <c r="U97" s="56">
        <f t="shared" si="35"/>
        <v>6.5265590944483864E-2</v>
      </c>
      <c r="V97" s="56">
        <f t="shared" si="36"/>
        <v>6.5285659453812497E-2</v>
      </c>
      <c r="W97" s="56">
        <f t="shared" si="37"/>
        <v>3.7405927494318192</v>
      </c>
      <c r="X97" s="56">
        <f t="shared" si="38"/>
        <v>1.0004031091101231</v>
      </c>
      <c r="Y97" s="62">
        <v>1</v>
      </c>
      <c r="Z97" s="56">
        <f t="shared" si="39"/>
        <v>24.54605465977172</v>
      </c>
      <c r="AA97" s="56">
        <f t="shared" si="40"/>
        <v>1.5300790986344595</v>
      </c>
      <c r="AB97" s="56">
        <f t="shared" si="41"/>
        <v>87.667074672935726</v>
      </c>
      <c r="AC97" s="56">
        <f t="shared" si="42"/>
        <v>24.566416087018084</v>
      </c>
      <c r="AD97" s="62">
        <v>1</v>
      </c>
      <c r="AE97" s="56">
        <f t="shared" si="43"/>
        <v>9.0149399999999997E-4</v>
      </c>
      <c r="AF97" s="56">
        <f t="shared" si="44"/>
        <v>9.0149375578796906E-4</v>
      </c>
      <c r="AG97" s="56">
        <f t="shared" si="45"/>
        <v>5.1651787464047957E-2</v>
      </c>
      <c r="AH97" s="56">
        <f t="shared" si="46"/>
        <v>1.0000004063456334</v>
      </c>
      <c r="AI97" s="62">
        <v>1</v>
      </c>
      <c r="AJ97" s="56">
        <f t="shared" si="47"/>
        <v>0</v>
      </c>
      <c r="AK97" s="56">
        <f t="shared" si="48"/>
        <v>0</v>
      </c>
      <c r="AL97" s="56">
        <f t="shared" si="49"/>
        <v>0</v>
      </c>
      <c r="AM97" s="56">
        <f t="shared" si="50"/>
        <v>1</v>
      </c>
      <c r="AN97" s="62">
        <v>1</v>
      </c>
      <c r="AO97" s="56">
        <f t="shared" si="51"/>
        <v>9.0149400000000018E-2</v>
      </c>
      <c r="AP97" s="56">
        <f t="shared" si="52"/>
        <v>8.9906371795586151E-2</v>
      </c>
      <c r="AQ97" s="56">
        <f t="shared" si="53"/>
        <v>5.1512556552211075</v>
      </c>
      <c r="AR97" s="56">
        <f t="shared" si="54"/>
        <v>1.0040552346959604</v>
      </c>
      <c r="AS97" s="62">
        <v>1</v>
      </c>
      <c r="AT97" s="56">
        <f t="shared" si="55"/>
        <v>9.0149400000000018E-6</v>
      </c>
      <c r="AU97" s="56">
        <f t="shared" si="56"/>
        <v>9.0149399997557904E-6</v>
      </c>
      <c r="AV97" s="56">
        <f t="shared" si="57"/>
        <v>5.1651801454967417E-4</v>
      </c>
      <c r="AW97" s="56">
        <f t="shared" si="58"/>
        <v>1.0000000000406346</v>
      </c>
      <c r="AX97" s="56">
        <f t="shared" si="62"/>
        <v>-86.256411767146432</v>
      </c>
      <c r="AY97" s="56">
        <f t="shared" si="59"/>
        <v>2.4008938174229413</v>
      </c>
      <c r="AZ97" s="56">
        <f t="shared" si="60"/>
        <v>7.6074590651387801</v>
      </c>
    </row>
    <row r="98" spans="2:52"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7">
        <f t="shared" si="33"/>
        <v>0.88</v>
      </c>
      <c r="R98" s="56">
        <f t="shared" si="63"/>
        <v>880</v>
      </c>
      <c r="S98" s="56">
        <f t="shared" si="61"/>
        <v>5526.4000000000005</v>
      </c>
      <c r="T98" s="56">
        <f t="shared" si="34"/>
        <v>0.9982319437264815</v>
      </c>
      <c r="U98" s="56">
        <f t="shared" si="35"/>
        <v>6.6015770150742309E-2</v>
      </c>
      <c r="V98" s="56">
        <f t="shared" si="36"/>
        <v>6.6036537497719053E-2</v>
      </c>
      <c r="W98" s="56">
        <f t="shared" si="37"/>
        <v>3.7836148922767041</v>
      </c>
      <c r="X98" s="56">
        <f t="shared" si="38"/>
        <v>1.0004124626295621</v>
      </c>
      <c r="Y98" s="62">
        <v>1</v>
      </c>
      <c r="Z98" s="56">
        <f t="shared" si="39"/>
        <v>24.828193219079441</v>
      </c>
      <c r="AA98" s="56">
        <f t="shared" si="40"/>
        <v>1.530541291848452</v>
      </c>
      <c r="AB98" s="56">
        <f t="shared" si="41"/>
        <v>87.693556393417083</v>
      </c>
      <c r="AC98" s="56">
        <f t="shared" si="42"/>
        <v>24.848323454992741</v>
      </c>
      <c r="AD98" s="62">
        <v>1</v>
      </c>
      <c r="AE98" s="56">
        <f t="shared" si="43"/>
        <v>9.1185599999999995E-4</v>
      </c>
      <c r="AF98" s="56">
        <f t="shared" si="44"/>
        <v>9.1185574726970222E-4</v>
      </c>
      <c r="AG98" s="56">
        <f t="shared" si="45"/>
        <v>5.2245485843301777E-2</v>
      </c>
      <c r="AH98" s="56">
        <f t="shared" si="46"/>
        <v>1.0000004157405959</v>
      </c>
      <c r="AI98" s="62">
        <v>1</v>
      </c>
      <c r="AJ98" s="56">
        <f t="shared" si="47"/>
        <v>0</v>
      </c>
      <c r="AK98" s="56">
        <f t="shared" si="48"/>
        <v>0</v>
      </c>
      <c r="AL98" s="56">
        <f t="shared" si="49"/>
        <v>0</v>
      </c>
      <c r="AM98" s="56">
        <f t="shared" si="50"/>
        <v>1</v>
      </c>
      <c r="AN98" s="62">
        <v>1</v>
      </c>
      <c r="AO98" s="56">
        <f t="shared" si="51"/>
        <v>9.1185600000000019E-2</v>
      </c>
      <c r="AP98" s="56">
        <f t="shared" si="52"/>
        <v>9.0934122979808449E-2</v>
      </c>
      <c r="AQ98" s="56">
        <f t="shared" si="53"/>
        <v>5.210141460466617</v>
      </c>
      <c r="AR98" s="56">
        <f t="shared" si="54"/>
        <v>1.0041488005506753</v>
      </c>
      <c r="AS98" s="62">
        <v>1</v>
      </c>
      <c r="AT98" s="56">
        <f t="shared" si="55"/>
        <v>9.1185600000000017E-6</v>
      </c>
      <c r="AU98" s="56">
        <f t="shared" si="56"/>
        <v>9.1185599997472708E-6</v>
      </c>
      <c r="AV98" s="56">
        <f t="shared" si="57"/>
        <v>5.2245500322233159E-4</v>
      </c>
      <c r="AW98" s="56">
        <f t="shared" si="58"/>
        <v>1.0000000000415741</v>
      </c>
      <c r="AX98" s="56">
        <f t="shared" si="62"/>
        <v>-86.267029825227169</v>
      </c>
      <c r="AY98" s="56">
        <f t="shared" si="59"/>
        <v>2.3738543749737828</v>
      </c>
      <c r="AZ98" s="56">
        <f t="shared" si="60"/>
        <v>7.5090814694132177</v>
      </c>
    </row>
    <row r="99" spans="2:52"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7">
        <f t="shared" si="33"/>
        <v>0.89</v>
      </c>
      <c r="R99" s="56">
        <f t="shared" si="63"/>
        <v>890</v>
      </c>
      <c r="S99" s="56">
        <f t="shared" si="61"/>
        <v>5589.2</v>
      </c>
      <c r="T99" s="56">
        <f t="shared" si="34"/>
        <v>0.99819153231630431</v>
      </c>
      <c r="U99" s="56">
        <f t="shared" si="35"/>
        <v>6.676594935700074E-2</v>
      </c>
      <c r="V99" s="56">
        <f t="shared" si="36"/>
        <v>6.6787431538853678E-2</v>
      </c>
      <c r="W99" s="56">
        <f t="shared" si="37"/>
        <v>3.8266379516952407</v>
      </c>
      <c r="X99" s="56">
        <f t="shared" si="38"/>
        <v>1.0004219245805808</v>
      </c>
      <c r="Y99" s="62">
        <v>1</v>
      </c>
      <c r="Z99" s="56">
        <f t="shared" si="39"/>
        <v>25.11033177838716</v>
      </c>
      <c r="AA99" s="56">
        <f t="shared" si="40"/>
        <v>1.5309931153324876</v>
      </c>
      <c r="AB99" s="56">
        <f t="shared" si="41"/>
        <v>87.719443972137228</v>
      </c>
      <c r="AC99" s="56">
        <f t="shared" si="42"/>
        <v>25.130236012036974</v>
      </c>
      <c r="AD99" s="62">
        <v>1</v>
      </c>
      <c r="AE99" s="56">
        <f t="shared" si="43"/>
        <v>9.2221799999999982E-4</v>
      </c>
      <c r="AF99" s="56">
        <f t="shared" si="44"/>
        <v>9.2221773855562174E-4</v>
      </c>
      <c r="AG99" s="56">
        <f t="shared" si="45"/>
        <v>5.28391842113363E-2</v>
      </c>
      <c r="AH99" s="56">
        <f t="shared" si="46"/>
        <v>1.0000004252429293</v>
      </c>
      <c r="AI99" s="62">
        <v>1</v>
      </c>
      <c r="AJ99" s="56">
        <f t="shared" si="47"/>
        <v>0</v>
      </c>
      <c r="AK99" s="56">
        <f t="shared" si="48"/>
        <v>0</v>
      </c>
      <c r="AL99" s="56">
        <f t="shared" si="49"/>
        <v>0</v>
      </c>
      <c r="AM99" s="56">
        <f t="shared" si="50"/>
        <v>1</v>
      </c>
      <c r="AN99" s="62">
        <v>1</v>
      </c>
      <c r="AO99" s="56">
        <f t="shared" si="51"/>
        <v>9.2221800000000007E-2</v>
      </c>
      <c r="AP99" s="56">
        <f t="shared" si="52"/>
        <v>9.1961681566514769E-2</v>
      </c>
      <c r="AQ99" s="56">
        <f t="shared" si="53"/>
        <v>5.2690162306873169</v>
      </c>
      <c r="AR99" s="56">
        <f t="shared" si="54"/>
        <v>1.0042434268618541</v>
      </c>
      <c r="AS99" s="62">
        <v>1</v>
      </c>
      <c r="AT99" s="56">
        <f t="shared" si="55"/>
        <v>9.2221799999999999E-6</v>
      </c>
      <c r="AU99" s="56">
        <f t="shared" si="56"/>
        <v>9.2221799997385547E-6</v>
      </c>
      <c r="AV99" s="56">
        <f t="shared" si="57"/>
        <v>5.2839199189497785E-4</v>
      </c>
      <c r="AW99" s="56">
        <f t="shared" si="58"/>
        <v>1.0000000000425242</v>
      </c>
      <c r="AX99" s="56">
        <f t="shared" si="62"/>
        <v>-86.277065693145147</v>
      </c>
      <c r="AY99" s="56">
        <f t="shared" si="59"/>
        <v>2.3474233177941</v>
      </c>
      <c r="AZ99" s="56">
        <f t="shared" si="60"/>
        <v>7.4118282854056279</v>
      </c>
    </row>
    <row r="100" spans="2:52"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7">
        <f t="shared" si="33"/>
        <v>0.9</v>
      </c>
      <c r="R100" s="56">
        <f t="shared" si="63"/>
        <v>900</v>
      </c>
      <c r="S100" s="56">
        <f t="shared" si="61"/>
        <v>5652</v>
      </c>
      <c r="T100" s="56">
        <f t="shared" si="34"/>
        <v>0.9981506642800233</v>
      </c>
      <c r="U100" s="56">
        <f t="shared" si="35"/>
        <v>6.751612856325917E-2</v>
      </c>
      <c r="V100" s="56">
        <f t="shared" si="36"/>
        <v>6.7538341755926726E-2</v>
      </c>
      <c r="W100" s="56">
        <f t="shared" si="37"/>
        <v>3.8696619379267787</v>
      </c>
      <c r="X100" s="56">
        <f t="shared" si="38"/>
        <v>1.0004314950154372</v>
      </c>
      <c r="Y100" s="62">
        <v>1</v>
      </c>
      <c r="Z100" s="56">
        <f t="shared" si="39"/>
        <v>25.392470337694881</v>
      </c>
      <c r="AA100" s="56">
        <f t="shared" si="40"/>
        <v>1.5314349140183552</v>
      </c>
      <c r="AB100" s="56">
        <f t="shared" si="41"/>
        <v>87.744757172231857</v>
      </c>
      <c r="AC100" s="56">
        <f t="shared" si="42"/>
        <v>25.412153585454234</v>
      </c>
      <c r="AD100" s="62">
        <v>1</v>
      </c>
      <c r="AE100" s="56">
        <f t="shared" si="43"/>
        <v>9.3257999999999991E-4</v>
      </c>
      <c r="AF100" s="56">
        <f t="shared" si="44"/>
        <v>9.3257972964350285E-4</v>
      </c>
      <c r="AG100" s="56">
        <f t="shared" si="45"/>
        <v>5.3432882568024059E-2</v>
      </c>
      <c r="AH100" s="56">
        <f t="shared" si="46"/>
        <v>1.0000004348526337</v>
      </c>
      <c r="AI100" s="62">
        <v>1</v>
      </c>
      <c r="AJ100" s="56">
        <f t="shared" si="47"/>
        <v>0</v>
      </c>
      <c r="AK100" s="56">
        <f t="shared" si="48"/>
        <v>0</v>
      </c>
      <c r="AL100" s="56">
        <f t="shared" si="49"/>
        <v>0</v>
      </c>
      <c r="AM100" s="56">
        <f t="shared" si="50"/>
        <v>1</v>
      </c>
      <c r="AN100" s="62">
        <v>1</v>
      </c>
      <c r="AO100" s="56">
        <f t="shared" si="51"/>
        <v>9.3258000000000008E-2</v>
      </c>
      <c r="AP100" s="56">
        <f t="shared" si="52"/>
        <v>9.2989045440502544E-2</v>
      </c>
      <c r="AQ100" s="56">
        <f t="shared" si="53"/>
        <v>5.3278798446910267</v>
      </c>
      <c r="AR100" s="56">
        <f t="shared" si="54"/>
        <v>1.0043391133297557</v>
      </c>
      <c r="AS100" s="62">
        <v>1</v>
      </c>
      <c r="AT100" s="56">
        <f t="shared" si="55"/>
        <v>9.3257999999999997E-6</v>
      </c>
      <c r="AU100" s="56">
        <f t="shared" si="56"/>
        <v>9.3257999997296437E-6</v>
      </c>
      <c r="AV100" s="56">
        <f t="shared" si="57"/>
        <v>5.3432898056761282E-4</v>
      </c>
      <c r="AW100" s="56">
        <f t="shared" si="58"/>
        <v>1.0000000000434852</v>
      </c>
      <c r="AX100" s="56">
        <f t="shared" si="62"/>
        <v>-86.28653926546761</v>
      </c>
      <c r="AY100" s="56">
        <f t="shared" si="59"/>
        <v>2.3215804293427253</v>
      </c>
      <c r="AZ100" s="56">
        <f t="shared" si="60"/>
        <v>7.3156746811264339</v>
      </c>
    </row>
    <row r="101" spans="2:52"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7">
        <f t="shared" si="33"/>
        <v>0.91</v>
      </c>
      <c r="R101" s="56">
        <f t="shared" si="63"/>
        <v>910</v>
      </c>
      <c r="S101" s="56">
        <f t="shared" si="61"/>
        <v>5714.8</v>
      </c>
      <c r="T101" s="56">
        <f t="shared" si="34"/>
        <v>0.99810933961763859</v>
      </c>
      <c r="U101" s="56">
        <f t="shared" si="35"/>
        <v>6.8266307769517601E-2</v>
      </c>
      <c r="V101" s="56">
        <f t="shared" si="36"/>
        <v>6.8289268327544256E-2</v>
      </c>
      <c r="W101" s="56">
        <f t="shared" si="37"/>
        <v>3.9126868612046919</v>
      </c>
      <c r="X101" s="56">
        <f t="shared" si="38"/>
        <v>1.0004411739869772</v>
      </c>
      <c r="Y101" s="62">
        <v>1</v>
      </c>
      <c r="Z101" s="56">
        <f t="shared" si="39"/>
        <v>25.674608897002603</v>
      </c>
      <c r="AA101" s="56">
        <f t="shared" si="40"/>
        <v>1.5318670177151608</v>
      </c>
      <c r="AB101" s="56">
        <f t="shared" si="41"/>
        <v>87.769514890370829</v>
      </c>
      <c r="AC101" s="56">
        <f t="shared" si="42"/>
        <v>25.694076010124302</v>
      </c>
      <c r="AD101" s="62">
        <v>1</v>
      </c>
      <c r="AE101" s="56">
        <f t="shared" si="43"/>
        <v>9.4294199999999989E-4</v>
      </c>
      <c r="AF101" s="56">
        <f t="shared" si="44"/>
        <v>9.4294172053111989E-4</v>
      </c>
      <c r="AG101" s="56">
        <f t="shared" si="45"/>
        <v>5.4026580913237539E-2</v>
      </c>
      <c r="AH101" s="56">
        <f t="shared" si="46"/>
        <v>1.0000004445697088</v>
      </c>
      <c r="AI101" s="62">
        <v>1</v>
      </c>
      <c r="AJ101" s="56">
        <f t="shared" si="47"/>
        <v>0</v>
      </c>
      <c r="AK101" s="56">
        <f t="shared" si="48"/>
        <v>0</v>
      </c>
      <c r="AL101" s="56">
        <f t="shared" si="49"/>
        <v>0</v>
      </c>
      <c r="AM101" s="56">
        <f t="shared" si="50"/>
        <v>1</v>
      </c>
      <c r="AN101" s="62">
        <v>1</v>
      </c>
      <c r="AO101" s="56">
        <f t="shared" si="51"/>
        <v>9.4294200000000009E-2</v>
      </c>
      <c r="AP101" s="56">
        <f t="shared" si="52"/>
        <v>9.401621248901483E-2</v>
      </c>
      <c r="AQ101" s="56">
        <f t="shared" si="53"/>
        <v>5.3867321814256908</v>
      </c>
      <c r="AR101" s="56">
        <f t="shared" si="54"/>
        <v>1.0044358596513967</v>
      </c>
      <c r="AS101" s="62">
        <v>1</v>
      </c>
      <c r="AT101" s="56">
        <f t="shared" si="55"/>
        <v>9.4294200000000013E-6</v>
      </c>
      <c r="AU101" s="56">
        <f t="shared" si="56"/>
        <v>9.4294199997205329E-6</v>
      </c>
      <c r="AV101" s="56">
        <f t="shared" si="57"/>
        <v>5.4026596924023642E-4</v>
      </c>
      <c r="AW101" s="56">
        <f t="shared" si="58"/>
        <v>1.0000000000444569</v>
      </c>
      <c r="AX101" s="56">
        <f t="shared" si="62"/>
        <v>-86.295469570149834</v>
      </c>
      <c r="AY101" s="56">
        <f t="shared" si="59"/>
        <v>2.2963063782617552</v>
      </c>
      <c r="AZ101" s="56">
        <f t="shared" si="60"/>
        <v>7.220596642389701</v>
      </c>
    </row>
    <row r="102" spans="2:52"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7">
        <f t="shared" si="33"/>
        <v>0.92</v>
      </c>
      <c r="R102" s="56">
        <f t="shared" si="63"/>
        <v>920</v>
      </c>
      <c r="S102" s="56">
        <f t="shared" si="61"/>
        <v>5777.6</v>
      </c>
      <c r="T102" s="56">
        <f t="shared" si="34"/>
        <v>0.99806755832915028</v>
      </c>
      <c r="U102" s="56">
        <f t="shared" si="35"/>
        <v>6.9016486975776045E-2</v>
      </c>
      <c r="V102" s="56">
        <f t="shared" si="36"/>
        <v>6.9040211432206858E-2</v>
      </c>
      <c r="W102" s="56">
        <f t="shared" si="37"/>
        <v>3.9557127317563094</v>
      </c>
      <c r="X102" s="56">
        <f t="shared" si="38"/>
        <v>1.0004509615486354</v>
      </c>
      <c r="Y102" s="62">
        <v>1</v>
      </c>
      <c r="Z102" s="56">
        <f t="shared" si="39"/>
        <v>25.956747456310325</v>
      </c>
      <c r="AA102" s="56">
        <f t="shared" si="40"/>
        <v>1.5322897419287069</v>
      </c>
      <c r="AB102" s="56">
        <f t="shared" si="41"/>
        <v>87.793735203705012</v>
      </c>
      <c r="AC102" s="56">
        <f t="shared" si="42"/>
        <v>25.976003128092522</v>
      </c>
      <c r="AD102" s="62">
        <v>1</v>
      </c>
      <c r="AE102" s="56">
        <f t="shared" si="43"/>
        <v>9.5330399999999998E-4</v>
      </c>
      <c r="AF102" s="56">
        <f t="shared" si="44"/>
        <v>9.5330371121624818E-4</v>
      </c>
      <c r="AG102" s="56">
        <f t="shared" si="45"/>
        <v>5.4620279246849257E-2</v>
      </c>
      <c r="AH102" s="56">
        <f t="shared" si="46"/>
        <v>1.000000454394155</v>
      </c>
      <c r="AI102" s="62">
        <v>1</v>
      </c>
      <c r="AJ102" s="56">
        <f t="shared" si="47"/>
        <v>0</v>
      </c>
      <c r="AK102" s="56">
        <f t="shared" si="48"/>
        <v>0</v>
      </c>
      <c r="AL102" s="56">
        <f t="shared" si="49"/>
        <v>0</v>
      </c>
      <c r="AM102" s="56">
        <f t="shared" si="50"/>
        <v>1</v>
      </c>
      <c r="AN102" s="62">
        <v>1</v>
      </c>
      <c r="AO102" s="56">
        <f t="shared" si="51"/>
        <v>9.533040000000001E-2</v>
      </c>
      <c r="AP102" s="56">
        <f t="shared" si="52"/>
        <v>9.5043180601765448E-2</v>
      </c>
      <c r="AQ102" s="56">
        <f t="shared" si="53"/>
        <v>5.4455731199808159</v>
      </c>
      <c r="AR102" s="56">
        <f t="shared" si="54"/>
        <v>1.0045336655205539</v>
      </c>
      <c r="AS102" s="62">
        <v>1</v>
      </c>
      <c r="AT102" s="56">
        <f t="shared" si="55"/>
        <v>9.5330400000000011E-6</v>
      </c>
      <c r="AU102" s="56">
        <f t="shared" si="56"/>
        <v>9.5330399997112171E-6</v>
      </c>
      <c r="AV102" s="56">
        <f t="shared" si="57"/>
        <v>5.462029579128483E-4</v>
      </c>
      <c r="AW102" s="56">
        <f t="shared" si="58"/>
        <v>1.0000000000454394</v>
      </c>
      <c r="AX102" s="56">
        <f t="shared" si="62"/>
        <v>-86.303874815480512</v>
      </c>
      <c r="AY102" s="56">
        <f t="shared" si="59"/>
        <v>2.2715826704892388</v>
      </c>
      <c r="AZ102" s="56">
        <f t="shared" si="60"/>
        <v>7.1265709373335095</v>
      </c>
    </row>
    <row r="103" spans="2:52"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7">
        <f t="shared" si="33"/>
        <v>0.93</v>
      </c>
      <c r="R103" s="56">
        <f t="shared" si="63"/>
        <v>930</v>
      </c>
      <c r="S103" s="56">
        <f t="shared" si="61"/>
        <v>5840.4000000000005</v>
      </c>
      <c r="T103" s="56">
        <f t="shared" si="34"/>
        <v>0.99802532041455827</v>
      </c>
      <c r="U103" s="56">
        <f t="shared" si="35"/>
        <v>6.9766666182034476E-2</v>
      </c>
      <c r="V103" s="56">
        <f t="shared" si="36"/>
        <v>6.9791171248308526E-2</v>
      </c>
      <c r="W103" s="56">
        <f t="shared" si="37"/>
        <v>3.9987395598028557</v>
      </c>
      <c r="X103" s="56">
        <f t="shared" si="38"/>
        <v>1.0004608577544336</v>
      </c>
      <c r="Y103" s="62">
        <v>1</v>
      </c>
      <c r="Z103" s="56">
        <f t="shared" si="39"/>
        <v>26.238886015618046</v>
      </c>
      <c r="AA103" s="56">
        <f t="shared" si="40"/>
        <v>1.532703388628192</v>
      </c>
      <c r="AB103" s="56">
        <f t="shared" si="41"/>
        <v>87.81743541379501</v>
      </c>
      <c r="AC103" s="56">
        <f t="shared" si="42"/>
        <v>26.257934788185384</v>
      </c>
      <c r="AD103" s="62">
        <v>1</v>
      </c>
      <c r="AE103" s="56">
        <f t="shared" si="43"/>
        <v>9.6366599999999996E-4</v>
      </c>
      <c r="AF103" s="56">
        <f t="shared" si="44"/>
        <v>9.636657016966622E-4</v>
      </c>
      <c r="AG103" s="56">
        <f t="shared" si="45"/>
        <v>5.5213977568731719E-2</v>
      </c>
      <c r="AH103" s="56">
        <f t="shared" si="46"/>
        <v>1.0000004643259721</v>
      </c>
      <c r="AI103" s="62">
        <v>1</v>
      </c>
      <c r="AJ103" s="56">
        <f t="shared" si="47"/>
        <v>0</v>
      </c>
      <c r="AK103" s="56">
        <f t="shared" si="48"/>
        <v>0</v>
      </c>
      <c r="AL103" s="56">
        <f t="shared" si="49"/>
        <v>0</v>
      </c>
      <c r="AM103" s="56">
        <f t="shared" si="50"/>
        <v>1</v>
      </c>
      <c r="AN103" s="62">
        <v>1</v>
      </c>
      <c r="AO103" s="56">
        <f t="shared" si="51"/>
        <v>9.6366600000000011E-2</v>
      </c>
      <c r="AP103" s="56">
        <f t="shared" si="52"/>
        <v>9.6069947670964051E-2</v>
      </c>
      <c r="AQ103" s="56">
        <f t="shared" si="53"/>
        <v>5.5044025395889129</v>
      </c>
      <c r="AR103" s="56">
        <f t="shared" si="54"/>
        <v>1.0046325306277715</v>
      </c>
      <c r="AS103" s="62">
        <v>1</v>
      </c>
      <c r="AT103" s="56">
        <f t="shared" si="55"/>
        <v>9.636660000000001E-6</v>
      </c>
      <c r="AU103" s="56">
        <f t="shared" si="56"/>
        <v>9.636659999701698E-6</v>
      </c>
      <c r="AV103" s="56">
        <f t="shared" si="57"/>
        <v>5.5213994658544847E-4</v>
      </c>
      <c r="AW103" s="56">
        <f t="shared" si="58"/>
        <v>1.0000000000464326</v>
      </c>
      <c r="AX103" s="56">
        <f t="shared" si="62"/>
        <v>-86.311772434008958</v>
      </c>
      <c r="AY103" s="56">
        <f t="shared" si="59"/>
        <v>2.2473916044451121</v>
      </c>
      <c r="AZ103" s="56">
        <f t="shared" si="60"/>
        <v>7.0335750828408052</v>
      </c>
    </row>
    <row r="104" spans="2:52"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7">
        <f t="shared" si="33"/>
        <v>0.94</v>
      </c>
      <c r="R104" s="56">
        <f t="shared" si="63"/>
        <v>940</v>
      </c>
      <c r="S104" s="56">
        <f t="shared" si="61"/>
        <v>5903.2</v>
      </c>
      <c r="T104" s="56">
        <f t="shared" si="34"/>
        <v>0.99798262587386244</v>
      </c>
      <c r="U104" s="56">
        <f t="shared" si="35"/>
        <v>7.0516845388292906E-2</v>
      </c>
      <c r="V104" s="56">
        <f t="shared" si="36"/>
        <v>7.0542147954135492E-2</v>
      </c>
      <c r="W104" s="56">
        <f t="shared" si="37"/>
        <v>4.0417673555593785</v>
      </c>
      <c r="X104" s="56">
        <f t="shared" si="38"/>
        <v>1.0004708626589813</v>
      </c>
      <c r="Y104" s="62">
        <v>1</v>
      </c>
      <c r="Z104" s="56">
        <f t="shared" si="39"/>
        <v>26.521024574925764</v>
      </c>
      <c r="AA104" s="56">
        <f t="shared" si="40"/>
        <v>1.5331082469641411</v>
      </c>
      <c r="AB104" s="56">
        <f t="shared" si="41"/>
        <v>87.84063208774559</v>
      </c>
      <c r="AC104" s="56">
        <f t="shared" si="42"/>
        <v>26.539870845650633</v>
      </c>
      <c r="AD104" s="62">
        <v>1</v>
      </c>
      <c r="AE104" s="56">
        <f t="shared" si="43"/>
        <v>9.7402799999999983E-4</v>
      </c>
      <c r="AF104" s="56">
        <f t="shared" si="44"/>
        <v>9.7402769197013682E-4</v>
      </c>
      <c r="AG104" s="56">
        <f t="shared" si="45"/>
        <v>5.5807675878757422E-2</v>
      </c>
      <c r="AH104" s="56">
        <f t="shared" si="46"/>
        <v>1.0000004743651598</v>
      </c>
      <c r="AI104" s="62">
        <v>1</v>
      </c>
      <c r="AJ104" s="56">
        <f t="shared" si="47"/>
        <v>0</v>
      </c>
      <c r="AK104" s="56">
        <f t="shared" si="48"/>
        <v>0</v>
      </c>
      <c r="AL104" s="56">
        <f t="shared" si="49"/>
        <v>0</v>
      </c>
      <c r="AM104" s="56">
        <f t="shared" si="50"/>
        <v>1</v>
      </c>
      <c r="AN104" s="62">
        <v>1</v>
      </c>
      <c r="AO104" s="56">
        <f t="shared" si="51"/>
        <v>9.7402799999999998E-2</v>
      </c>
      <c r="AP104" s="56">
        <f t="shared" si="52"/>
        <v>9.7096511591341042E-2</v>
      </c>
      <c r="AQ104" s="56">
        <f t="shared" si="53"/>
        <v>5.5632203196269181</v>
      </c>
      <c r="AR104" s="56">
        <f t="shared" si="54"/>
        <v>1.0047324546603638</v>
      </c>
      <c r="AS104" s="62">
        <v>1</v>
      </c>
      <c r="AT104" s="56">
        <f t="shared" si="55"/>
        <v>9.7402800000000009E-6</v>
      </c>
      <c r="AU104" s="56">
        <f t="shared" si="56"/>
        <v>9.7402799996919706E-6</v>
      </c>
      <c r="AV104" s="56">
        <f t="shared" si="57"/>
        <v>5.5807693525803672E-4</v>
      </c>
      <c r="AW104" s="56">
        <f t="shared" si="58"/>
        <v>1.0000000000474365</v>
      </c>
      <c r="AX104" s="56">
        <f t="shared" si="62"/>
        <v>-86.319179123678055</v>
      </c>
      <c r="AY104" s="56">
        <f t="shared" si="59"/>
        <v>2.2237162290628434</v>
      </c>
      <c r="AZ104" s="56">
        <f t="shared" si="60"/>
        <v>6.9415873127399239</v>
      </c>
    </row>
    <row r="105" spans="2:52"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7">
        <f t="shared" si="33"/>
        <v>0.95</v>
      </c>
      <c r="R105" s="56">
        <f t="shared" si="63"/>
        <v>950</v>
      </c>
      <c r="S105" s="56">
        <f t="shared" si="61"/>
        <v>5966</v>
      </c>
      <c r="T105" s="56">
        <f t="shared" si="34"/>
        <v>0.99793947470706301</v>
      </c>
      <c r="U105" s="56">
        <f t="shared" si="35"/>
        <v>7.1267024594551337E-2</v>
      </c>
      <c r="V105" s="56">
        <f t="shared" si="36"/>
        <v>7.1293141727865023E-2</v>
      </c>
      <c r="W105" s="56">
        <f t="shared" si="37"/>
        <v>4.0847961292346833</v>
      </c>
      <c r="X105" s="56">
        <f t="shared" si="38"/>
        <v>1.0004809763174756</v>
      </c>
      <c r="Y105" s="62">
        <v>1</v>
      </c>
      <c r="Z105" s="56">
        <f t="shared" si="39"/>
        <v>26.803163134233486</v>
      </c>
      <c r="AA105" s="56">
        <f t="shared" si="40"/>
        <v>1.5335045939411436</v>
      </c>
      <c r="AB105" s="56">
        <f t="shared" si="41"/>
        <v>87.863341096750602</v>
      </c>
      <c r="AC105" s="56">
        <f t="shared" si="42"/>
        <v>26.821811161820023</v>
      </c>
      <c r="AD105" s="62">
        <v>1</v>
      </c>
      <c r="AE105" s="56">
        <f t="shared" si="43"/>
        <v>9.8438999999999992E-4</v>
      </c>
      <c r="AF105" s="56">
        <f t="shared" si="44"/>
        <v>9.8438968203444716E-4</v>
      </c>
      <c r="AG105" s="56">
        <f t="shared" si="45"/>
        <v>5.6401374176798899E-2</v>
      </c>
      <c r="AH105" s="56">
        <f t="shared" si="46"/>
        <v>1.0000004845117187</v>
      </c>
      <c r="AI105" s="62">
        <v>1</v>
      </c>
      <c r="AJ105" s="56">
        <f t="shared" si="47"/>
        <v>0</v>
      </c>
      <c r="AK105" s="56">
        <f t="shared" si="48"/>
        <v>0</v>
      </c>
      <c r="AL105" s="56">
        <f t="shared" si="49"/>
        <v>0</v>
      </c>
      <c r="AM105" s="56">
        <f t="shared" si="50"/>
        <v>1</v>
      </c>
      <c r="AN105" s="62">
        <v>1</v>
      </c>
      <c r="AO105" s="56">
        <f t="shared" si="51"/>
        <v>9.8439000000000013E-2</v>
      </c>
      <c r="AP105" s="56">
        <f t="shared" si="52"/>
        <v>9.8122870260172565E-2</v>
      </c>
      <c r="AQ105" s="56">
        <f t="shared" si="53"/>
        <v>5.62202633961763</v>
      </c>
      <c r="AR105" s="56">
        <f t="shared" si="54"/>
        <v>1.0048334373024219</v>
      </c>
      <c r="AS105" s="62">
        <v>1</v>
      </c>
      <c r="AT105" s="56">
        <f t="shared" si="55"/>
        <v>9.8439000000000007E-6</v>
      </c>
      <c r="AU105" s="56">
        <f t="shared" si="56"/>
        <v>9.8438999996820347E-6</v>
      </c>
      <c r="AV105" s="56">
        <f t="shared" si="57"/>
        <v>5.6401392393061304E-4</v>
      </c>
      <c r="AW105" s="56">
        <f t="shared" si="58"/>
        <v>1.000000000048451</v>
      </c>
      <c r="AX105" s="56">
        <f t="shared" si="62"/>
        <v>-86.326110886367658</v>
      </c>
      <c r="AY105" s="56">
        <f t="shared" si="59"/>
        <v>2.2005403044583467</v>
      </c>
      <c r="AZ105" s="56">
        <f t="shared" si="60"/>
        <v>6.8505865476730392</v>
      </c>
    </row>
    <row r="106" spans="2:52"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7">
        <f t="shared" si="33"/>
        <v>0.96</v>
      </c>
      <c r="R106" s="56">
        <f t="shared" si="63"/>
        <v>960</v>
      </c>
      <c r="S106" s="56">
        <f t="shared" si="61"/>
        <v>6028.8</v>
      </c>
      <c r="T106" s="56">
        <f t="shared" si="34"/>
        <v>0.99789586691415988</v>
      </c>
      <c r="U106" s="56">
        <f t="shared" si="35"/>
        <v>7.2017203800809795E-2</v>
      </c>
      <c r="V106" s="56">
        <f t="shared" si="36"/>
        <v>7.204415274756433E-2</v>
      </c>
      <c r="W106" s="56">
        <f t="shared" si="37"/>
        <v>4.1278258910312697</v>
      </c>
      <c r="X106" s="56">
        <f t="shared" si="38"/>
        <v>1.0004911987857015</v>
      </c>
      <c r="Y106" s="62">
        <v>1</v>
      </c>
      <c r="Z106" s="56">
        <f t="shared" si="39"/>
        <v>27.085301693541208</v>
      </c>
      <c r="AA106" s="56">
        <f t="shared" si="40"/>
        <v>1.5338926950486851</v>
      </c>
      <c r="AB106" s="56">
        <f t="shared" si="41"/>
        <v>87.885577652237089</v>
      </c>
      <c r="AC106" s="56">
        <f t="shared" si="42"/>
        <v>27.103755603793104</v>
      </c>
      <c r="AD106" s="62">
        <v>1</v>
      </c>
      <c r="AE106" s="56">
        <f t="shared" si="43"/>
        <v>9.9475200000000001E-4</v>
      </c>
      <c r="AF106" s="56">
        <f t="shared" si="44"/>
        <v>9.9475167188736811E-4</v>
      </c>
      <c r="AG106" s="56">
        <f t="shared" si="45"/>
        <v>5.6995072462728655E-2</v>
      </c>
      <c r="AH106" s="56">
        <f t="shared" si="46"/>
        <v>1.0000004947656485</v>
      </c>
      <c r="AI106" s="62">
        <v>1</v>
      </c>
      <c r="AJ106" s="56">
        <f t="shared" si="47"/>
        <v>0</v>
      </c>
      <c r="AK106" s="56">
        <f t="shared" si="48"/>
        <v>0</v>
      </c>
      <c r="AL106" s="56">
        <f t="shared" si="49"/>
        <v>0</v>
      </c>
      <c r="AM106" s="56">
        <f t="shared" si="50"/>
        <v>1</v>
      </c>
      <c r="AN106" s="62">
        <v>1</v>
      </c>
      <c r="AO106" s="56">
        <f t="shared" si="51"/>
        <v>9.9475200000000014E-2</v>
      </c>
      <c r="AP106" s="56">
        <f t="shared" si="52"/>
        <v>9.9149021577305096E-2</v>
      </c>
      <c r="AQ106" s="56">
        <f t="shared" si="53"/>
        <v>5.6808204792311141</v>
      </c>
      <c r="AR106" s="56">
        <f t="shared" si="54"/>
        <v>1.0049354782348168</v>
      </c>
      <c r="AS106" s="62">
        <v>1</v>
      </c>
      <c r="AT106" s="56">
        <f t="shared" si="55"/>
        <v>9.9475200000000006E-6</v>
      </c>
      <c r="AU106" s="56">
        <f t="shared" si="56"/>
        <v>9.9475199996718871E-6</v>
      </c>
      <c r="AV106" s="56">
        <f t="shared" si="57"/>
        <v>5.6995091260317722E-4</v>
      </c>
      <c r="AW106" s="56">
        <f t="shared" si="58"/>
        <v>1.0000000000494764</v>
      </c>
      <c r="AX106" s="56">
        <f t="shared" si="62"/>
        <v>-86.332583064037237</v>
      </c>
      <c r="AY106" s="56">
        <f t="shared" si="59"/>
        <v>2.177848265044942</v>
      </c>
      <c r="AZ106" s="56">
        <f t="shared" si="60"/>
        <v>6.7605523665287359</v>
      </c>
    </row>
    <row r="107" spans="2:52"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7">
        <f t="shared" si="33"/>
        <v>0.97</v>
      </c>
      <c r="R107" s="56">
        <f t="shared" si="63"/>
        <v>970</v>
      </c>
      <c r="S107" s="56">
        <f t="shared" si="61"/>
        <v>6091.6</v>
      </c>
      <c r="T107" s="56">
        <f t="shared" si="34"/>
        <v>0.99785180249515304</v>
      </c>
      <c r="U107" s="56">
        <f t="shared" si="35"/>
        <v>7.2767383007068226E-2</v>
      </c>
      <c r="V107" s="56">
        <f t="shared" si="36"/>
        <v>7.2795181191189176E-2</v>
      </c>
      <c r="W107" s="56">
        <f t="shared" si="37"/>
        <v>4.1708566511452521</v>
      </c>
      <c r="X107" s="56">
        <f t="shared" si="38"/>
        <v>1.0005015301200311</v>
      </c>
      <c r="Y107" s="62">
        <v>1</v>
      </c>
      <c r="Z107" s="56">
        <f t="shared" si="39"/>
        <v>27.36744025284893</v>
      </c>
      <c r="AA107" s="56">
        <f t="shared" si="40"/>
        <v>1.5342728048530834</v>
      </c>
      <c r="AB107" s="56">
        <f t="shared" si="41"/>
        <v>87.907356339780648</v>
      </c>
      <c r="AC107" s="56">
        <f t="shared" si="42"/>
        <v>27.385704044140546</v>
      </c>
      <c r="AD107" s="62">
        <v>1</v>
      </c>
      <c r="AE107" s="56">
        <f t="shared" si="43"/>
        <v>1.0051139999999999E-3</v>
      </c>
      <c r="AF107" s="56">
        <f t="shared" si="44"/>
        <v>1.0051136615266741E-3</v>
      </c>
      <c r="AG107" s="56">
        <f t="shared" si="45"/>
        <v>5.7588770736419173E-2</v>
      </c>
      <c r="AH107" s="56">
        <f t="shared" si="46"/>
        <v>1.0000005051269489</v>
      </c>
      <c r="AI107" s="62">
        <v>1</v>
      </c>
      <c r="AJ107" s="56">
        <f t="shared" si="47"/>
        <v>0</v>
      </c>
      <c r="AK107" s="56">
        <f t="shared" si="48"/>
        <v>0</v>
      </c>
      <c r="AL107" s="56">
        <f t="shared" si="49"/>
        <v>0</v>
      </c>
      <c r="AM107" s="56">
        <f t="shared" si="50"/>
        <v>1</v>
      </c>
      <c r="AN107" s="62">
        <v>1</v>
      </c>
      <c r="AO107" s="56">
        <f t="shared" si="51"/>
        <v>0.10051140000000001</v>
      </c>
      <c r="AP107" s="56">
        <f t="shared" si="52"/>
        <v>0.10017496344518041</v>
      </c>
      <c r="AQ107" s="56">
        <f t="shared" si="53"/>
        <v>5.7396026182861384</v>
      </c>
      <c r="AR107" s="56">
        <f t="shared" si="54"/>
        <v>1.0050385771352064</v>
      </c>
      <c r="AS107" s="62">
        <v>1</v>
      </c>
      <c r="AT107" s="56">
        <f t="shared" si="55"/>
        <v>1.005114E-5</v>
      </c>
      <c r="AU107" s="56">
        <f t="shared" si="56"/>
        <v>1.0051139999661526E-5</v>
      </c>
      <c r="AV107" s="56">
        <f t="shared" si="57"/>
        <v>5.7588790127572915E-4</v>
      </c>
      <c r="AW107" s="56">
        <f t="shared" si="58"/>
        <v>1.0000000000505127</v>
      </c>
      <c r="AX107" s="56">
        <f t="shared" si="62"/>
        <v>-86.338610372639764</v>
      </c>
      <c r="AY107" s="56">
        <f t="shared" si="59"/>
        <v>2.1556251849188381</v>
      </c>
      <c r="AZ107" s="56">
        <f t="shared" si="60"/>
        <v>6.6714649793424776</v>
      </c>
    </row>
    <row r="108" spans="2:52"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7">
        <f t="shared" si="33"/>
        <v>0.98</v>
      </c>
      <c r="R108" s="56">
        <f t="shared" si="63"/>
        <v>980</v>
      </c>
      <c r="S108" s="56">
        <f t="shared" si="61"/>
        <v>6154.4000000000005</v>
      </c>
      <c r="T108" s="56">
        <f t="shared" si="34"/>
        <v>0.99780728145004249</v>
      </c>
      <c r="U108" s="56">
        <f t="shared" si="35"/>
        <v>7.3517562213326657E-2</v>
      </c>
      <c r="V108" s="56">
        <f t="shared" si="36"/>
        <v>7.3546227236583023E-2</v>
      </c>
      <c r="W108" s="56">
        <f t="shared" si="37"/>
        <v>4.2138884197663105</v>
      </c>
      <c r="X108" s="56">
        <f t="shared" si="38"/>
        <v>1.0005119703774237</v>
      </c>
      <c r="Y108" s="62">
        <v>1</v>
      </c>
      <c r="Z108" s="56">
        <f t="shared" si="39"/>
        <v>27.649578812156651</v>
      </c>
      <c r="AA108" s="56">
        <f t="shared" si="40"/>
        <v>1.5346451675532962</v>
      </c>
      <c r="AB108" s="56">
        <f t="shared" si="41"/>
        <v>87.928691150950939</v>
      </c>
      <c r="AC108" s="56">
        <f t="shared" si="42"/>
        <v>27.667656360625525</v>
      </c>
      <c r="AD108" s="62">
        <v>1</v>
      </c>
      <c r="AE108" s="56">
        <f t="shared" si="43"/>
        <v>1.015476E-3</v>
      </c>
      <c r="AF108" s="56">
        <f t="shared" si="44"/>
        <v>1.0154756509501404E-3</v>
      </c>
      <c r="AG108" s="56">
        <f t="shared" si="45"/>
        <v>5.8182468997742993E-2</v>
      </c>
      <c r="AH108" s="56">
        <f t="shared" si="46"/>
        <v>1.0000005155956204</v>
      </c>
      <c r="AI108" s="62">
        <v>1</v>
      </c>
      <c r="AJ108" s="56">
        <f t="shared" si="47"/>
        <v>0</v>
      </c>
      <c r="AK108" s="56">
        <f t="shared" si="48"/>
        <v>0</v>
      </c>
      <c r="AL108" s="56">
        <f t="shared" si="49"/>
        <v>0</v>
      </c>
      <c r="AM108" s="56">
        <f t="shared" si="50"/>
        <v>1</v>
      </c>
      <c r="AN108" s="62">
        <v>1</v>
      </c>
      <c r="AO108" s="56">
        <f t="shared" si="51"/>
        <v>0.10154760000000002</v>
      </c>
      <c r="AP108" s="56">
        <f t="shared" si="52"/>
        <v>0.10120069376886004</v>
      </c>
      <c r="AQ108" s="56">
        <f t="shared" si="53"/>
        <v>5.7983726367515693</v>
      </c>
      <c r="AR108" s="56">
        <f t="shared" si="54"/>
        <v>1.0051427336780383</v>
      </c>
      <c r="AS108" s="62">
        <v>1</v>
      </c>
      <c r="AT108" s="56">
        <f t="shared" si="55"/>
        <v>1.0154760000000002E-5</v>
      </c>
      <c r="AU108" s="56">
        <f t="shared" si="56"/>
        <v>1.0154759999650952E-5</v>
      </c>
      <c r="AV108" s="56">
        <f t="shared" si="57"/>
        <v>5.8182488994826882E-4</v>
      </c>
      <c r="AW108" s="56">
        <f t="shared" si="58"/>
        <v>1.0000000000515596</v>
      </c>
      <c r="AX108" s="56">
        <f t="shared" si="62"/>
        <v>-86.34420693396568</v>
      </c>
      <c r="AY108" s="56">
        <f t="shared" si="59"/>
        <v>2.1338567453538282</v>
      </c>
      <c r="AZ108" s="56">
        <f t="shared" si="60"/>
        <v>6.5833052015754125</v>
      </c>
    </row>
    <row r="109" spans="2:52"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7">
        <f t="shared" si="33"/>
        <v>0.99</v>
      </c>
      <c r="R109" s="56">
        <f t="shared" si="63"/>
        <v>990</v>
      </c>
      <c r="S109" s="56">
        <f t="shared" si="61"/>
        <v>6217.2</v>
      </c>
      <c r="T109" s="56">
        <f t="shared" si="34"/>
        <v>0.99776230377882824</v>
      </c>
      <c r="U109" s="56">
        <f t="shared" si="35"/>
        <v>7.4267741419585087E-2</v>
      </c>
      <c r="V109" s="56">
        <f t="shared" si="36"/>
        <v>7.4297291061475632E-2</v>
      </c>
      <c r="W109" s="56">
        <f t="shared" si="37"/>
        <v>4.2569212070776095</v>
      </c>
      <c r="X109" s="56">
        <f t="shared" si="38"/>
        <v>1.0005225196154264</v>
      </c>
      <c r="Y109" s="62">
        <v>1</v>
      </c>
      <c r="Z109" s="56">
        <f t="shared" si="39"/>
        <v>27.931717371464366</v>
      </c>
      <c r="AA109" s="56">
        <f t="shared" si="40"/>
        <v>1.5350100175031502</v>
      </c>
      <c r="AB109" s="56">
        <f t="shared" si="41"/>
        <v>87.949595513233135</v>
      </c>
      <c r="AC109" s="56">
        <f t="shared" si="42"/>
        <v>27.949612435942008</v>
      </c>
      <c r="AD109" s="62">
        <v>1</v>
      </c>
      <c r="AE109" s="56">
        <f t="shared" si="43"/>
        <v>1.0258379999999998E-3</v>
      </c>
      <c r="AF109" s="56">
        <f t="shared" si="44"/>
        <v>1.0258376401555416E-3</v>
      </c>
      <c r="AG109" s="56">
        <f t="shared" si="45"/>
        <v>5.8776167246572593E-2</v>
      </c>
      <c r="AH109" s="56">
        <f t="shared" si="46"/>
        <v>1.0000005261716627</v>
      </c>
      <c r="AI109" s="62">
        <v>1</v>
      </c>
      <c r="AJ109" s="56">
        <f t="shared" si="47"/>
        <v>0</v>
      </c>
      <c r="AK109" s="56">
        <f t="shared" si="48"/>
        <v>0</v>
      </c>
      <c r="AL109" s="56">
        <f t="shared" si="49"/>
        <v>0</v>
      </c>
      <c r="AM109" s="56">
        <f t="shared" si="50"/>
        <v>1</v>
      </c>
      <c r="AN109" s="62">
        <v>1</v>
      </c>
      <c r="AO109" s="56">
        <f t="shared" si="51"/>
        <v>0.1025838</v>
      </c>
      <c r="AP109" s="56">
        <f t="shared" si="52"/>
        <v>0.10222621045604997</v>
      </c>
      <c r="AQ109" s="56">
        <f t="shared" si="53"/>
        <v>5.8571304147477896</v>
      </c>
      <c r="AR109" s="56">
        <f t="shared" si="54"/>
        <v>1.0052479475345573</v>
      </c>
      <c r="AS109" s="62">
        <v>1</v>
      </c>
      <c r="AT109" s="56">
        <f t="shared" si="55"/>
        <v>1.025838E-5</v>
      </c>
      <c r="AU109" s="56">
        <f t="shared" si="56"/>
        <v>1.0258379999640155E-5</v>
      </c>
      <c r="AV109" s="56">
        <f t="shared" si="57"/>
        <v>5.8776187862079581E-4</v>
      </c>
      <c r="AW109" s="56">
        <f t="shared" si="58"/>
        <v>1.000000000052617</v>
      </c>
      <c r="AX109" s="56">
        <f t="shared" si="62"/>
        <v>-86.349386305562959</v>
      </c>
      <c r="AY109" s="56">
        <f t="shared" si="59"/>
        <v>2.112529204256878</v>
      </c>
      <c r="AZ109" s="56">
        <f t="shared" si="60"/>
        <v>6.4960544296884803</v>
      </c>
    </row>
    <row r="110" spans="2:52"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7">
        <f t="shared" si="33"/>
        <v>1</v>
      </c>
      <c r="R110" s="56">
        <f t="shared" si="63"/>
        <v>1000</v>
      </c>
      <c r="S110" s="56">
        <f t="shared" si="61"/>
        <v>6280</v>
      </c>
      <c r="T110" s="56">
        <f t="shared" si="34"/>
        <v>0.99771686948151028</v>
      </c>
      <c r="U110" s="56">
        <f t="shared" si="35"/>
        <v>7.5017920625843532E-2</v>
      </c>
      <c r="V110" s="56">
        <f t="shared" si="36"/>
        <v>7.5048372843482009E-2</v>
      </c>
      <c r="W110" s="56">
        <f t="shared" si="37"/>
        <v>4.2999550232557402</v>
      </c>
      <c r="X110" s="56">
        <f t="shared" si="38"/>
        <v>1.0005331778921729</v>
      </c>
      <c r="Y110" s="62">
        <v>1</v>
      </c>
      <c r="Z110" s="56">
        <f t="shared" si="39"/>
        <v>28.213855930772088</v>
      </c>
      <c r="AA110" s="56">
        <f t="shared" si="40"/>
        <v>1.5353675797023287</v>
      </c>
      <c r="AB110" s="56">
        <f t="shared" si="41"/>
        <v>87.970082318159484</v>
      </c>
      <c r="AC110" s="56">
        <f t="shared" si="42"/>
        <v>28.231572157468726</v>
      </c>
      <c r="AD110" s="62">
        <v>1</v>
      </c>
      <c r="AE110" s="56">
        <f t="shared" si="43"/>
        <v>1.0361999999999999E-3</v>
      </c>
      <c r="AF110" s="56">
        <f t="shared" si="44"/>
        <v>1.0361996291406528E-3</v>
      </c>
      <c r="AG110" s="56">
        <f t="shared" si="45"/>
        <v>5.9369865482780518E-2</v>
      </c>
      <c r="AH110" s="56">
        <f t="shared" si="46"/>
        <v>1.0000005368550759</v>
      </c>
      <c r="AI110" s="62">
        <v>1</v>
      </c>
      <c r="AJ110" s="56">
        <f t="shared" si="47"/>
        <v>0</v>
      </c>
      <c r="AK110" s="56">
        <f t="shared" si="48"/>
        <v>0</v>
      </c>
      <c r="AL110" s="56">
        <f t="shared" si="49"/>
        <v>0</v>
      </c>
      <c r="AM110" s="56">
        <f t="shared" si="50"/>
        <v>1</v>
      </c>
      <c r="AN110" s="62">
        <v>1</v>
      </c>
      <c r="AO110" s="56">
        <f t="shared" si="51"/>
        <v>0.10362</v>
      </c>
      <c r="AP110" s="56">
        <f t="shared" si="52"/>
        <v>0.10325151141712506</v>
      </c>
      <c r="AQ110" s="56">
        <f t="shared" si="53"/>
        <v>5.9158758325480996</v>
      </c>
      <c r="AR110" s="56">
        <f t="shared" si="54"/>
        <v>1.0053542183728081</v>
      </c>
      <c r="AS110" s="62">
        <v>1</v>
      </c>
      <c r="AT110" s="56">
        <f t="shared" si="55"/>
        <v>1.0362E-5</v>
      </c>
      <c r="AU110" s="56">
        <f t="shared" si="56"/>
        <v>1.036199999962914E-5</v>
      </c>
      <c r="AV110" s="56">
        <f t="shared" si="57"/>
        <v>5.9369886729331034E-4</v>
      </c>
      <c r="AW110" s="56">
        <f t="shared" si="58"/>
        <v>1.0000000000536855</v>
      </c>
      <c r="AX110" s="56">
        <f t="shared" si="62"/>
        <v>-86.354161508867122</v>
      </c>
      <c r="AY110" s="56">
        <f t="shared" si="59"/>
        <v>2.0916293674480322</v>
      </c>
      <c r="AZ110" s="56">
        <f t="shared" si="60"/>
        <v>6.4096946179342567</v>
      </c>
    </row>
    <row r="111" spans="2:52"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7">
        <f t="shared" si="33"/>
        <v>1.1000000000000001</v>
      </c>
      <c r="R111" s="56">
        <f>100+R110</f>
        <v>1100</v>
      </c>
      <c r="S111" s="56">
        <f t="shared" si="61"/>
        <v>6908</v>
      </c>
      <c r="T111" s="56">
        <f t="shared" si="34"/>
        <v>0.99723741207262739</v>
      </c>
      <c r="U111" s="56">
        <f t="shared" si="35"/>
        <v>8.2519712688427879E-2</v>
      </c>
      <c r="V111" s="56">
        <f t="shared" si="36"/>
        <v>8.2560217295670701E-2</v>
      </c>
      <c r="W111" s="56">
        <f t="shared" si="37"/>
        <v>4.7303520067249138</v>
      </c>
      <c r="X111" s="56">
        <f t="shared" si="38"/>
        <v>1.0006457709996539</v>
      </c>
      <c r="Y111" s="62">
        <v>1</v>
      </c>
      <c r="Z111" s="56">
        <f t="shared" si="39"/>
        <v>31.035241523849297</v>
      </c>
      <c r="AA111" s="56">
        <f t="shared" si="40"/>
        <v>1.5385860364048518</v>
      </c>
      <c r="AB111" s="56">
        <f t="shared" si="41"/>
        <v>88.15448630375964</v>
      </c>
      <c r="AC111" s="56">
        <f t="shared" si="42"/>
        <v>31.051348061616579</v>
      </c>
      <c r="AD111" s="62">
        <v>1</v>
      </c>
      <c r="AE111" s="56">
        <f t="shared" si="43"/>
        <v>1.1398199999999999E-3</v>
      </c>
      <c r="AF111" s="56">
        <f t="shared" si="44"/>
        <v>1.1398195063862758E-3</v>
      </c>
      <c r="AG111" s="56">
        <f t="shared" si="45"/>
        <v>6.5306847122618389E-2</v>
      </c>
      <c r="AH111" s="56">
        <f t="shared" si="46"/>
        <v>1.0000006495946052</v>
      </c>
      <c r="AI111" s="62">
        <v>1</v>
      </c>
      <c r="AJ111" s="56">
        <f t="shared" si="47"/>
        <v>0</v>
      </c>
      <c r="AK111" s="56">
        <f t="shared" si="48"/>
        <v>0</v>
      </c>
      <c r="AL111" s="56">
        <f t="shared" si="49"/>
        <v>0</v>
      </c>
      <c r="AM111" s="56">
        <f t="shared" si="50"/>
        <v>1</v>
      </c>
      <c r="AN111" s="62">
        <v>1</v>
      </c>
      <c r="AO111" s="56">
        <f t="shared" si="51"/>
        <v>0.11398200000000001</v>
      </c>
      <c r="AP111" s="56">
        <f t="shared" si="52"/>
        <v>0.11349219833087694</v>
      </c>
      <c r="AQ111" s="56">
        <f t="shared" si="53"/>
        <v>6.5026239720209347</v>
      </c>
      <c r="AR111" s="56">
        <f t="shared" si="54"/>
        <v>1.0064749854437516</v>
      </c>
      <c r="AS111" s="62">
        <v>1</v>
      </c>
      <c r="AT111" s="56">
        <f t="shared" si="55"/>
        <v>1.13982E-5</v>
      </c>
      <c r="AU111" s="56">
        <f t="shared" si="56"/>
        <v>1.1398199999506387E-5</v>
      </c>
      <c r="AV111" s="56">
        <f t="shared" si="57"/>
        <v>6.5306875401773294E-4</v>
      </c>
      <c r="AW111" s="56">
        <f t="shared" si="58"/>
        <v>1.0000000000649596</v>
      </c>
      <c r="AX111" s="56">
        <f t="shared" si="62"/>
        <v>-86.382214338463626</v>
      </c>
      <c r="AY111" s="56">
        <f t="shared" si="59"/>
        <v>1.9035940847430801</v>
      </c>
      <c r="AZ111" s="56">
        <f t="shared" si="60"/>
        <v>5.5914869319120957</v>
      </c>
    </row>
    <row r="112" spans="2:52"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7">
        <f t="shared" si="33"/>
        <v>1.2</v>
      </c>
      <c r="R112" s="56">
        <f>100+R111</f>
        <v>1200</v>
      </c>
      <c r="S112" s="56">
        <f t="shared" si="61"/>
        <v>7536</v>
      </c>
      <c r="T112" s="56">
        <f t="shared" si="34"/>
        <v>0.99671229205337475</v>
      </c>
      <c r="U112" s="56">
        <f t="shared" si="35"/>
        <v>9.0021504751012227E-2</v>
      </c>
      <c r="V112" s="56">
        <f t="shared" si="36"/>
        <v>9.0074051938265912E-2</v>
      </c>
      <c r="W112" s="56">
        <f t="shared" si="37"/>
        <v>5.1608630197048093</v>
      </c>
      <c r="X112" s="56">
        <f t="shared" si="38"/>
        <v>1.0007693362848047</v>
      </c>
      <c r="Y112" s="62">
        <v>1</v>
      </c>
      <c r="Z112" s="56">
        <f t="shared" si="39"/>
        <v>33.856627116926504</v>
      </c>
      <c r="AA112" s="56">
        <f t="shared" si="40"/>
        <v>1.5412685965014774</v>
      </c>
      <c r="AB112" s="56">
        <f t="shared" si="41"/>
        <v>88.3081856755865</v>
      </c>
      <c r="AC112" s="56">
        <f t="shared" si="42"/>
        <v>33.871392054868409</v>
      </c>
      <c r="AD112" s="62">
        <v>1</v>
      </c>
      <c r="AE112" s="56">
        <f t="shared" si="43"/>
        <v>1.24344E-3</v>
      </c>
      <c r="AF112" s="56">
        <f t="shared" si="44"/>
        <v>1.2434393591552299E-3</v>
      </c>
      <c r="AG112" s="56">
        <f t="shared" si="45"/>
        <v>7.1243827360046433E-2</v>
      </c>
      <c r="AH112" s="56">
        <f t="shared" si="46"/>
        <v>1.0000007730712179</v>
      </c>
      <c r="AI112" s="62">
        <v>1</v>
      </c>
      <c r="AJ112" s="56">
        <f t="shared" si="47"/>
        <v>0</v>
      </c>
      <c r="AK112" s="56">
        <f t="shared" si="48"/>
        <v>0</v>
      </c>
      <c r="AL112" s="56">
        <f t="shared" si="49"/>
        <v>0</v>
      </c>
      <c r="AM112" s="56">
        <f t="shared" si="50"/>
        <v>1</v>
      </c>
      <c r="AN112" s="62">
        <v>1</v>
      </c>
      <c r="AO112" s="56">
        <f t="shared" si="51"/>
        <v>0.12434400000000001</v>
      </c>
      <c r="AP112" s="56">
        <f t="shared" si="52"/>
        <v>0.12370903479049483</v>
      </c>
      <c r="AQ112" s="56">
        <f t="shared" si="53"/>
        <v>7.0880055811324221</v>
      </c>
      <c r="AR112" s="56">
        <f t="shared" si="54"/>
        <v>1.0077010619901121</v>
      </c>
      <c r="AS112" s="62">
        <v>1</v>
      </c>
      <c r="AT112" s="56">
        <f t="shared" si="55"/>
        <v>1.2434400000000001E-5</v>
      </c>
      <c r="AU112" s="56">
        <f t="shared" si="56"/>
        <v>1.2434399999359156E-5</v>
      </c>
      <c r="AV112" s="56">
        <f t="shared" si="57"/>
        <v>7.1243864074075312E-4</v>
      </c>
      <c r="AW112" s="56">
        <f t="shared" si="58"/>
        <v>1.000000000077307</v>
      </c>
      <c r="AX112" s="56">
        <f t="shared" si="62"/>
        <v>-86.381043114158885</v>
      </c>
      <c r="AY112" s="56">
        <f t="shared" si="59"/>
        <v>1.7470159301520489</v>
      </c>
      <c r="AZ112" s="56">
        <f t="shared" si="60"/>
        <v>4.8459373022411949</v>
      </c>
    </row>
    <row r="113" spans="2:52"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7">
        <f t="shared" si="33"/>
        <v>1.3</v>
      </c>
      <c r="R113" s="56">
        <f t="shared" ref="R113:R176" si="64">100+R112</f>
        <v>1300</v>
      </c>
      <c r="S113" s="56">
        <f t="shared" si="61"/>
        <v>8164</v>
      </c>
      <c r="T113" s="56">
        <f t="shared" si="34"/>
        <v>0.99614150942375235</v>
      </c>
      <c r="U113" s="56">
        <f t="shared" si="35"/>
        <v>9.7523296813596588E-2</v>
      </c>
      <c r="V113" s="56">
        <f t="shared" si="36"/>
        <v>9.7590052308657069E-2</v>
      </c>
      <c r="W113" s="56">
        <f t="shared" si="37"/>
        <v>5.5914981197469862</v>
      </c>
      <c r="X113" s="56">
        <f t="shared" si="38"/>
        <v>1.0009039415540457</v>
      </c>
      <c r="Y113" s="62">
        <v>1</v>
      </c>
      <c r="Z113" s="56">
        <f t="shared" si="39"/>
        <v>36.678012710003713</v>
      </c>
      <c r="AA113" s="56">
        <f t="shared" si="40"/>
        <v>1.5435387886659393</v>
      </c>
      <c r="AB113" s="56">
        <f t="shared" si="41"/>
        <v>88.438258105293826</v>
      </c>
      <c r="AC113" s="56">
        <f t="shared" si="42"/>
        <v>36.691642322948617</v>
      </c>
      <c r="AD113" s="62">
        <v>1</v>
      </c>
      <c r="AE113" s="56">
        <f t="shared" si="43"/>
        <v>1.3470599999999998E-3</v>
      </c>
      <c r="AF113" s="56">
        <f t="shared" si="44"/>
        <v>1.3470591852223763E-3</v>
      </c>
      <c r="AG113" s="56">
        <f t="shared" si="45"/>
        <v>7.718080606757359E-2</v>
      </c>
      <c r="AH113" s="56">
        <f t="shared" si="46"/>
        <v>1.0000009072849101</v>
      </c>
      <c r="AI113" s="62">
        <v>1</v>
      </c>
      <c r="AJ113" s="56">
        <f t="shared" si="47"/>
        <v>0</v>
      </c>
      <c r="AK113" s="56">
        <f t="shared" si="48"/>
        <v>0</v>
      </c>
      <c r="AL113" s="56">
        <f t="shared" si="49"/>
        <v>0</v>
      </c>
      <c r="AM113" s="56">
        <f t="shared" si="50"/>
        <v>1</v>
      </c>
      <c r="AN113" s="62">
        <v>1</v>
      </c>
      <c r="AO113" s="56">
        <f t="shared" si="51"/>
        <v>0.13470600000000002</v>
      </c>
      <c r="AP113" s="56">
        <f t="shared" si="52"/>
        <v>0.13389997895069988</v>
      </c>
      <c r="AQ113" s="56">
        <f t="shared" si="53"/>
        <v>7.6719036707656647</v>
      </c>
      <c r="AR113" s="56">
        <f t="shared" si="54"/>
        <v>1.0090320641268047</v>
      </c>
      <c r="AS113" s="62">
        <v>1</v>
      </c>
      <c r="AT113" s="56">
        <f t="shared" si="55"/>
        <v>1.3470600000000001E-5</v>
      </c>
      <c r="AU113" s="56">
        <f t="shared" si="56"/>
        <v>1.3470599999185223E-5</v>
      </c>
      <c r="AV113" s="56">
        <f t="shared" si="57"/>
        <v>7.718085274622435E-4</v>
      </c>
      <c r="AW113" s="56">
        <f t="shared" si="58"/>
        <v>1.0000000000907285</v>
      </c>
      <c r="AX113" s="56">
        <f t="shared" si="62"/>
        <v>-86.357852554275155</v>
      </c>
      <c r="AY113" s="56">
        <f t="shared" si="59"/>
        <v>1.6146470407436924</v>
      </c>
      <c r="AZ113" s="56">
        <f t="shared" si="60"/>
        <v>4.1615520192815776</v>
      </c>
    </row>
    <row r="114" spans="2:52"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7">
        <f t="shared" si="33"/>
        <v>1.4</v>
      </c>
      <c r="R114" s="56">
        <f t="shared" si="64"/>
        <v>1400</v>
      </c>
      <c r="S114" s="56">
        <f t="shared" si="61"/>
        <v>8792</v>
      </c>
      <c r="T114" s="56">
        <f t="shared" si="34"/>
        <v>0.99552506418376008</v>
      </c>
      <c r="U114" s="56">
        <f t="shared" si="35"/>
        <v>0.10502508887618094</v>
      </c>
      <c r="V114" s="56">
        <f t="shared" si="36"/>
        <v>0.10510839253892043</v>
      </c>
      <c r="W114" s="56">
        <f t="shared" si="37"/>
        <v>6.0222672838844922</v>
      </c>
      <c r="X114" s="56">
        <f t="shared" si="38"/>
        <v>1.0010496604622217</v>
      </c>
      <c r="Y114" s="62">
        <v>1</v>
      </c>
      <c r="Z114" s="56">
        <f t="shared" si="39"/>
        <v>39.499398303080923</v>
      </c>
      <c r="AA114" s="56">
        <f t="shared" si="40"/>
        <v>1.5454848922518376</v>
      </c>
      <c r="AB114" s="56">
        <f t="shared" si="41"/>
        <v>88.549761627261077</v>
      </c>
      <c r="AC114" s="56">
        <f t="shared" si="42"/>
        <v>39.512054696072589</v>
      </c>
      <c r="AD114" s="62">
        <v>1</v>
      </c>
      <c r="AE114" s="56">
        <f t="shared" si="43"/>
        <v>1.4506799999999998E-3</v>
      </c>
      <c r="AF114" s="56">
        <f t="shared" si="44"/>
        <v>1.4506789823625808E-3</v>
      </c>
      <c r="AG114" s="56">
        <f t="shared" si="45"/>
        <v>8.3117783117709065E-2</v>
      </c>
      <c r="AH114" s="56">
        <f t="shared" si="46"/>
        <v>1.0000010522356775</v>
      </c>
      <c r="AI114" s="62">
        <v>1</v>
      </c>
      <c r="AJ114" s="56">
        <f t="shared" si="47"/>
        <v>0</v>
      </c>
      <c r="AK114" s="56">
        <f t="shared" si="48"/>
        <v>0</v>
      </c>
      <c r="AL114" s="56">
        <f t="shared" si="49"/>
        <v>0</v>
      </c>
      <c r="AM114" s="56">
        <f t="shared" si="50"/>
        <v>1</v>
      </c>
      <c r="AN114" s="62">
        <v>1</v>
      </c>
      <c r="AO114" s="56">
        <f t="shared" si="51"/>
        <v>0.145068</v>
      </c>
      <c r="AP114" s="56">
        <f t="shared" si="52"/>
        <v>0.14406302080610547</v>
      </c>
      <c r="AQ114" s="56">
        <f t="shared" si="53"/>
        <v>8.2542030760952105</v>
      </c>
      <c r="AR114" s="56">
        <f t="shared" si="54"/>
        <v>1.0104675772255138</v>
      </c>
      <c r="AS114" s="62">
        <v>1</v>
      </c>
      <c r="AT114" s="56">
        <f t="shared" si="55"/>
        <v>1.4506800000000001E-5</v>
      </c>
      <c r="AU114" s="56">
        <f t="shared" si="56"/>
        <v>1.4506799998982363E-5</v>
      </c>
      <c r="AV114" s="56">
        <f t="shared" si="57"/>
        <v>8.3117841418207635E-4</v>
      </c>
      <c r="AW114" s="56">
        <f t="shared" si="58"/>
        <v>1.0000000001052236</v>
      </c>
      <c r="AX114" s="56">
        <f t="shared" si="62"/>
        <v>-86.317825835050357</v>
      </c>
      <c r="AY114" s="56">
        <f t="shared" si="59"/>
        <v>1.5013063812640279</v>
      </c>
      <c r="AZ114" s="56">
        <f t="shared" si="60"/>
        <v>3.5293866112108829</v>
      </c>
    </row>
    <row r="115" spans="2:52"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7">
        <f t="shared" si="33"/>
        <v>1.5</v>
      </c>
      <c r="R115" s="56">
        <f t="shared" si="64"/>
        <v>1500</v>
      </c>
      <c r="S115" s="56">
        <f t="shared" si="61"/>
        <v>9420</v>
      </c>
      <c r="T115" s="56">
        <f t="shared" si="34"/>
        <v>0.99486295633339805</v>
      </c>
      <c r="U115" s="56">
        <f t="shared" si="35"/>
        <v>0.11252688093876528</v>
      </c>
      <c r="V115" s="56">
        <f t="shared" si="36"/>
        <v>0.11262924523895393</v>
      </c>
      <c r="W115" s="56">
        <f t="shared" si="37"/>
        <v>6.4531804019359811</v>
      </c>
      <c r="X115" s="56">
        <f t="shared" si="38"/>
        <v>1.0012065725005184</v>
      </c>
      <c r="Y115" s="62">
        <v>1</v>
      </c>
      <c r="Z115" s="56">
        <f t="shared" si="39"/>
        <v>42.320783896158133</v>
      </c>
      <c r="AA115" s="56">
        <f t="shared" si="40"/>
        <v>1.5471716710211023</v>
      </c>
      <c r="AB115" s="56">
        <f t="shared" si="41"/>
        <v>88.646406931712221</v>
      </c>
      <c r="AC115" s="56">
        <f t="shared" si="42"/>
        <v>42.332596773471359</v>
      </c>
      <c r="AD115" s="62">
        <v>1</v>
      </c>
      <c r="AE115" s="56">
        <f t="shared" si="43"/>
        <v>1.5542999999999998E-3</v>
      </c>
      <c r="AF115" s="56">
        <f t="shared" si="44"/>
        <v>1.5542987483507114E-3</v>
      </c>
      <c r="AG115" s="56">
        <f t="shared" si="45"/>
        <v>8.9054758382962187E-2</v>
      </c>
      <c r="AH115" s="56">
        <f t="shared" si="46"/>
        <v>1.0000012079235154</v>
      </c>
      <c r="AI115" s="62">
        <v>1</v>
      </c>
      <c r="AJ115" s="56">
        <f t="shared" si="47"/>
        <v>0</v>
      </c>
      <c r="AK115" s="56">
        <f t="shared" si="48"/>
        <v>0</v>
      </c>
      <c r="AL115" s="56">
        <f t="shared" si="49"/>
        <v>0</v>
      </c>
      <c r="AM115" s="56">
        <f t="shared" si="50"/>
        <v>1</v>
      </c>
      <c r="AN115" s="62">
        <v>1</v>
      </c>
      <c r="AO115" s="56">
        <f t="shared" si="51"/>
        <v>0.15543000000000001</v>
      </c>
      <c r="AP115" s="56">
        <f t="shared" si="52"/>
        <v>0.15419618438936805</v>
      </c>
      <c r="AQ115" s="56">
        <f t="shared" si="53"/>
        <v>8.8347905825318183</v>
      </c>
      <c r="AR115" s="56">
        <f t="shared" si="54"/>
        <v>1.0120071565458419</v>
      </c>
      <c r="AS115" s="62">
        <v>1</v>
      </c>
      <c r="AT115" s="56">
        <f t="shared" si="55"/>
        <v>1.5543E-5</v>
      </c>
      <c r="AU115" s="56">
        <f t="shared" si="56"/>
        <v>1.554299999874835E-5</v>
      </c>
      <c r="AV115" s="56">
        <f t="shared" si="57"/>
        <v>8.9054830090012427E-4</v>
      </c>
      <c r="AW115" s="56">
        <f t="shared" si="58"/>
        <v>1.0000000001207923</v>
      </c>
      <c r="AX115" s="56">
        <f t="shared" si="62"/>
        <v>-86.264796751116378</v>
      </c>
      <c r="AY115" s="56">
        <f t="shared" si="59"/>
        <v>1.4031922151419824</v>
      </c>
      <c r="AZ115" s="56">
        <f t="shared" si="60"/>
        <v>2.9423433315815806</v>
      </c>
    </row>
    <row r="116" spans="2:52"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7">
        <f t="shared" si="33"/>
        <v>1.6</v>
      </c>
      <c r="R116" s="56">
        <f t="shared" si="64"/>
        <v>1600</v>
      </c>
      <c r="S116" s="56">
        <f t="shared" si="61"/>
        <v>10048</v>
      </c>
      <c r="T116" s="56">
        <f t="shared" si="34"/>
        <v>0.99415518587266627</v>
      </c>
      <c r="U116" s="56">
        <f t="shared" si="35"/>
        <v>0.12002867300134963</v>
      </c>
      <c r="V116" s="56">
        <f t="shared" si="36"/>
        <v>0.12015278137968678</v>
      </c>
      <c r="W116" s="56">
        <f t="shared" si="37"/>
        <v>6.8842472698141171</v>
      </c>
      <c r="X116" s="56">
        <f t="shared" si="38"/>
        <v>1.00137476298336</v>
      </c>
      <c r="Y116" s="62">
        <v>1</v>
      </c>
      <c r="Z116" s="56">
        <f t="shared" si="39"/>
        <v>45.142169489235343</v>
      </c>
      <c r="AA116" s="56">
        <f t="shared" si="40"/>
        <v>1.5486477130795717</v>
      </c>
      <c r="AB116" s="56">
        <f t="shared" si="41"/>
        <v>88.730977912046313</v>
      </c>
      <c r="AC116" s="56">
        <f t="shared" si="42"/>
        <v>45.153244248833886</v>
      </c>
      <c r="AD116" s="62">
        <v>1</v>
      </c>
      <c r="AE116" s="56">
        <f t="shared" si="43"/>
        <v>1.6579199999999998E-3</v>
      </c>
      <c r="AF116" s="56">
        <f t="shared" si="44"/>
        <v>1.6579184809616409E-3</v>
      </c>
      <c r="AG116" s="56">
        <f t="shared" si="45"/>
        <v>9.4991731735842549E-2</v>
      </c>
      <c r="AH116" s="56">
        <f t="shared" si="46"/>
        <v>1.0000013743484188</v>
      </c>
      <c r="AI116" s="62">
        <v>1</v>
      </c>
      <c r="AJ116" s="56">
        <f t="shared" si="47"/>
        <v>0</v>
      </c>
      <c r="AK116" s="56">
        <f t="shared" si="48"/>
        <v>0</v>
      </c>
      <c r="AL116" s="56">
        <f t="shared" si="49"/>
        <v>0</v>
      </c>
      <c r="AM116" s="56">
        <f t="shared" si="50"/>
        <v>1</v>
      </c>
      <c r="AN116" s="62">
        <v>1</v>
      </c>
      <c r="AO116" s="56">
        <f t="shared" si="51"/>
        <v>0.16579200000000002</v>
      </c>
      <c r="AP116" s="56">
        <f t="shared" si="52"/>
        <v>0.16429752986818164</v>
      </c>
      <c r="AQ116" s="56">
        <f t="shared" si="53"/>
        <v>9.4135550458713926</v>
      </c>
      <c r="AR116" s="56">
        <f t="shared" si="54"/>
        <v>1.0136503279060289</v>
      </c>
      <c r="AS116" s="62">
        <v>1</v>
      </c>
      <c r="AT116" s="56">
        <f t="shared" si="55"/>
        <v>1.6579200000000002E-5</v>
      </c>
      <c r="AU116" s="56">
        <f t="shared" si="56"/>
        <v>1.657919999848096E-5</v>
      </c>
      <c r="AV116" s="56">
        <f t="shared" si="57"/>
        <v>9.4991818761625988E-4</v>
      </c>
      <c r="AW116" s="56">
        <f t="shared" si="58"/>
        <v>1.000000000137435</v>
      </c>
      <c r="AX116" s="56">
        <f t="shared" si="62"/>
        <v>-86.201670135989033</v>
      </c>
      <c r="AY116" s="56">
        <f t="shared" si="59"/>
        <v>1.3174518394966677</v>
      </c>
      <c r="AZ116" s="56">
        <f t="shared" si="60"/>
        <v>2.3946949638679897</v>
      </c>
    </row>
    <row r="117" spans="2:52"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7">
        <f t="shared" si="33"/>
        <v>1.7</v>
      </c>
      <c r="R117" s="56">
        <f t="shared" si="64"/>
        <v>1700</v>
      </c>
      <c r="S117" s="56">
        <f t="shared" si="61"/>
        <v>10676</v>
      </c>
      <c r="T117" s="56">
        <f t="shared" si="34"/>
        <v>0.99340175280156462</v>
      </c>
      <c r="U117" s="56">
        <f t="shared" si="35"/>
        <v>0.12753046506393401</v>
      </c>
      <c r="V117" s="56">
        <f t="shared" si="36"/>
        <v>0.12767917017637617</v>
      </c>
      <c r="W117" s="56">
        <f t="shared" si="37"/>
        <v>7.3154775828389651</v>
      </c>
      <c r="X117" s="56">
        <f t="shared" si="38"/>
        <v>1.0015543230342747</v>
      </c>
      <c r="Y117" s="62">
        <v>1</v>
      </c>
      <c r="Z117" s="56">
        <f t="shared" si="39"/>
        <v>47.963555082312553</v>
      </c>
      <c r="AA117" s="56">
        <f t="shared" si="40"/>
        <v>1.5499501835056697</v>
      </c>
      <c r="AB117" s="56">
        <f t="shared" si="41"/>
        <v>88.805603970402331</v>
      </c>
      <c r="AC117" s="56">
        <f t="shared" si="42"/>
        <v>47.973978531429204</v>
      </c>
      <c r="AD117" s="62">
        <v>1</v>
      </c>
      <c r="AE117" s="56">
        <f t="shared" si="43"/>
        <v>1.7615399999999998E-3</v>
      </c>
      <c r="AF117" s="56">
        <f t="shared" si="44"/>
        <v>1.7615381779702462E-3</v>
      </c>
      <c r="AG117" s="56">
        <f t="shared" si="45"/>
        <v>0.10092870304885999</v>
      </c>
      <c r="AH117" s="56">
        <f t="shared" si="46"/>
        <v>1.0000015515103822</v>
      </c>
      <c r="AI117" s="62">
        <v>1</v>
      </c>
      <c r="AJ117" s="56">
        <f t="shared" si="47"/>
        <v>0</v>
      </c>
      <c r="AK117" s="56">
        <f t="shared" si="48"/>
        <v>0</v>
      </c>
      <c r="AL117" s="56">
        <f t="shared" si="49"/>
        <v>0</v>
      </c>
      <c r="AM117" s="56">
        <f t="shared" si="50"/>
        <v>1</v>
      </c>
      <c r="AN117" s="62">
        <v>1</v>
      </c>
      <c r="AO117" s="56">
        <f t="shared" si="51"/>
        <v>0.17615400000000001</v>
      </c>
      <c r="AP117" s="56">
        <f t="shared" si="52"/>
        <v>0.17436515553626428</v>
      </c>
      <c r="AQ117" s="56">
        <f t="shared" si="53"/>
        <v>9.9903875063701033</v>
      </c>
      <c r="AR117" s="56">
        <f t="shared" si="54"/>
        <v>1.0153965883909597</v>
      </c>
      <c r="AS117" s="62">
        <v>1</v>
      </c>
      <c r="AT117" s="56">
        <f t="shared" si="55"/>
        <v>1.7615400000000001E-5</v>
      </c>
      <c r="AU117" s="56">
        <f t="shared" si="56"/>
        <v>1.7615399998177969E-5</v>
      </c>
      <c r="AV117" s="56">
        <f t="shared" si="57"/>
        <v>1.0092880743303556E-3</v>
      </c>
      <c r="AW117" s="56">
        <f t="shared" si="58"/>
        <v>1.000000000155151</v>
      </c>
      <c r="AX117" s="56">
        <f t="shared" si="62"/>
        <v>-86.130694046871199</v>
      </c>
      <c r="AY117" s="56">
        <f t="shared" si="59"/>
        <v>1.241902891527134</v>
      </c>
      <c r="AZ117" s="56">
        <f t="shared" si="60"/>
        <v>1.881752765076639</v>
      </c>
    </row>
    <row r="118" spans="2:52"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7">
        <f t="shared" si="33"/>
        <v>1.8</v>
      </c>
      <c r="R118" s="56">
        <f t="shared" si="64"/>
        <v>1800</v>
      </c>
      <c r="S118" s="56">
        <f t="shared" si="61"/>
        <v>11304</v>
      </c>
      <c r="T118" s="56">
        <f t="shared" si="34"/>
        <v>0.99260265712009321</v>
      </c>
      <c r="U118" s="56">
        <f t="shared" si="35"/>
        <v>0.13503225712651834</v>
      </c>
      <c r="V118" s="56">
        <f t="shared" si="36"/>
        <v>0.13520857897200392</v>
      </c>
      <c r="W118" s="56">
        <f t="shared" si="37"/>
        <v>7.7468809290571157</v>
      </c>
      <c r="X118" s="56">
        <f t="shared" si="38"/>
        <v>1.0017453495707138</v>
      </c>
      <c r="Y118" s="62">
        <v>1</v>
      </c>
      <c r="Z118" s="56">
        <f t="shared" si="39"/>
        <v>50.784940675389763</v>
      </c>
      <c r="AA118" s="56">
        <f t="shared" si="40"/>
        <v>1.5511079945211763</v>
      </c>
      <c r="AB118" s="56">
        <f t="shared" si="41"/>
        <v>88.871941655064617</v>
      </c>
      <c r="AC118" s="56">
        <f t="shared" si="42"/>
        <v>50.794785159530477</v>
      </c>
      <c r="AD118" s="62">
        <v>1</v>
      </c>
      <c r="AE118" s="56">
        <f t="shared" si="43"/>
        <v>1.8651599999999998E-3</v>
      </c>
      <c r="AF118" s="56">
        <f t="shared" si="44"/>
        <v>1.8651578371514088E-3</v>
      </c>
      <c r="AG118" s="56">
        <f t="shared" si="45"/>
        <v>0.10686567219452463</v>
      </c>
      <c r="AH118" s="56">
        <f t="shared" si="46"/>
        <v>1.0000017394094001</v>
      </c>
      <c r="AI118" s="62">
        <v>1</v>
      </c>
      <c r="AJ118" s="56">
        <f t="shared" si="47"/>
        <v>0</v>
      </c>
      <c r="AK118" s="56">
        <f t="shared" si="48"/>
        <v>0</v>
      </c>
      <c r="AL118" s="56">
        <f t="shared" si="49"/>
        <v>0</v>
      </c>
      <c r="AM118" s="56">
        <f t="shared" si="50"/>
        <v>1</v>
      </c>
      <c r="AN118" s="62">
        <v>1</v>
      </c>
      <c r="AO118" s="56">
        <f t="shared" si="51"/>
        <v>0.18651600000000002</v>
      </c>
      <c r="AP118" s="56">
        <f t="shared" si="52"/>
        <v>0.18439719969404431</v>
      </c>
      <c r="AQ118" s="56">
        <f t="shared" si="53"/>
        <v>10.565181296499773</v>
      </c>
      <c r="AR118" s="56">
        <f t="shared" si="54"/>
        <v>1.0172454070950627</v>
      </c>
      <c r="AS118" s="62">
        <v>1</v>
      </c>
      <c r="AT118" s="56">
        <f t="shared" si="55"/>
        <v>1.8651599999999999E-5</v>
      </c>
      <c r="AU118" s="56">
        <f t="shared" si="56"/>
        <v>1.8651599997837145E-5</v>
      </c>
      <c r="AV118" s="56">
        <f t="shared" si="57"/>
        <v>1.0686579610422837E-3</v>
      </c>
      <c r="AW118" s="56">
        <f t="shared" si="58"/>
        <v>1.0000000001739411</v>
      </c>
      <c r="AX118" s="56">
        <f t="shared" si="62"/>
        <v>-86.053641287621957</v>
      </c>
      <c r="AY118" s="56">
        <f t="shared" si="59"/>
        <v>1.1748473985674146</v>
      </c>
      <c r="AZ118" s="56">
        <f t="shared" si="60"/>
        <v>1.3996291914896957</v>
      </c>
    </row>
    <row r="119" spans="2:52"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7">
        <f t="shared" si="33"/>
        <v>1.9</v>
      </c>
      <c r="R119" s="56">
        <f t="shared" si="64"/>
        <v>1900</v>
      </c>
      <c r="S119" s="56">
        <f t="shared" si="61"/>
        <v>11932</v>
      </c>
      <c r="T119" s="56">
        <f t="shared" si="34"/>
        <v>0.99175789882825205</v>
      </c>
      <c r="U119" s="56">
        <f t="shared" si="35"/>
        <v>0.14253404918910267</v>
      </c>
      <c r="V119" s="56">
        <f t="shared" si="36"/>
        <v>0.14274117312078871</v>
      </c>
      <c r="W119" s="56">
        <f t="shared" si="37"/>
        <v>8.1784667825674227</v>
      </c>
      <c r="X119" s="56">
        <f t="shared" si="38"/>
        <v>1.0019479452878133</v>
      </c>
      <c r="Y119" s="62">
        <v>1</v>
      </c>
      <c r="Z119" s="56">
        <f t="shared" si="39"/>
        <v>53.606326268466972</v>
      </c>
      <c r="AA119" s="56">
        <f t="shared" si="40"/>
        <v>1.5521439755363269</v>
      </c>
      <c r="AB119" s="56">
        <f t="shared" si="41"/>
        <v>88.931298994888422</v>
      </c>
      <c r="AC119" s="56">
        <f t="shared" si="42"/>
        <v>53.615652714494971</v>
      </c>
      <c r="AD119" s="62">
        <v>1</v>
      </c>
      <c r="AE119" s="56">
        <f t="shared" si="43"/>
        <v>1.9687799999999998E-3</v>
      </c>
      <c r="AF119" s="56">
        <f t="shared" si="44"/>
        <v>1.9687774562800156E-3</v>
      </c>
      <c r="AG119" s="56">
        <f t="shared" si="45"/>
        <v>0.11280263904534685</v>
      </c>
      <c r="AH119" s="56">
        <f t="shared" si="46"/>
        <v>1.0000019380454661</v>
      </c>
      <c r="AI119" s="62">
        <v>1</v>
      </c>
      <c r="AJ119" s="56">
        <f t="shared" si="47"/>
        <v>0</v>
      </c>
      <c r="AK119" s="56">
        <f t="shared" si="48"/>
        <v>0</v>
      </c>
      <c r="AL119" s="56">
        <f t="shared" si="49"/>
        <v>0</v>
      </c>
      <c r="AM119" s="56">
        <f t="shared" si="50"/>
        <v>1</v>
      </c>
      <c r="AN119" s="62">
        <v>1</v>
      </c>
      <c r="AO119" s="56">
        <f t="shared" si="51"/>
        <v>0.19687800000000003</v>
      </c>
      <c r="AP119" s="56">
        <f t="shared" si="52"/>
        <v>0.19439184241532842</v>
      </c>
      <c r="AQ119" s="56">
        <f t="shared" si="53"/>
        <v>11.137832142170501</v>
      </c>
      <c r="AR119" s="56">
        <f t="shared" si="54"/>
        <v>1.0191962258976432</v>
      </c>
      <c r="AS119" s="62">
        <v>1</v>
      </c>
      <c r="AT119" s="56">
        <f t="shared" si="55"/>
        <v>1.9687800000000001E-5</v>
      </c>
      <c r="AU119" s="56">
        <f t="shared" si="56"/>
        <v>1.9687799997456277E-5</v>
      </c>
      <c r="AV119" s="56">
        <f t="shared" si="57"/>
        <v>1.1280278477519175E-3</v>
      </c>
      <c r="AW119" s="56">
        <f t="shared" si="58"/>
        <v>1.0000000001938048</v>
      </c>
      <c r="AX119" s="56">
        <f t="shared" si="62"/>
        <v>-85.971933635285339</v>
      </c>
      <c r="AY119" s="56">
        <f t="shared" si="59"/>
        <v>1.1149444628273377</v>
      </c>
      <c r="AZ119" s="56">
        <f t="shared" si="60"/>
        <v>0.94506470035923174</v>
      </c>
    </row>
    <row r="120" spans="2:52"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7">
        <f t="shared" si="33"/>
        <v>2</v>
      </c>
      <c r="R120" s="56">
        <f t="shared" si="64"/>
        <v>2000</v>
      </c>
      <c r="S120" s="56">
        <f t="shared" si="61"/>
        <v>12560</v>
      </c>
      <c r="T120" s="56">
        <f t="shared" si="34"/>
        <v>0.99086747792604102</v>
      </c>
      <c r="U120" s="56">
        <f t="shared" si="35"/>
        <v>0.15003584125168706</v>
      </c>
      <c r="V120" s="56">
        <f t="shared" si="36"/>
        <v>0.15027711587182929</v>
      </c>
      <c r="W120" s="56">
        <f t="shared" si="37"/>
        <v>8.6102444968542553</v>
      </c>
      <c r="X120" s="56">
        <f t="shared" si="38"/>
        <v>1.0021622186410815</v>
      </c>
      <c r="Y120" s="62">
        <v>1</v>
      </c>
      <c r="Z120" s="56">
        <f t="shared" si="39"/>
        <v>56.427711861544175</v>
      </c>
      <c r="AA120" s="56">
        <f t="shared" si="40"/>
        <v>1.5530763927506417</v>
      </c>
      <c r="AB120" s="56">
        <f t="shared" si="41"/>
        <v>88.984722566014014</v>
      </c>
      <c r="AC120" s="56">
        <f t="shared" si="42"/>
        <v>56.436572060406483</v>
      </c>
      <c r="AD120" s="62">
        <v>1</v>
      </c>
      <c r="AE120" s="56">
        <f t="shared" si="43"/>
        <v>2.0723999999999998E-3</v>
      </c>
      <c r="AF120" s="56">
        <f t="shared" si="44"/>
        <v>2.0723970331309573E-3</v>
      </c>
      <c r="AG120" s="56">
        <f t="shared" si="45"/>
        <v>0.11873960347383729</v>
      </c>
      <c r="AH120" s="56">
        <f t="shared" si="46"/>
        <v>1.0000021474185743</v>
      </c>
      <c r="AI120" s="62">
        <v>1</v>
      </c>
      <c r="AJ120" s="56">
        <f t="shared" si="47"/>
        <v>0</v>
      </c>
      <c r="AK120" s="56">
        <f t="shared" si="48"/>
        <v>0</v>
      </c>
      <c r="AL120" s="56">
        <f t="shared" si="49"/>
        <v>0</v>
      </c>
      <c r="AM120" s="56">
        <f t="shared" si="50"/>
        <v>1</v>
      </c>
      <c r="AN120" s="62">
        <v>1</v>
      </c>
      <c r="AO120" s="56">
        <f t="shared" si="51"/>
        <v>0.20724000000000001</v>
      </c>
      <c r="AP120" s="56">
        <f t="shared" si="52"/>
        <v>0.20434730719681332</v>
      </c>
      <c r="AQ120" s="56">
        <f t="shared" si="53"/>
        <v>11.708238257240717</v>
      </c>
      <c r="AR120" s="56">
        <f t="shared" si="54"/>
        <v>1.0212484602681171</v>
      </c>
      <c r="AS120" s="62">
        <v>1</v>
      </c>
      <c r="AT120" s="56">
        <f t="shared" si="55"/>
        <v>2.0724E-5</v>
      </c>
      <c r="AU120" s="56">
        <f t="shared" si="56"/>
        <v>2.0723999997033125E-5</v>
      </c>
      <c r="AV120" s="56">
        <f t="shared" si="57"/>
        <v>1.1873977344591287E-3</v>
      </c>
      <c r="AW120" s="56">
        <f t="shared" si="58"/>
        <v>1.000000000214742</v>
      </c>
      <c r="AX120" s="56">
        <f t="shared" si="62"/>
        <v>-85.886728805627556</v>
      </c>
      <c r="AY120" s="56">
        <f t="shared" si="59"/>
        <v>1.061121090603437</v>
      </c>
      <c r="AZ120" s="56">
        <f t="shared" si="60"/>
        <v>0.51529893118711489</v>
      </c>
    </row>
    <row r="121" spans="2:52"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7">
        <f t="shared" si="33"/>
        <v>2.1</v>
      </c>
      <c r="R121" s="56">
        <f t="shared" si="64"/>
        <v>2100</v>
      </c>
      <c r="S121" s="56">
        <f t="shared" si="61"/>
        <v>13188</v>
      </c>
      <c r="T121" s="56">
        <f t="shared" si="34"/>
        <v>0.98993139441346023</v>
      </c>
      <c r="U121" s="56">
        <f t="shared" si="35"/>
        <v>0.1575376333142714</v>
      </c>
      <c r="V121" s="56">
        <f t="shared" si="36"/>
        <v>0.15781656825289703</v>
      </c>
      <c r="W121" s="56">
        <f t="shared" si="37"/>
        <v>9.0422232981292954</v>
      </c>
      <c r="X121" s="56">
        <f t="shared" si="38"/>
        <v>1.0023882838279983</v>
      </c>
      <c r="Y121" s="62">
        <v>1</v>
      </c>
      <c r="Z121" s="56">
        <f t="shared" si="39"/>
        <v>59.249097454621385</v>
      </c>
      <c r="AA121" s="56">
        <f t="shared" si="40"/>
        <v>1.5539200349230402</v>
      </c>
      <c r="AB121" s="56">
        <f t="shared" si="41"/>
        <v>89.033059701911696</v>
      </c>
      <c r="AC121" s="56">
        <f t="shared" si="42"/>
        <v>59.257535800834837</v>
      </c>
      <c r="AD121" s="62">
        <v>1</v>
      </c>
      <c r="AE121" s="56">
        <f t="shared" si="43"/>
        <v>2.1760199999999999E-3</v>
      </c>
      <c r="AF121" s="56">
        <f t="shared" si="44"/>
        <v>2.1760165654791316E-3</v>
      </c>
      <c r="AG121" s="56">
        <f t="shared" si="45"/>
        <v>0.12467656535250699</v>
      </c>
      <c r="AH121" s="56">
        <f t="shared" si="46"/>
        <v>1.0000023675287175</v>
      </c>
      <c r="AI121" s="62">
        <v>1</v>
      </c>
      <c r="AJ121" s="56">
        <f t="shared" si="47"/>
        <v>0</v>
      </c>
      <c r="AK121" s="56">
        <f t="shared" si="48"/>
        <v>0</v>
      </c>
      <c r="AL121" s="56">
        <f t="shared" si="49"/>
        <v>0</v>
      </c>
      <c r="AM121" s="56">
        <f t="shared" si="50"/>
        <v>1</v>
      </c>
      <c r="AN121" s="62">
        <v>1</v>
      </c>
      <c r="AO121" s="56">
        <f t="shared" si="51"/>
        <v>0.21760200000000002</v>
      </c>
      <c r="AP121" s="56">
        <f t="shared" si="52"/>
        <v>0.21426186248788467</v>
      </c>
      <c r="AQ121" s="56">
        <f t="shared" si="53"/>
        <v>12.276300431168204</v>
      </c>
      <c r="AR121" s="56">
        <f t="shared" si="54"/>
        <v>1.0234015000985683</v>
      </c>
      <c r="AS121" s="62">
        <v>1</v>
      </c>
      <c r="AT121" s="56">
        <f t="shared" si="55"/>
        <v>2.1760200000000002E-5</v>
      </c>
      <c r="AU121" s="56">
        <f t="shared" si="56"/>
        <v>2.176019999656547E-5</v>
      </c>
      <c r="AV121" s="56">
        <f t="shared" si="57"/>
        <v>1.2467676211637899E-3</v>
      </c>
      <c r="AW121" s="56">
        <f t="shared" si="58"/>
        <v>1.0000000002367533</v>
      </c>
      <c r="AX121" s="56">
        <f t="shared" si="62"/>
        <v>-85.798982568872788</v>
      </c>
      <c r="AY121" s="56">
        <f t="shared" si="59"/>
        <v>1.0125084688530039</v>
      </c>
      <c r="AZ121" s="56">
        <f t="shared" si="60"/>
        <v>0.10797328881058549</v>
      </c>
    </row>
    <row r="122" spans="2:52"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7">
        <f t="shared" si="33"/>
        <v>2.2000000000000002</v>
      </c>
      <c r="R122" s="56">
        <f t="shared" si="64"/>
        <v>2200</v>
      </c>
      <c r="S122" s="56">
        <f t="shared" si="61"/>
        <v>13816</v>
      </c>
      <c r="T122" s="56">
        <f t="shared" si="34"/>
        <v>0.98894964829050969</v>
      </c>
      <c r="U122" s="56">
        <f t="shared" si="35"/>
        <v>0.16503942537685576</v>
      </c>
      <c r="V122" s="56">
        <f t="shared" si="36"/>
        <v>0.16535968895439823</v>
      </c>
      <c r="W122" s="56">
        <f t="shared" si="37"/>
        <v>9.4744122786830758</v>
      </c>
      <c r="X122" s="56">
        <f t="shared" si="38"/>
        <v>1.0026262607685106</v>
      </c>
      <c r="Y122" s="62">
        <v>1</v>
      </c>
      <c r="Z122" s="56">
        <f t="shared" si="39"/>
        <v>62.070483047698595</v>
      </c>
      <c r="AA122" s="56">
        <f t="shared" si="40"/>
        <v>1.5546870032328455</v>
      </c>
      <c r="AB122" s="56">
        <f t="shared" si="41"/>
        <v>89.077003749083815</v>
      </c>
      <c r="AC122" s="56">
        <f t="shared" si="42"/>
        <v>62.078537883673121</v>
      </c>
      <c r="AD122" s="62">
        <v>1</v>
      </c>
      <c r="AE122" s="56">
        <f t="shared" si="43"/>
        <v>2.2796399999999999E-3</v>
      </c>
      <c r="AF122" s="56">
        <f t="shared" si="44"/>
        <v>2.2796360510994413E-3</v>
      </c>
      <c r="AG122" s="56">
        <f t="shared" si="45"/>
        <v>0.13061352455386727</v>
      </c>
      <c r="AH122" s="56">
        <f t="shared" si="46"/>
        <v>1.0000025983758889</v>
      </c>
      <c r="AI122" s="62">
        <v>1</v>
      </c>
      <c r="AJ122" s="56">
        <f t="shared" si="47"/>
        <v>0</v>
      </c>
      <c r="AK122" s="56">
        <f t="shared" si="48"/>
        <v>0</v>
      </c>
      <c r="AL122" s="56">
        <f t="shared" si="49"/>
        <v>0</v>
      </c>
      <c r="AM122" s="56">
        <f t="shared" si="50"/>
        <v>1</v>
      </c>
      <c r="AN122" s="62">
        <v>1</v>
      </c>
      <c r="AO122" s="56">
        <f t="shared" si="51"/>
        <v>0.22796400000000003</v>
      </c>
      <c r="AP122" s="56">
        <f t="shared" si="52"/>
        <v>0.22413382309872729</v>
      </c>
      <c r="AQ122" s="56">
        <f t="shared" si="53"/>
        <v>12.841922109688877</v>
      </c>
      <c r="AR122" s="56">
        <f t="shared" si="54"/>
        <v>1.0256547105610152</v>
      </c>
      <c r="AS122" s="62">
        <v>1</v>
      </c>
      <c r="AT122" s="56">
        <f t="shared" si="55"/>
        <v>2.2796400000000001E-5</v>
      </c>
      <c r="AU122" s="56">
        <f t="shared" si="56"/>
        <v>2.2796399996051089E-5</v>
      </c>
      <c r="AV122" s="56">
        <f t="shared" si="57"/>
        <v>1.3061375078657739E-3</v>
      </c>
      <c r="AW122" s="56">
        <f t="shared" si="58"/>
        <v>1.0000000002598379</v>
      </c>
      <c r="AX122" s="56">
        <f t="shared" si="62"/>
        <v>-85.70949391807801</v>
      </c>
      <c r="AY122" s="56">
        <f t="shared" si="59"/>
        <v>0.96839560240817979</v>
      </c>
      <c r="AZ122" s="56">
        <f t="shared" si="60"/>
        <v>-0.27894382810459972</v>
      </c>
    </row>
    <row r="123" spans="2:52"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7">
        <f t="shared" si="33"/>
        <v>2.2999999999999998</v>
      </c>
      <c r="R123" s="56">
        <f t="shared" si="64"/>
        <v>2300</v>
      </c>
      <c r="S123" s="56">
        <f t="shared" si="61"/>
        <v>14444</v>
      </c>
      <c r="T123" s="56">
        <f t="shared" si="34"/>
        <v>0.98792223955718927</v>
      </c>
      <c r="U123" s="56">
        <f t="shared" si="35"/>
        <v>0.17254121743944012</v>
      </c>
      <c r="V123" s="56">
        <f t="shared" si="36"/>
        <v>0.17290663421352603</v>
      </c>
      <c r="W123" s="56">
        <f t="shared" si="37"/>
        <v>9.9068203902473648</v>
      </c>
      <c r="X123" s="56">
        <f t="shared" si="38"/>
        <v>1.0028762750844078</v>
      </c>
      <c r="Y123" s="62">
        <v>1</v>
      </c>
      <c r="Z123" s="56">
        <f t="shared" si="39"/>
        <v>64.891868640775812</v>
      </c>
      <c r="AA123" s="56">
        <f t="shared" si="40"/>
        <v>1.5553872952227319</v>
      </c>
      <c r="AB123" s="56">
        <f t="shared" si="41"/>
        <v>89.117127524531128</v>
      </c>
      <c r="AC123" s="56">
        <f t="shared" si="42"/>
        <v>64.899573309011075</v>
      </c>
      <c r="AD123" s="62">
        <v>1</v>
      </c>
      <c r="AE123" s="56">
        <f t="shared" si="43"/>
        <v>2.3832599999999999E-3</v>
      </c>
      <c r="AF123" s="56">
        <f t="shared" si="44"/>
        <v>2.3832554877667948E-3</v>
      </c>
      <c r="AG123" s="56">
        <f t="shared" si="45"/>
        <v>0.13655048095042974</v>
      </c>
      <c r="AH123" s="56">
        <f t="shared" si="46"/>
        <v>1.0000028399600811</v>
      </c>
      <c r="AI123" s="62">
        <v>1</v>
      </c>
      <c r="AJ123" s="56">
        <f t="shared" si="47"/>
        <v>0</v>
      </c>
      <c r="AK123" s="56">
        <f t="shared" si="48"/>
        <v>0</v>
      </c>
      <c r="AL123" s="56">
        <f t="shared" si="49"/>
        <v>0</v>
      </c>
      <c r="AM123" s="56">
        <f t="shared" si="50"/>
        <v>1</v>
      </c>
      <c r="AN123" s="62">
        <v>1</v>
      </c>
      <c r="AO123" s="56">
        <f t="shared" si="51"/>
        <v>0.23832600000000001</v>
      </c>
      <c r="AP123" s="56">
        <f t="shared" si="52"/>
        <v>0.23396155148534428</v>
      </c>
      <c r="AQ123" s="56">
        <f t="shared" si="53"/>
        <v>13.405009468442945</v>
      </c>
      <c r="AR123" s="56">
        <f t="shared" si="54"/>
        <v>1.0280074329867464</v>
      </c>
      <c r="AS123" s="62">
        <v>1</v>
      </c>
      <c r="AT123" s="56">
        <f t="shared" si="55"/>
        <v>2.3832600000000003E-5</v>
      </c>
      <c r="AU123" s="56">
        <f t="shared" si="56"/>
        <v>2.3832599995487753E-5</v>
      </c>
      <c r="AV123" s="56">
        <f t="shared" si="57"/>
        <v>1.3655073945649532E-3</v>
      </c>
      <c r="AW123" s="56">
        <f t="shared" si="58"/>
        <v>1.0000000002839964</v>
      </c>
      <c r="AX123" s="56">
        <f t="shared" si="62"/>
        <v>-85.618938446335548</v>
      </c>
      <c r="AY123" s="56">
        <f t="shared" si="59"/>
        <v>0.9281950341652746</v>
      </c>
      <c r="AZ123" s="56">
        <f t="shared" si="60"/>
        <v>-0.64721518764355324</v>
      </c>
    </row>
    <row r="124" spans="2:52"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7">
        <f t="shared" si="33"/>
        <v>2.4</v>
      </c>
      <c r="R124" s="56">
        <f t="shared" si="64"/>
        <v>2400</v>
      </c>
      <c r="S124" s="56">
        <f t="shared" si="61"/>
        <v>15072</v>
      </c>
      <c r="T124" s="56">
        <f t="shared" si="34"/>
        <v>0.98684916821349911</v>
      </c>
      <c r="U124" s="56">
        <f t="shared" si="35"/>
        <v>0.18004300950202445</v>
      </c>
      <c r="V124" s="56">
        <f t="shared" si="36"/>
        <v>0.18045755769862695</v>
      </c>
      <c r="W124" s="56">
        <f t="shared" si="37"/>
        <v>10.339456437369861</v>
      </c>
      <c r="X124" s="56">
        <f t="shared" si="38"/>
        <v>1.0031384580775582</v>
      </c>
      <c r="Y124" s="62">
        <v>1</v>
      </c>
      <c r="Z124" s="56">
        <f t="shared" si="39"/>
        <v>67.713254233853007</v>
      </c>
      <c r="AA124" s="56">
        <f t="shared" si="40"/>
        <v>1.5560292428416267</v>
      </c>
      <c r="AB124" s="56">
        <f t="shared" si="41"/>
        <v>89.153908413762267</v>
      </c>
      <c r="AC124" s="56">
        <f t="shared" si="42"/>
        <v>67.720637910007994</v>
      </c>
      <c r="AD124" s="62">
        <v>1</v>
      </c>
      <c r="AE124" s="56">
        <f t="shared" si="43"/>
        <v>2.4868799999999999E-3</v>
      </c>
      <c r="AF124" s="56">
        <f t="shared" si="44"/>
        <v>2.4868748732561072E-3</v>
      </c>
      <c r="AG124" s="56">
        <f t="shared" si="45"/>
        <v>0.14248743441470646</v>
      </c>
      <c r="AH124" s="56">
        <f t="shared" si="46"/>
        <v>1.0000030922812861</v>
      </c>
      <c r="AI124" s="62">
        <v>1</v>
      </c>
      <c r="AJ124" s="56">
        <f t="shared" si="47"/>
        <v>0</v>
      </c>
      <c r="AK124" s="56">
        <f t="shared" si="48"/>
        <v>0</v>
      </c>
      <c r="AL124" s="56">
        <f t="shared" si="49"/>
        <v>0</v>
      </c>
      <c r="AM124" s="56">
        <f t="shared" si="50"/>
        <v>1</v>
      </c>
      <c r="AN124" s="62">
        <v>1</v>
      </c>
      <c r="AO124" s="56">
        <f t="shared" si="51"/>
        <v>0.24868800000000002</v>
      </c>
      <c r="AP124" s="56">
        <f t="shared" si="52"/>
        <v>0.24374345891064722</v>
      </c>
      <c r="AQ124" s="56">
        <f t="shared" si="53"/>
        <v>13.965471479500485</v>
      </c>
      <c r="AR124" s="56">
        <f t="shared" si="54"/>
        <v>1.0304589857650812</v>
      </c>
      <c r="AS124" s="62">
        <v>1</v>
      </c>
      <c r="AT124" s="56">
        <f t="shared" si="55"/>
        <v>2.4868800000000002E-5</v>
      </c>
      <c r="AU124" s="56">
        <f t="shared" si="56"/>
        <v>2.486879999487324E-5</v>
      </c>
      <c r="AV124" s="56">
        <f t="shared" si="57"/>
        <v>1.4248772812612001E-3</v>
      </c>
      <c r="AW124" s="56">
        <f t="shared" si="58"/>
        <v>1.0000000003092286</v>
      </c>
      <c r="AX124" s="56">
        <f t="shared" si="62"/>
        <v>-85.527893371631649</v>
      </c>
      <c r="AY124" s="56">
        <f t="shared" si="59"/>
        <v>0.89141712769518655</v>
      </c>
      <c r="AZ124" s="56">
        <f t="shared" si="60"/>
        <v>-0.99838051264671557</v>
      </c>
    </row>
    <row r="125" spans="2:52"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7">
        <f t="shared" si="33"/>
        <v>2.5</v>
      </c>
      <c r="R125" s="56">
        <f t="shared" si="64"/>
        <v>2500</v>
      </c>
      <c r="S125" s="56">
        <f t="shared" si="61"/>
        <v>15700</v>
      </c>
      <c r="T125" s="56">
        <f t="shared" si="34"/>
        <v>0.98573043425943918</v>
      </c>
      <c r="U125" s="56">
        <f t="shared" si="35"/>
        <v>0.18754480156460882</v>
      </c>
      <c r="V125" s="56">
        <f t="shared" si="36"/>
        <v>0.18801261039380612</v>
      </c>
      <c r="W125" s="56">
        <f t="shared" si="37"/>
        <v>10.772329070802565</v>
      </c>
      <c r="X125" s="56">
        <f t="shared" si="38"/>
        <v>1.0034129467069932</v>
      </c>
      <c r="Y125" s="62">
        <v>1</v>
      </c>
      <c r="Z125" s="56">
        <f t="shared" si="39"/>
        <v>70.534639826930217</v>
      </c>
      <c r="AA125" s="56">
        <f t="shared" si="40"/>
        <v>1.5566198454138169</v>
      </c>
      <c r="AB125" s="56">
        <f t="shared" si="41"/>
        <v>89.187747448518351</v>
      </c>
      <c r="AC125" s="56">
        <f t="shared" si="42"/>
        <v>70.541728186335007</v>
      </c>
      <c r="AD125" s="62">
        <v>1</v>
      </c>
      <c r="AE125" s="56">
        <f t="shared" si="43"/>
        <v>2.5904999999999999E-3</v>
      </c>
      <c r="AF125" s="56">
        <f t="shared" si="44"/>
        <v>2.5904942053423009E-3</v>
      </c>
      <c r="AG125" s="56">
        <f t="shared" si="45"/>
        <v>0.14842438481920989</v>
      </c>
      <c r="AH125" s="56">
        <f t="shared" si="46"/>
        <v>1.0000033553394958</v>
      </c>
      <c r="AI125" s="62">
        <v>1</v>
      </c>
      <c r="AJ125" s="56">
        <f t="shared" si="47"/>
        <v>0</v>
      </c>
      <c r="AK125" s="56">
        <f t="shared" si="48"/>
        <v>0</v>
      </c>
      <c r="AL125" s="56">
        <f t="shared" si="49"/>
        <v>0</v>
      </c>
      <c r="AM125" s="56">
        <f t="shared" si="50"/>
        <v>1</v>
      </c>
      <c r="AN125" s="62">
        <v>1</v>
      </c>
      <c r="AO125" s="56">
        <f t="shared" si="51"/>
        <v>0.25905</v>
      </c>
      <c r="AP125" s="56">
        <f t="shared" si="52"/>
        <v>0.25347800648132818</v>
      </c>
      <c r="AQ125" s="56">
        <f t="shared" si="53"/>
        <v>14.523219970769832</v>
      </c>
      <c r="AR125" s="56">
        <f t="shared" si="54"/>
        <v>1.0330086652589126</v>
      </c>
      <c r="AS125" s="62">
        <v>1</v>
      </c>
      <c r="AT125" s="56">
        <f t="shared" si="55"/>
        <v>2.5905E-5</v>
      </c>
      <c r="AU125" s="56">
        <f t="shared" si="56"/>
        <v>2.5904999994205319E-5</v>
      </c>
      <c r="AV125" s="56">
        <f t="shared" si="57"/>
        <v>1.4842471679543869E-3</v>
      </c>
      <c r="AW125" s="56">
        <f t="shared" si="58"/>
        <v>1.0000000003355345</v>
      </c>
      <c r="AX125" s="56">
        <f t="shared" si="62"/>
        <v>-85.436856548551077</v>
      </c>
      <c r="AY125" s="56">
        <f t="shared" si="59"/>
        <v>0.85765051706437301</v>
      </c>
      <c r="AZ125" s="56">
        <f t="shared" si="60"/>
        <v>-1.3337929243844047</v>
      </c>
    </row>
    <row r="126" spans="2:52"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7">
        <f t="shared" si="33"/>
        <v>2.6</v>
      </c>
      <c r="R126" s="56">
        <f t="shared" si="64"/>
        <v>2600</v>
      </c>
      <c r="S126" s="56">
        <f t="shared" si="61"/>
        <v>16328</v>
      </c>
      <c r="T126" s="56">
        <f t="shared" si="34"/>
        <v>0.98456603769500939</v>
      </c>
      <c r="U126" s="56">
        <f t="shared" si="35"/>
        <v>0.19504659362719318</v>
      </c>
      <c r="V126" s="56">
        <f t="shared" si="36"/>
        <v>0.19557194048379914</v>
      </c>
      <c r="W126" s="56">
        <f t="shared" si="37"/>
        <v>11.205446780905413</v>
      </c>
      <c r="X126" s="56">
        <f t="shared" si="38"/>
        <v>1.0036998835648145</v>
      </c>
      <c r="Y126" s="62">
        <v>1</v>
      </c>
      <c r="Z126" s="56">
        <f t="shared" si="39"/>
        <v>73.356025420007427</v>
      </c>
      <c r="AA126" s="56">
        <f t="shared" si="40"/>
        <v>1.5571650258069825</v>
      </c>
      <c r="AB126" s="56">
        <f t="shared" si="41"/>
        <v>89.218983984120015</v>
      </c>
      <c r="AC126" s="56">
        <f t="shared" si="42"/>
        <v>73.362841176039353</v>
      </c>
      <c r="AD126" s="62">
        <v>1</v>
      </c>
      <c r="AE126" s="56">
        <f t="shared" si="43"/>
        <v>2.6941199999999995E-3</v>
      </c>
      <c r="AF126" s="56">
        <f t="shared" si="44"/>
        <v>2.6941134818003029E-3</v>
      </c>
      <c r="AG126" s="56">
        <f t="shared" si="45"/>
        <v>0.15436133203645269</v>
      </c>
      <c r="AH126" s="56">
        <f t="shared" si="46"/>
        <v>1.0000036291347019</v>
      </c>
      <c r="AI126" s="62">
        <v>1</v>
      </c>
      <c r="AJ126" s="56">
        <f t="shared" si="47"/>
        <v>0</v>
      </c>
      <c r="AK126" s="56">
        <f t="shared" si="48"/>
        <v>0</v>
      </c>
      <c r="AL126" s="56">
        <f t="shared" si="49"/>
        <v>0</v>
      </c>
      <c r="AM126" s="56">
        <f t="shared" si="50"/>
        <v>1</v>
      </c>
      <c r="AN126" s="62">
        <v>1</v>
      </c>
      <c r="AO126" s="56">
        <f t="shared" si="51"/>
        <v>0.26941200000000004</v>
      </c>
      <c r="AP126" s="56">
        <f t="shared" si="52"/>
        <v>0.26316370606075823</v>
      </c>
      <c r="AQ126" s="56">
        <f t="shared" si="53"/>
        <v>15.07816967830281</v>
      </c>
      <c r="AR126" s="56">
        <f t="shared" si="54"/>
        <v>1.0356557467344059</v>
      </c>
      <c r="AS126" s="62">
        <v>1</v>
      </c>
      <c r="AT126" s="56">
        <f t="shared" si="55"/>
        <v>2.6941200000000002E-5</v>
      </c>
      <c r="AU126" s="56">
        <f t="shared" si="56"/>
        <v>2.6941199993481775E-5</v>
      </c>
      <c r="AV126" s="56">
        <f t="shared" si="57"/>
        <v>1.5436170546443866E-3</v>
      </c>
      <c r="AW126" s="56">
        <f t="shared" si="58"/>
        <v>1.0000000003629141</v>
      </c>
      <c r="AX126" s="56">
        <f t="shared" si="62"/>
        <v>-85.34626108672262</v>
      </c>
      <c r="AY126" s="56">
        <f t="shared" si="59"/>
        <v>0.82654706490409147</v>
      </c>
      <c r="AZ126" s="56">
        <f t="shared" si="60"/>
        <v>-1.6546482394021966</v>
      </c>
    </row>
    <row r="127" spans="2:52"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7">
        <f t="shared" si="33"/>
        <v>2.7</v>
      </c>
      <c r="R127" s="56">
        <f t="shared" si="64"/>
        <v>2700</v>
      </c>
      <c r="S127" s="56">
        <f t="shared" si="61"/>
        <v>16956</v>
      </c>
      <c r="T127" s="56">
        <f t="shared" si="34"/>
        <v>0.98335597852020984</v>
      </c>
      <c r="U127" s="56">
        <f t="shared" si="35"/>
        <v>0.20254838568977754</v>
      </c>
      <c r="V127" s="56">
        <f t="shared" si="36"/>
        <v>0.20313569323913966</v>
      </c>
      <c r="W127" s="56">
        <f t="shared" si="37"/>
        <v>11.638817891066873</v>
      </c>
      <c r="X127" s="56">
        <f t="shared" si="38"/>
        <v>1.0039994168509134</v>
      </c>
      <c r="Y127" s="62">
        <v>1</v>
      </c>
      <c r="Z127" s="56">
        <f t="shared" si="39"/>
        <v>76.177411013084637</v>
      </c>
      <c r="AA127" s="56">
        <f t="shared" si="40"/>
        <v>1.5576698296999356</v>
      </c>
      <c r="AB127" s="56">
        <f t="shared" si="41"/>
        <v>89.247907116668003</v>
      </c>
      <c r="AC127" s="56">
        <f t="shared" si="42"/>
        <v>76.183974355873744</v>
      </c>
      <c r="AD127" s="62">
        <v>1</v>
      </c>
      <c r="AE127" s="56">
        <f t="shared" si="43"/>
        <v>2.7977399999999995E-3</v>
      </c>
      <c r="AF127" s="56">
        <f t="shared" si="44"/>
        <v>2.7977327004050506E-3</v>
      </c>
      <c r="AG127" s="56">
        <f t="shared" si="45"/>
        <v>0.16029827593894819</v>
      </c>
      <c r="AH127" s="56">
        <f t="shared" si="46"/>
        <v>1.0000039136668954</v>
      </c>
      <c r="AI127" s="62">
        <v>1</v>
      </c>
      <c r="AJ127" s="56">
        <f t="shared" si="47"/>
        <v>0</v>
      </c>
      <c r="AK127" s="56">
        <f t="shared" si="48"/>
        <v>0</v>
      </c>
      <c r="AL127" s="56">
        <f t="shared" si="49"/>
        <v>0</v>
      </c>
      <c r="AM127" s="56">
        <f t="shared" si="50"/>
        <v>1</v>
      </c>
      <c r="AN127" s="62">
        <v>1</v>
      </c>
      <c r="AO127" s="56">
        <f t="shared" si="51"/>
        <v>0.27977400000000002</v>
      </c>
      <c r="AP127" s="56">
        <f t="shared" si="52"/>
        <v>0.27279912105866744</v>
      </c>
      <c r="AQ127" s="56">
        <f t="shared" si="53"/>
        <v>15.630238291540062</v>
      </c>
      <c r="AR127" s="56">
        <f t="shared" si="54"/>
        <v>1.0383994853022609</v>
      </c>
      <c r="AS127" s="62">
        <v>1</v>
      </c>
      <c r="AT127" s="56">
        <f t="shared" si="55"/>
        <v>2.7977400000000001E-5</v>
      </c>
      <c r="AU127" s="56">
        <f t="shared" si="56"/>
        <v>2.7977399992700373E-5</v>
      </c>
      <c r="AV127" s="56">
        <f t="shared" si="57"/>
        <v>1.6029869413310715E-3</v>
      </c>
      <c r="AW127" s="56">
        <f t="shared" si="58"/>
        <v>1.0000000003913674</v>
      </c>
      <c r="AX127" s="56">
        <f t="shared" si="62"/>
        <v>-85.256486716194814</v>
      </c>
      <c r="AY127" s="56">
        <f t="shared" si="59"/>
        <v>0.79781016085623357</v>
      </c>
      <c r="AZ127" s="56">
        <f t="shared" si="60"/>
        <v>-1.962008736916341</v>
      </c>
    </row>
    <row r="128" spans="2:52"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7">
        <f t="shared" si="33"/>
        <v>2.8</v>
      </c>
      <c r="R128" s="56">
        <f t="shared" si="64"/>
        <v>2800</v>
      </c>
      <c r="S128" s="56">
        <f t="shared" si="61"/>
        <v>17584</v>
      </c>
      <c r="T128" s="56">
        <f t="shared" si="34"/>
        <v>0.98210025673504042</v>
      </c>
      <c r="U128" s="56">
        <f t="shared" si="35"/>
        <v>0.21005017775236187</v>
      </c>
      <c r="V128" s="56">
        <f t="shared" si="36"/>
        <v>0.21070401090165436</v>
      </c>
      <c r="W128" s="56">
        <f t="shared" si="37"/>
        <v>12.072450551143282</v>
      </c>
      <c r="X128" s="56">
        <f t="shared" si="38"/>
        <v>1.0043117003464765</v>
      </c>
      <c r="Y128" s="62">
        <v>1</v>
      </c>
      <c r="Z128" s="56">
        <f t="shared" si="39"/>
        <v>78.998796606161847</v>
      </c>
      <c r="AA128" s="56">
        <f t="shared" si="40"/>
        <v>1.5581385821681233</v>
      </c>
      <c r="AB128" s="56">
        <f t="shared" si="41"/>
        <v>89.274764654731499</v>
      </c>
      <c r="AC128" s="56">
        <f t="shared" si="42"/>
        <v>79.005125562976787</v>
      </c>
      <c r="AD128" s="62">
        <v>1</v>
      </c>
      <c r="AE128" s="56">
        <f t="shared" si="43"/>
        <v>2.9013599999999995E-3</v>
      </c>
      <c r="AF128" s="56">
        <f t="shared" si="44"/>
        <v>2.9013518589314866E-3</v>
      </c>
      <c r="AG128" s="56">
        <f t="shared" si="45"/>
        <v>0.16623521639920999</v>
      </c>
      <c r="AH128" s="56">
        <f t="shared" si="46"/>
        <v>1.0000042089360672</v>
      </c>
      <c r="AI128" s="62">
        <v>1</v>
      </c>
      <c r="AJ128" s="56">
        <f t="shared" si="47"/>
        <v>0</v>
      </c>
      <c r="AK128" s="56">
        <f t="shared" si="48"/>
        <v>0</v>
      </c>
      <c r="AL128" s="56">
        <f t="shared" si="49"/>
        <v>0</v>
      </c>
      <c r="AM128" s="56">
        <f t="shared" si="50"/>
        <v>1</v>
      </c>
      <c r="AN128" s="62">
        <v>1</v>
      </c>
      <c r="AO128" s="56">
        <f t="shared" si="51"/>
        <v>0.29013600000000001</v>
      </c>
      <c r="AP128" s="56">
        <f t="shared" si="52"/>
        <v>0.28238286709885224</v>
      </c>
      <c r="AQ128" s="56">
        <f t="shared" si="53"/>
        <v>16.179346491567866</v>
      </c>
      <c r="AR128" s="56">
        <f t="shared" si="54"/>
        <v>1.0412391168679747</v>
      </c>
      <c r="AS128" s="62">
        <v>1</v>
      </c>
      <c r="AT128" s="56">
        <f t="shared" si="55"/>
        <v>2.9013600000000003E-5</v>
      </c>
      <c r="AU128" s="56">
        <f t="shared" si="56"/>
        <v>2.9013599991858895E-5</v>
      </c>
      <c r="AV128" s="56">
        <f t="shared" si="57"/>
        <v>1.6623568280143143E-3</v>
      </c>
      <c r="AW128" s="56">
        <f t="shared" si="58"/>
        <v>1.0000000004208944</v>
      </c>
      <c r="AX128" s="56">
        <f t="shared" si="62"/>
        <v>-85.16786871430692</v>
      </c>
      <c r="AY128" s="56">
        <f t="shared" si="59"/>
        <v>0.77118552591742384</v>
      </c>
      <c r="AZ128" s="56">
        <f t="shared" si="60"/>
        <v>-2.2568226026746103</v>
      </c>
    </row>
    <row r="129" spans="2:52"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7">
        <f t="shared" si="33"/>
        <v>2.9</v>
      </c>
      <c r="R129" s="56">
        <f t="shared" si="64"/>
        <v>2900</v>
      </c>
      <c r="S129" s="56">
        <f t="shared" si="61"/>
        <v>18212</v>
      </c>
      <c r="T129" s="56">
        <f t="shared" si="34"/>
        <v>0.98079887233950125</v>
      </c>
      <c r="U129" s="56">
        <f t="shared" si="35"/>
        <v>0.21755196981494623</v>
      </c>
      <c r="V129" s="56">
        <f t="shared" si="36"/>
        <v>0.21827703257031897</v>
      </c>
      <c r="W129" s="56">
        <f t="shared" si="37"/>
        <v>12.506352730918884</v>
      </c>
      <c r="X129" s="56">
        <f t="shared" si="38"/>
        <v>1.0046368933862624</v>
      </c>
      <c r="Y129" s="62">
        <v>1</v>
      </c>
      <c r="Z129" s="56">
        <f t="shared" si="39"/>
        <v>81.820182199239056</v>
      </c>
      <c r="AA129" s="56">
        <f t="shared" si="40"/>
        <v>1.5585750118848023</v>
      </c>
      <c r="AB129" s="56">
        <f t="shared" si="41"/>
        <v>89.299770235551293</v>
      </c>
      <c r="AC129" s="56">
        <f t="shared" si="42"/>
        <v>81.826292932752835</v>
      </c>
      <c r="AD129" s="62">
        <v>1</v>
      </c>
      <c r="AE129" s="56">
        <f t="shared" si="43"/>
        <v>3.0049799999999995E-3</v>
      </c>
      <c r="AF129" s="56">
        <f t="shared" si="44"/>
        <v>3.0049709551545614E-3</v>
      </c>
      <c r="AG129" s="56">
        <f t="shared" si="45"/>
        <v>0.17217215328975213</v>
      </c>
      <c r="AH129" s="56">
        <f t="shared" si="46"/>
        <v>1.0000045149422079</v>
      </c>
      <c r="AI129" s="62">
        <v>1</v>
      </c>
      <c r="AJ129" s="56">
        <f t="shared" si="47"/>
        <v>0</v>
      </c>
      <c r="AK129" s="56">
        <f t="shared" si="48"/>
        <v>0</v>
      </c>
      <c r="AL129" s="56">
        <f t="shared" si="49"/>
        <v>0</v>
      </c>
      <c r="AM129" s="56">
        <f t="shared" si="50"/>
        <v>1</v>
      </c>
      <c r="AN129" s="62">
        <v>1</v>
      </c>
      <c r="AO129" s="56">
        <f t="shared" si="51"/>
        <v>0.30049800000000004</v>
      </c>
      <c r="AP129" s="56">
        <f t="shared" si="52"/>
        <v>0.29191361256661597</v>
      </c>
      <c r="AQ129" s="56">
        <f t="shared" si="53"/>
        <v>16.725417982484167</v>
      </c>
      <c r="AR129" s="56">
        <f t="shared" si="54"/>
        <v>1.0441738590886098</v>
      </c>
      <c r="AS129" s="62">
        <v>1</v>
      </c>
      <c r="AT129" s="56">
        <f t="shared" si="55"/>
        <v>3.0049800000000002E-5</v>
      </c>
      <c r="AU129" s="56">
        <f t="shared" si="56"/>
        <v>3.0049799990955106E-5</v>
      </c>
      <c r="AV129" s="56">
        <f t="shared" si="57"/>
        <v>1.721726714693987E-3</v>
      </c>
      <c r="AW129" s="56">
        <f t="shared" si="58"/>
        <v>1.0000000004514953</v>
      </c>
      <c r="AX129" s="56">
        <f t="shared" si="62"/>
        <v>-85.08070498398601</v>
      </c>
      <c r="AY129" s="56">
        <f t="shared" si="59"/>
        <v>0.74645391822237328</v>
      </c>
      <c r="AZ129" s="56">
        <f t="shared" si="60"/>
        <v>-2.5399399591668614</v>
      </c>
    </row>
    <row r="130" spans="2:52"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7">
        <f t="shared" si="33"/>
        <v>3</v>
      </c>
      <c r="R130" s="56">
        <f t="shared" si="64"/>
        <v>3000</v>
      </c>
      <c r="S130" s="56">
        <f t="shared" si="61"/>
        <v>18840</v>
      </c>
      <c r="T130" s="56">
        <f t="shared" si="34"/>
        <v>0.97945182533359232</v>
      </c>
      <c r="U130" s="56">
        <f t="shared" si="35"/>
        <v>0.22505376187753057</v>
      </c>
      <c r="V130" s="56">
        <f t="shared" si="36"/>
        <v>0.22585489408751122</v>
      </c>
      <c r="W130" s="56">
        <f t="shared" si="37"/>
        <v>12.940532213588604</v>
      </c>
      <c r="X130" s="56">
        <f t="shared" si="38"/>
        <v>1.0049751608296267</v>
      </c>
      <c r="Y130" s="62">
        <v>1</v>
      </c>
      <c r="Z130" s="56">
        <f t="shared" si="39"/>
        <v>84.641567792316266</v>
      </c>
      <c r="AA130" s="56">
        <f t="shared" si="40"/>
        <v>1.5589823504910159</v>
      </c>
      <c r="AB130" s="56">
        <f t="shared" si="41"/>
        <v>89.323109018520071</v>
      </c>
      <c r="AC130" s="56">
        <f t="shared" si="42"/>
        <v>84.647474849172383</v>
      </c>
      <c r="AD130" s="62">
        <v>1</v>
      </c>
      <c r="AE130" s="56">
        <f t="shared" si="43"/>
        <v>3.1085999999999996E-3</v>
      </c>
      <c r="AF130" s="56">
        <f t="shared" si="44"/>
        <v>3.1085899868492349E-3</v>
      </c>
      <c r="AG130" s="56">
        <f t="shared" si="45"/>
        <v>0.17810908648308924</v>
      </c>
      <c r="AH130" s="56">
        <f t="shared" si="46"/>
        <v>1.0000048316853074</v>
      </c>
      <c r="AI130" s="62">
        <v>1</v>
      </c>
      <c r="AJ130" s="56">
        <f t="shared" si="47"/>
        <v>0</v>
      </c>
      <c r="AK130" s="56">
        <f t="shared" si="48"/>
        <v>0</v>
      </c>
      <c r="AL130" s="56">
        <f t="shared" si="49"/>
        <v>0</v>
      </c>
      <c r="AM130" s="56">
        <f t="shared" si="50"/>
        <v>1</v>
      </c>
      <c r="AN130" s="62">
        <v>1</v>
      </c>
      <c r="AO130" s="56">
        <f t="shared" si="51"/>
        <v>0.31086000000000003</v>
      </c>
      <c r="AP130" s="56">
        <f t="shared" si="52"/>
        <v>0.30139007903808601</v>
      </c>
      <c r="AQ130" s="56">
        <f t="shared" si="53"/>
        <v>17.268379515996632</v>
      </c>
      <c r="AR130" s="56">
        <f t="shared" si="54"/>
        <v>1.0472029123336126</v>
      </c>
      <c r="AS130" s="62">
        <v>1</v>
      </c>
      <c r="AT130" s="56">
        <f t="shared" si="55"/>
        <v>3.1086E-5</v>
      </c>
      <c r="AU130" s="56">
        <f t="shared" si="56"/>
        <v>3.108599998998679E-5</v>
      </c>
      <c r="AV130" s="56">
        <f t="shared" si="57"/>
        <v>1.7810966013699623E-3</v>
      </c>
      <c r="AW130" s="56">
        <f t="shared" si="58"/>
        <v>1.0000000004831697</v>
      </c>
      <c r="AX130" s="56">
        <f t="shared" si="62"/>
        <v>-84.99526171611204</v>
      </c>
      <c r="AY130" s="56">
        <f t="shared" si="59"/>
        <v>0.723425296878492</v>
      </c>
      <c r="AZ130" s="56">
        <f t="shared" si="60"/>
        <v>-2.8121261762750773</v>
      </c>
    </row>
    <row r="131" spans="2:52"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7">
        <f t="shared" ref="Q131:Q194" si="65">R131/1000</f>
        <v>3.1</v>
      </c>
      <c r="R131" s="56">
        <f t="shared" si="64"/>
        <v>3100</v>
      </c>
      <c r="S131" s="56">
        <f t="shared" si="61"/>
        <v>19468</v>
      </c>
      <c r="T131" s="56">
        <f t="shared" ref="T131:T194" si="66">1-S131*S131*I$2*I$2</f>
        <v>0.97805911571731363</v>
      </c>
      <c r="U131" s="56">
        <f t="shared" ref="U131:U194" si="67">S131*I$2/F$8</f>
        <v>0.2325555539401149</v>
      </c>
      <c r="V131" s="56">
        <f t="shared" ref="V131:V194" si="68">ATAN2(T131,U131)</f>
        <v>0.23343772792569953</v>
      </c>
      <c r="W131" s="56">
        <f t="shared" ref="W131:W194" si="69">DEGREES(V131)</f>
        <v>13.37499658926578</v>
      </c>
      <c r="X131" s="56">
        <f t="shared" ref="X131:X194" si="70">SQRT(T131^2+U131^2)</f>
        <v>1.0053266730302779</v>
      </c>
      <c r="Y131" s="62">
        <v>1</v>
      </c>
      <c r="Z131" s="56">
        <f t="shared" ref="Z131:Z194" si="71">S131*I$4</f>
        <v>87.462953385393476</v>
      </c>
      <c r="AA131" s="56">
        <f t="shared" ref="AA131:AA194" si="72">ATAN2(Y131,Z131)</f>
        <v>1.5593634127392024</v>
      </c>
      <c r="AB131" s="56">
        <f t="shared" ref="AB131:AB194" si="73">DEGREES(AA131)</f>
        <v>89.344942277072931</v>
      </c>
      <c r="AC131" s="56">
        <f t="shared" ref="AC131:AC194" si="74">SQRT(Y131^2+Z131^2)</f>
        <v>87.468669904689364</v>
      </c>
      <c r="AD131" s="62">
        <v>1</v>
      </c>
      <c r="AE131" s="56">
        <f t="shared" ref="AE131:AE194" si="75">S131*I$5</f>
        <v>3.2122199999999996E-3</v>
      </c>
      <c r="AF131" s="56">
        <f t="shared" ref="AF131:AF194" si="76">ATAN2(AD131,AE131)</f>
        <v>3.2122089517904735E-3</v>
      </c>
      <c r="AG131" s="56">
        <f t="shared" ref="AG131:AG194" si="77">DEGREES(AF131)</f>
        <v>0.18404601585173624</v>
      </c>
      <c r="AH131" s="56">
        <f t="shared" ref="AH131:AH194" si="78">SQRT(AD131^2+AE131^2)</f>
        <v>1.0000051591653556</v>
      </c>
      <c r="AI131" s="62">
        <v>1</v>
      </c>
      <c r="AJ131" s="56">
        <f t="shared" ref="AJ131:AJ194" si="79">-1*S131*I$3</f>
        <v>0</v>
      </c>
      <c r="AK131" s="56">
        <f t="shared" ref="AK131:AK194" si="80">ATAN2(AI131,AJ131)</f>
        <v>0</v>
      </c>
      <c r="AL131" s="56">
        <f t="shared" ref="AL131:AL194" si="81">DEGREES(AK131)</f>
        <v>0</v>
      </c>
      <c r="AM131" s="56">
        <f t="shared" ref="AM131:AM194" si="82">SQRT(AI131^2+AJ131^2)</f>
        <v>1</v>
      </c>
      <c r="AN131" s="62">
        <v>1</v>
      </c>
      <c r="AO131" s="56">
        <f t="shared" ref="AO131:AO194" si="83">S131*I$6</f>
        <v>0.32122200000000001</v>
      </c>
      <c r="AP131" s="56">
        <f t="shared" ref="AP131:AP194" si="84">ATAN2(AN131,AO131)</f>
        <v>0.31081104159395556</v>
      </c>
      <c r="AQ131" s="56">
        <f t="shared" ref="AQ131:AQ194" si="85">DEGREES(AP131)</f>
        <v>17.808160909398737</v>
      </c>
      <c r="AR131" s="56">
        <f t="shared" ref="AR131:AR194" si="86">SQRT(AN131^2+AO131^2)</f>
        <v>1.0503254606473176</v>
      </c>
      <c r="AS131" s="62">
        <v>1</v>
      </c>
      <c r="AT131" s="56">
        <f t="shared" ref="AT131:AT194" si="87">S131*I$7</f>
        <v>3.2122200000000002E-5</v>
      </c>
      <c r="AU131" s="56">
        <f t="shared" ref="AU131:AU194" si="88">ATAN2(AS131,AT131)</f>
        <v>3.2122199988951725E-5</v>
      </c>
      <c r="AV131" s="56">
        <f t="shared" ref="AV131:AV194" si="89">DEGREES(AU131)</f>
        <v>1.8404664880421135E-3</v>
      </c>
      <c r="AW131" s="56">
        <f t="shared" ref="AW131:AW194" si="90">SQRT(AS131^2+AT131^2)</f>
        <v>1.0000000005159178</v>
      </c>
      <c r="AX131" s="56">
        <f t="shared" si="62"/>
        <v>-84.911777956939972</v>
      </c>
      <c r="AY131" s="56">
        <f t="shared" ref="AY131:AY194" si="91">MAX(1E-25,F$12*AM131*AR131/X131/AC131)</f>
        <v>0.70193411480846146</v>
      </c>
      <c r="AZ131" s="56">
        <f t="shared" ref="AZ131:AZ194" si="92">20*LOG(AY131)</f>
        <v>-3.0740729972315624</v>
      </c>
    </row>
    <row r="132" spans="2:52"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7">
        <f t="shared" si="65"/>
        <v>3.2</v>
      </c>
      <c r="R132" s="56">
        <f t="shared" si="64"/>
        <v>3200</v>
      </c>
      <c r="S132" s="56">
        <f t="shared" ref="S132:S195" si="93">R132*6.28</f>
        <v>20096</v>
      </c>
      <c r="T132" s="56">
        <f t="shared" si="66"/>
        <v>0.97662074349066508</v>
      </c>
      <c r="U132" s="56">
        <f t="shared" si="67"/>
        <v>0.24005734600269926</v>
      </c>
      <c r="V132" s="56">
        <f t="shared" si="68"/>
        <v>0.24102566307460757</v>
      </c>
      <c r="W132" s="56">
        <f t="shared" si="69"/>
        <v>13.809753248517183</v>
      </c>
      <c r="X132" s="56">
        <f t="shared" si="70"/>
        <v>1.0056916058047412</v>
      </c>
      <c r="Y132" s="62">
        <v>1</v>
      </c>
      <c r="Z132" s="56">
        <f t="shared" si="71"/>
        <v>90.284338978470686</v>
      </c>
      <c r="AA132" s="56">
        <f t="shared" si="72"/>
        <v>1.5597206616146451</v>
      </c>
      <c r="AB132" s="56">
        <f t="shared" si="73"/>
        <v>89.365411129871589</v>
      </c>
      <c r="AC132" s="56">
        <f t="shared" si="74"/>
        <v>90.289876867672163</v>
      </c>
      <c r="AD132" s="62">
        <v>1</v>
      </c>
      <c r="AE132" s="56">
        <f t="shared" si="75"/>
        <v>3.3158399999999996E-3</v>
      </c>
      <c r="AF132" s="56">
        <f t="shared" si="76"/>
        <v>3.3158278477532529E-3</v>
      </c>
      <c r="AG132" s="56">
        <f t="shared" si="77"/>
        <v>0.18998294126820869</v>
      </c>
      <c r="AH132" s="56">
        <f t="shared" si="78"/>
        <v>1.0000054973823422</v>
      </c>
      <c r="AI132" s="62">
        <v>1</v>
      </c>
      <c r="AJ132" s="56">
        <f t="shared" si="79"/>
        <v>0</v>
      </c>
      <c r="AK132" s="56">
        <f t="shared" si="80"/>
        <v>0</v>
      </c>
      <c r="AL132" s="56">
        <f t="shared" si="81"/>
        <v>0</v>
      </c>
      <c r="AM132" s="56">
        <f t="shared" si="82"/>
        <v>1</v>
      </c>
      <c r="AN132" s="62">
        <v>1</v>
      </c>
      <c r="AO132" s="56">
        <f t="shared" si="83"/>
        <v>0.33158400000000005</v>
      </c>
      <c r="AP132" s="56">
        <f t="shared" si="84"/>
        <v>0.32017532902056967</v>
      </c>
      <c r="AQ132" s="56">
        <f t="shared" si="85"/>
        <v>18.344695057091148</v>
      </c>
      <c r="AR132" s="56">
        <f t="shared" si="86"/>
        <v>1.0535406727108356</v>
      </c>
      <c r="AS132" s="62">
        <v>1</v>
      </c>
      <c r="AT132" s="56">
        <f t="shared" si="87"/>
        <v>3.3158400000000004E-5</v>
      </c>
      <c r="AU132" s="56">
        <f t="shared" si="88"/>
        <v>3.3158399987847677E-5</v>
      </c>
      <c r="AV132" s="56">
        <f t="shared" si="89"/>
        <v>1.8998363747103121E-3</v>
      </c>
      <c r="AW132" s="56">
        <f t="shared" si="90"/>
        <v>1.0000000005497396</v>
      </c>
      <c r="AX132" s="56">
        <f t="shared" si="62"/>
        <v>-84.830469321297628</v>
      </c>
      <c r="AY132" s="56">
        <f t="shared" si="91"/>
        <v>0.68183549376595742</v>
      </c>
      <c r="AZ132" s="56">
        <f t="shared" si="92"/>
        <v>-3.3264078959508914</v>
      </c>
    </row>
    <row r="133" spans="2:52"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7">
        <f t="shared" si="65"/>
        <v>3.3</v>
      </c>
      <c r="R133" s="56">
        <f t="shared" si="64"/>
        <v>3300</v>
      </c>
      <c r="S133" s="56">
        <f t="shared" si="93"/>
        <v>20724</v>
      </c>
      <c r="T133" s="56">
        <f t="shared" si="66"/>
        <v>0.97513670865364677</v>
      </c>
      <c r="U133" s="56">
        <f t="shared" si="67"/>
        <v>0.24755913806528365</v>
      </c>
      <c r="V133" s="56">
        <f t="shared" si="68"/>
        <v>0.24861882492889789</v>
      </c>
      <c r="W133" s="56">
        <f t="shared" si="69"/>
        <v>14.244809375927748</v>
      </c>
      <c r="X133" s="56">
        <f t="shared" si="70"/>
        <v>1.0060701403995118</v>
      </c>
      <c r="Y133" s="62">
        <v>1</v>
      </c>
      <c r="Z133" s="56">
        <f t="shared" si="71"/>
        <v>93.105724571547896</v>
      </c>
      <c r="AA133" s="56">
        <f t="shared" si="72"/>
        <v>1.5600562616201796</v>
      </c>
      <c r="AB133" s="56">
        <f t="shared" si="73"/>
        <v>89.384639593793281</v>
      </c>
      <c r="AC133" s="56">
        <f t="shared" si="74"/>
        <v>93.11109465575484</v>
      </c>
      <c r="AD133" s="62">
        <v>1</v>
      </c>
      <c r="AE133" s="56">
        <f t="shared" si="75"/>
        <v>3.4194599999999996E-3</v>
      </c>
      <c r="AF133" s="56">
        <f t="shared" si="76"/>
        <v>3.4194466725125587E-3</v>
      </c>
      <c r="AG133" s="56">
        <f t="shared" si="77"/>
        <v>0.19591986260502259</v>
      </c>
      <c r="AH133" s="56">
        <f t="shared" si="78"/>
        <v>1.000005846336256</v>
      </c>
      <c r="AI133" s="62">
        <v>1</v>
      </c>
      <c r="AJ133" s="56">
        <f t="shared" si="79"/>
        <v>0</v>
      </c>
      <c r="AK133" s="56">
        <f t="shared" si="80"/>
        <v>0</v>
      </c>
      <c r="AL133" s="56">
        <f t="shared" si="81"/>
        <v>0</v>
      </c>
      <c r="AM133" s="56">
        <f t="shared" si="82"/>
        <v>1</v>
      </c>
      <c r="AN133" s="62">
        <v>1</v>
      </c>
      <c r="AO133" s="56">
        <f t="shared" si="83"/>
        <v>0.34194600000000003</v>
      </c>
      <c r="AP133" s="56">
        <f t="shared" si="84"/>
        <v>0.32948182390162156</v>
      </c>
      <c r="AQ133" s="56">
        <f t="shared" si="85"/>
        <v>18.877917935835526</v>
      </c>
      <c r="AR133" s="56">
        <f t="shared" si="86"/>
        <v>1.0568477028011178</v>
      </c>
      <c r="AS133" s="62">
        <v>1</v>
      </c>
      <c r="AT133" s="56">
        <f t="shared" si="87"/>
        <v>3.41946E-5</v>
      </c>
      <c r="AU133" s="56">
        <f t="shared" si="88"/>
        <v>3.4194599986672417E-5</v>
      </c>
      <c r="AV133" s="56">
        <f t="shared" si="89"/>
        <v>1.9592062613744306E-3</v>
      </c>
      <c r="AW133" s="56">
        <f t="shared" si="90"/>
        <v>1.0000000005846352</v>
      </c>
      <c r="AX133" s="56">
        <f t="shared" ref="AX133:AX196" si="94">AQ133-W133-AB133</f>
        <v>-84.751531033885499</v>
      </c>
      <c r="AY133" s="56">
        <f t="shared" si="91"/>
        <v>0.66300209449285563</v>
      </c>
      <c r="AZ133" s="56">
        <f t="shared" si="92"/>
        <v>-3.5697019922287372</v>
      </c>
    </row>
    <row r="134" spans="2:52"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7">
        <f t="shared" si="65"/>
        <v>3.4</v>
      </c>
      <c r="R134" s="56">
        <f t="shared" si="64"/>
        <v>3400</v>
      </c>
      <c r="S134" s="56">
        <f t="shared" si="93"/>
        <v>21352</v>
      </c>
      <c r="T134" s="56">
        <f t="shared" si="66"/>
        <v>0.97360701120625859</v>
      </c>
      <c r="U134" s="56">
        <f t="shared" si="67"/>
        <v>0.25506093012786801</v>
      </c>
      <c r="V134" s="56">
        <f t="shared" si="68"/>
        <v>0.2562173351764212</v>
      </c>
      <c r="W134" s="56">
        <f t="shared" si="69"/>
        <v>14.68017194369774</v>
      </c>
      <c r="X134" s="56">
        <f t="shared" si="70"/>
        <v>1.0064624634568726</v>
      </c>
      <c r="Y134" s="62">
        <v>1</v>
      </c>
      <c r="Z134" s="56">
        <f t="shared" si="71"/>
        <v>95.927110164625105</v>
      </c>
      <c r="AA134" s="56">
        <f t="shared" si="72"/>
        <v>1.5603721226603453</v>
      </c>
      <c r="AB134" s="56">
        <f t="shared" si="73"/>
        <v>89.402737098307384</v>
      </c>
      <c r="AC134" s="56">
        <f t="shared" si="74"/>
        <v>95.932322313890225</v>
      </c>
      <c r="AD134" s="62">
        <v>1</v>
      </c>
      <c r="AE134" s="56">
        <f t="shared" si="75"/>
        <v>3.5230799999999996E-3</v>
      </c>
      <c r="AF134" s="56">
        <f t="shared" si="76"/>
        <v>3.5230654238433846E-3</v>
      </c>
      <c r="AG134" s="56">
        <f t="shared" si="77"/>
        <v>0.20185677973469449</v>
      </c>
      <c r="AH134" s="56">
        <f t="shared" si="78"/>
        <v>1.0000062060270858</v>
      </c>
      <c r="AI134" s="62">
        <v>1</v>
      </c>
      <c r="AJ134" s="56">
        <f t="shared" si="79"/>
        <v>0</v>
      </c>
      <c r="AK134" s="56">
        <f t="shared" si="80"/>
        <v>0</v>
      </c>
      <c r="AL134" s="56">
        <f t="shared" si="81"/>
        <v>0</v>
      </c>
      <c r="AM134" s="56">
        <f t="shared" si="82"/>
        <v>1</v>
      </c>
      <c r="AN134" s="62">
        <v>1</v>
      </c>
      <c r="AO134" s="56">
        <f t="shared" si="83"/>
        <v>0.35230800000000001</v>
      </c>
      <c r="AP134" s="56">
        <f t="shared" si="84"/>
        <v>0.33872946260402992</v>
      </c>
      <c r="AQ134" s="56">
        <f t="shared" si="85"/>
        <v>19.407768603945364</v>
      </c>
      <c r="AR134" s="56">
        <f t="shared" si="86"/>
        <v>1.0602456917450784</v>
      </c>
      <c r="AS134" s="62">
        <v>1</v>
      </c>
      <c r="AT134" s="56">
        <f t="shared" si="87"/>
        <v>3.5230800000000002E-5</v>
      </c>
      <c r="AU134" s="56">
        <f t="shared" si="88"/>
        <v>3.5230799985423737E-5</v>
      </c>
      <c r="AV134" s="56">
        <f t="shared" si="89"/>
        <v>2.0185761480343424E-3</v>
      </c>
      <c r="AW134" s="56">
        <f t="shared" si="90"/>
        <v>1.0000000006206047</v>
      </c>
      <c r="AX134" s="56">
        <f t="shared" si="94"/>
        <v>-84.675140438059756</v>
      </c>
      <c r="AY134" s="56">
        <f t="shared" si="91"/>
        <v>0.64532153896917921</v>
      </c>
      <c r="AZ134" s="56">
        <f t="shared" si="92"/>
        <v>-3.8044767831093314</v>
      </c>
    </row>
    <row r="135" spans="2:52"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7">
        <f t="shared" si="65"/>
        <v>3.5</v>
      </c>
      <c r="R135" s="56">
        <f t="shared" si="64"/>
        <v>3500</v>
      </c>
      <c r="S135" s="56">
        <f t="shared" si="93"/>
        <v>21980</v>
      </c>
      <c r="T135" s="56">
        <f t="shared" si="66"/>
        <v>0.97203165114850065</v>
      </c>
      <c r="U135" s="56">
        <f t="shared" si="67"/>
        <v>0.26256272219045235</v>
      </c>
      <c r="V135" s="56">
        <f t="shared" si="68"/>
        <v>0.26382131168707756</v>
      </c>
      <c r="W135" s="56">
        <f t="shared" si="69"/>
        <v>15.115847705274964</v>
      </c>
      <c r="X135" s="56">
        <f t="shared" si="70"/>
        <v>1.0068687669793621</v>
      </c>
      <c r="Y135" s="62">
        <v>1</v>
      </c>
      <c r="Z135" s="56">
        <f t="shared" si="71"/>
        <v>98.748495757702315</v>
      </c>
      <c r="AA135" s="56">
        <f t="shared" si="72"/>
        <v>1.5606699364045138</v>
      </c>
      <c r="AB135" s="56">
        <f t="shared" si="73"/>
        <v>89.419800568929233</v>
      </c>
      <c r="AC135" s="56">
        <f t="shared" si="74"/>
        <v>98.753558996164543</v>
      </c>
      <c r="AD135" s="62">
        <v>1</v>
      </c>
      <c r="AE135" s="56">
        <f t="shared" si="75"/>
        <v>3.6266999999999996E-3</v>
      </c>
      <c r="AF135" s="56">
        <f t="shared" si="76"/>
        <v>3.6266840995207335E-3</v>
      </c>
      <c r="AG135" s="56">
        <f t="shared" si="77"/>
        <v>0.20779369252974145</v>
      </c>
      <c r="AH135" s="56">
        <f t="shared" si="78"/>
        <v>1.0000065764548201</v>
      </c>
      <c r="AI135" s="62">
        <v>1</v>
      </c>
      <c r="AJ135" s="56">
        <f t="shared" si="79"/>
        <v>0</v>
      </c>
      <c r="AK135" s="56">
        <f t="shared" si="80"/>
        <v>0</v>
      </c>
      <c r="AL135" s="56">
        <f t="shared" si="81"/>
        <v>0</v>
      </c>
      <c r="AM135" s="56">
        <f t="shared" si="82"/>
        <v>1</v>
      </c>
      <c r="AN135" s="62">
        <v>1</v>
      </c>
      <c r="AO135" s="56">
        <f t="shared" si="83"/>
        <v>0.36267000000000005</v>
      </c>
      <c r="AP135" s="56">
        <f t="shared" si="84"/>
        <v>0.34791723516184564</v>
      </c>
      <c r="AQ135" s="56">
        <f t="shared" si="85"/>
        <v>19.934189194634321</v>
      </c>
      <c r="AR135" s="56">
        <f t="shared" si="86"/>
        <v>1.0637337678667533</v>
      </c>
      <c r="AS135" s="62">
        <v>1</v>
      </c>
      <c r="AT135" s="56">
        <f t="shared" si="87"/>
        <v>3.6267000000000004E-5</v>
      </c>
      <c r="AU135" s="56">
        <f t="shared" si="88"/>
        <v>3.6266999984099399E-5</v>
      </c>
      <c r="AV135" s="56">
        <f t="shared" si="89"/>
        <v>2.0779460346899191E-3</v>
      </c>
      <c r="AW135" s="56">
        <f t="shared" si="90"/>
        <v>1.0000000006576475</v>
      </c>
      <c r="AX135" s="56">
        <f t="shared" si="94"/>
        <v>-84.601459079569878</v>
      </c>
      <c r="AY135" s="56">
        <f t="shared" si="91"/>
        <v>0.62869427438678693</v>
      </c>
      <c r="AZ135" s="56">
        <f t="shared" si="92"/>
        <v>-4.031209896337967</v>
      </c>
    </row>
    <row r="136" spans="2:52"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7">
        <f t="shared" si="65"/>
        <v>3.6</v>
      </c>
      <c r="R136" s="56">
        <f t="shared" si="64"/>
        <v>3600</v>
      </c>
      <c r="S136" s="56">
        <f t="shared" si="93"/>
        <v>22608</v>
      </c>
      <c r="T136" s="56">
        <f t="shared" si="66"/>
        <v>0.97041062848037296</v>
      </c>
      <c r="U136" s="56">
        <f t="shared" si="67"/>
        <v>0.27006451425303668</v>
      </c>
      <c r="V136" s="56">
        <f t="shared" si="68"/>
        <v>0.27143086840234271</v>
      </c>
      <c r="W136" s="56">
        <f t="shared" si="69"/>
        <v>15.551843189025091</v>
      </c>
      <c r="X136" s="56">
        <f t="shared" si="70"/>
        <v>1.007289248292863</v>
      </c>
      <c r="Y136" s="62">
        <v>1</v>
      </c>
      <c r="Z136" s="56">
        <f t="shared" si="71"/>
        <v>101.56988135077953</v>
      </c>
      <c r="AA136" s="56">
        <f t="shared" si="72"/>
        <v>1.5609512065909998</v>
      </c>
      <c r="AB136" s="56">
        <f t="shared" si="73"/>
        <v>89.435916163517746</v>
      </c>
      <c r="AC136" s="56">
        <f t="shared" si="74"/>
        <v>101.57480395064236</v>
      </c>
      <c r="AD136" s="62">
        <v>1</v>
      </c>
      <c r="AE136" s="56">
        <f t="shared" si="75"/>
        <v>3.7303199999999996E-3</v>
      </c>
      <c r="AF136" s="56">
        <f t="shared" si="76"/>
        <v>3.7303026973196192E-3</v>
      </c>
      <c r="AG136" s="56">
        <f t="shared" si="77"/>
        <v>0.21373060086268117</v>
      </c>
      <c r="AH136" s="56">
        <f t="shared" si="78"/>
        <v>1.000006957619447</v>
      </c>
      <c r="AI136" s="62">
        <v>1</v>
      </c>
      <c r="AJ136" s="56">
        <f t="shared" si="79"/>
        <v>0</v>
      </c>
      <c r="AK136" s="56">
        <f t="shared" si="80"/>
        <v>0</v>
      </c>
      <c r="AL136" s="56">
        <f t="shared" si="81"/>
        <v>0</v>
      </c>
      <c r="AM136" s="56">
        <f t="shared" si="82"/>
        <v>1</v>
      </c>
      <c r="AN136" s="62">
        <v>1</v>
      </c>
      <c r="AO136" s="56">
        <f t="shared" si="83"/>
        <v>0.37303200000000003</v>
      </c>
      <c r="AP136" s="56">
        <f t="shared" si="84"/>
        <v>0.35704418506227803</v>
      </c>
      <c r="AQ136" s="56">
        <f t="shared" si="85"/>
        <v>20.457124903756444</v>
      </c>
      <c r="AR136" s="56">
        <f t="shared" si="86"/>
        <v>1.0673110479255801</v>
      </c>
      <c r="AS136" s="62">
        <v>1</v>
      </c>
      <c r="AT136" s="56">
        <f t="shared" si="87"/>
        <v>3.7303199999999999E-5</v>
      </c>
      <c r="AU136" s="56">
        <f t="shared" si="88"/>
        <v>3.7303199982697176E-5</v>
      </c>
      <c r="AV136" s="56">
        <f t="shared" si="89"/>
        <v>2.1373159213410337E-3</v>
      </c>
      <c r="AW136" s="56">
        <f t="shared" si="90"/>
        <v>1.0000000006957643</v>
      </c>
      <c r="AX136" s="56">
        <f t="shared" si="94"/>
        <v>-84.530634448786387</v>
      </c>
      <c r="AY136" s="56">
        <f t="shared" si="91"/>
        <v>0.61303179299220345</v>
      </c>
      <c r="AZ136" s="56">
        <f t="shared" si="92"/>
        <v>-4.2503400312294533</v>
      </c>
    </row>
    <row r="137" spans="2:52"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7">
        <f t="shared" si="65"/>
        <v>3.7</v>
      </c>
      <c r="R137" s="56">
        <f t="shared" si="64"/>
        <v>3700</v>
      </c>
      <c r="S137" s="56">
        <f t="shared" si="93"/>
        <v>23236</v>
      </c>
      <c r="T137" s="56">
        <f t="shared" si="66"/>
        <v>0.96874394320187551</v>
      </c>
      <c r="U137" s="56">
        <f t="shared" si="67"/>
        <v>0.27756630631562101</v>
      </c>
      <c r="V137" s="56">
        <f t="shared" si="68"/>
        <v>0.27904611522550965</v>
      </c>
      <c r="W137" s="56">
        <f t="shared" si="69"/>
        <v>15.988164691942965</v>
      </c>
      <c r="X137" s="56">
        <f t="shared" si="70"/>
        <v>1.0077241100082976</v>
      </c>
      <c r="Y137" s="62">
        <v>1</v>
      </c>
      <c r="Z137" s="56">
        <f t="shared" si="71"/>
        <v>104.39126694385673</v>
      </c>
      <c r="AA137" s="56">
        <f t="shared" si="72"/>
        <v>1.5612172744181378</v>
      </c>
      <c r="AB137" s="56">
        <f t="shared" si="73"/>
        <v>89.451160727076967</v>
      </c>
      <c r="AC137" s="56">
        <f t="shared" si="74"/>
        <v>104.39605650666866</v>
      </c>
      <c r="AD137" s="62">
        <v>1</v>
      </c>
      <c r="AE137" s="56">
        <f t="shared" si="75"/>
        <v>3.8339399999999997E-3</v>
      </c>
      <c r="AF137" s="56">
        <f t="shared" si="76"/>
        <v>3.8339212150150645E-3</v>
      </c>
      <c r="AG137" s="56">
        <f t="shared" si="77"/>
        <v>0.21966750460603182</v>
      </c>
      <c r="AH137" s="56">
        <f t="shared" si="78"/>
        <v>1.000007349520954</v>
      </c>
      <c r="AI137" s="62">
        <v>1</v>
      </c>
      <c r="AJ137" s="56">
        <f t="shared" si="79"/>
        <v>0</v>
      </c>
      <c r="AK137" s="56">
        <f t="shared" si="80"/>
        <v>0</v>
      </c>
      <c r="AL137" s="56">
        <f t="shared" si="81"/>
        <v>0</v>
      </c>
      <c r="AM137" s="56">
        <f t="shared" si="82"/>
        <v>1</v>
      </c>
      <c r="AN137" s="62">
        <v>1</v>
      </c>
      <c r="AO137" s="56">
        <f t="shared" si="83"/>
        <v>0.38339400000000001</v>
      </c>
      <c r="AP137" s="56">
        <f t="shared" si="84"/>
        <v>0.36610940893813926</v>
      </c>
      <c r="AQ137" s="56">
        <f t="shared" si="85"/>
        <v>20.976523972184516</v>
      </c>
      <c r="AR137" s="56">
        <f t="shared" si="86"/>
        <v>1.0709766380439865</v>
      </c>
      <c r="AS137" s="62">
        <v>1</v>
      </c>
      <c r="AT137" s="56">
        <f t="shared" si="87"/>
        <v>3.8339400000000001E-5</v>
      </c>
      <c r="AU137" s="56">
        <f t="shared" si="88"/>
        <v>3.833939998121485E-5</v>
      </c>
      <c r="AV137" s="56">
        <f t="shared" si="89"/>
        <v>2.1966858079875587E-3</v>
      </c>
      <c r="AW137" s="56">
        <f t="shared" si="90"/>
        <v>1.0000000007349548</v>
      </c>
      <c r="AX137" s="56">
        <f t="shared" si="94"/>
        <v>-84.462801446835414</v>
      </c>
      <c r="AY137" s="56">
        <f t="shared" si="91"/>
        <v>0.59825514049854356</v>
      </c>
      <c r="AZ137" s="56">
        <f t="shared" si="92"/>
        <v>-4.4622712205901962</v>
      </c>
    </row>
    <row r="138" spans="2:52"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7">
        <f t="shared" si="65"/>
        <v>3.8</v>
      </c>
      <c r="R138" s="56">
        <f t="shared" si="64"/>
        <v>3800</v>
      </c>
      <c r="S138" s="56">
        <f t="shared" si="93"/>
        <v>23864</v>
      </c>
      <c r="T138" s="56">
        <f t="shared" si="66"/>
        <v>0.9670315953130082</v>
      </c>
      <c r="U138" s="56">
        <f t="shared" si="67"/>
        <v>0.28506809837820535</v>
      </c>
      <c r="V138" s="56">
        <f t="shared" si="68"/>
        <v>0.28666715791270442</v>
      </c>
      <c r="W138" s="56">
        <f t="shared" si="69"/>
        <v>16.424818273408263</v>
      </c>
      <c r="X138" s="56">
        <f t="shared" si="70"/>
        <v>1.0081735599819051</v>
      </c>
      <c r="Y138" s="62">
        <v>1</v>
      </c>
      <c r="Z138" s="56">
        <f t="shared" si="71"/>
        <v>107.21265253693394</v>
      </c>
      <c r="AA138" s="56">
        <f t="shared" si="72"/>
        <v>1.5614693399271293</v>
      </c>
      <c r="AB138" s="56">
        <f t="shared" si="73"/>
        <v>89.465603016902989</v>
      </c>
      <c r="AC138" s="56">
        <f t="shared" si="74"/>
        <v>107.21731606417561</v>
      </c>
      <c r="AD138" s="62">
        <v>1</v>
      </c>
      <c r="AE138" s="56">
        <f t="shared" si="75"/>
        <v>3.9375599999999997E-3</v>
      </c>
      <c r="AF138" s="56">
        <f t="shared" si="76"/>
        <v>3.9375396503821027E-3</v>
      </c>
      <c r="AG138" s="56">
        <f t="shared" si="77"/>
        <v>0.22560440363231221</v>
      </c>
      <c r="AH138" s="56">
        <f t="shared" si="78"/>
        <v>1.0000077521593287</v>
      </c>
      <c r="AI138" s="62">
        <v>1</v>
      </c>
      <c r="AJ138" s="56">
        <f t="shared" si="79"/>
        <v>0</v>
      </c>
      <c r="AK138" s="56">
        <f t="shared" si="80"/>
        <v>0</v>
      </c>
      <c r="AL138" s="56">
        <f t="shared" si="81"/>
        <v>0</v>
      </c>
      <c r="AM138" s="56">
        <f t="shared" si="82"/>
        <v>1</v>
      </c>
      <c r="AN138" s="62">
        <v>1</v>
      </c>
      <c r="AO138" s="56">
        <f t="shared" si="83"/>
        <v>0.39375600000000005</v>
      </c>
      <c r="AP138" s="56">
        <f t="shared" si="84"/>
        <v>0.37511205617118026</v>
      </c>
      <c r="AQ138" s="56">
        <f t="shared" si="85"/>
        <v>21.492337663082896</v>
      </c>
      <c r="AR138" s="56">
        <f t="shared" si="86"/>
        <v>1.0747296346225874</v>
      </c>
      <c r="AS138" s="62">
        <v>1</v>
      </c>
      <c r="AT138" s="56">
        <f t="shared" si="87"/>
        <v>3.9375600000000003E-5</v>
      </c>
      <c r="AU138" s="56">
        <f t="shared" si="88"/>
        <v>3.9375599979650199E-5</v>
      </c>
      <c r="AV138" s="56">
        <f t="shared" si="89"/>
        <v>2.2560556946293665E-3</v>
      </c>
      <c r="AW138" s="56">
        <f t="shared" si="90"/>
        <v>1.0000000007752188</v>
      </c>
      <c r="AX138" s="56">
        <f t="shared" si="94"/>
        <v>-84.39808362722836</v>
      </c>
      <c r="AY138" s="56">
        <f t="shared" si="91"/>
        <v>0.58429365992874727</v>
      </c>
      <c r="AZ138" s="56">
        <f t="shared" si="92"/>
        <v>-4.6673765223963448</v>
      </c>
    </row>
    <row r="139" spans="2:52"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7">
        <f t="shared" si="65"/>
        <v>3.9</v>
      </c>
      <c r="R139" s="56">
        <f t="shared" si="64"/>
        <v>3900</v>
      </c>
      <c r="S139" s="56">
        <f t="shared" si="93"/>
        <v>24492</v>
      </c>
      <c r="T139" s="56">
        <f t="shared" si="66"/>
        <v>0.96527358481377101</v>
      </c>
      <c r="U139" s="56">
        <f t="shared" si="67"/>
        <v>0.29256989044078974</v>
      </c>
      <c r="V139" s="56">
        <f t="shared" si="68"/>
        <v>0.29429409796473216</v>
      </c>
      <c r="W139" s="56">
        <f t="shared" si="69"/>
        <v>16.861809748988744</v>
      </c>
      <c r="X139" s="56">
        <f t="shared" si="70"/>
        <v>1.0086378112740788</v>
      </c>
      <c r="Y139" s="62">
        <v>1</v>
      </c>
      <c r="Z139" s="56">
        <f t="shared" si="71"/>
        <v>110.03403813001115</v>
      </c>
      <c r="AA139" s="56">
        <f t="shared" si="72"/>
        <v>1.5617084800959109</v>
      </c>
      <c r="AB139" s="56">
        <f t="shared" si="73"/>
        <v>89.479304739286221</v>
      </c>
      <c r="AC139" s="56">
        <f t="shared" si="74"/>
        <v>110.03858208463406</v>
      </c>
      <c r="AD139" s="62">
        <v>1</v>
      </c>
      <c r="AE139" s="56">
        <f t="shared" si="75"/>
        <v>4.0411799999999993E-3</v>
      </c>
      <c r="AF139" s="56">
        <f t="shared" si="76"/>
        <v>4.0411580011957774E-3</v>
      </c>
      <c r="AG139" s="56">
        <f t="shared" si="77"/>
        <v>0.23154129781404173</v>
      </c>
      <c r="AH139" s="56">
        <f t="shared" si="78"/>
        <v>1.0000081655345583</v>
      </c>
      <c r="AI139" s="62">
        <v>1</v>
      </c>
      <c r="AJ139" s="56">
        <f t="shared" si="79"/>
        <v>0</v>
      </c>
      <c r="AK139" s="56">
        <f t="shared" si="80"/>
        <v>0</v>
      </c>
      <c r="AL139" s="56">
        <f t="shared" si="81"/>
        <v>0</v>
      </c>
      <c r="AM139" s="56">
        <f t="shared" si="82"/>
        <v>1</v>
      </c>
      <c r="AN139" s="62">
        <v>1</v>
      </c>
      <c r="AO139" s="56">
        <f t="shared" si="83"/>
        <v>0.40411800000000003</v>
      </c>
      <c r="AP139" s="56">
        <f t="shared" si="84"/>
        <v>0.38405132841093748</v>
      </c>
      <c r="AQ139" s="56">
        <f t="shared" si="85"/>
        <v>22.004520234339441</v>
      </c>
      <c r="AR139" s="56">
        <f t="shared" si="86"/>
        <v>1.0785691252414005</v>
      </c>
      <c r="AS139" s="62">
        <v>1</v>
      </c>
      <c r="AT139" s="56">
        <f t="shared" si="87"/>
        <v>4.0411800000000005E-5</v>
      </c>
      <c r="AU139" s="56">
        <f t="shared" si="88"/>
        <v>4.0411799978000987E-5</v>
      </c>
      <c r="AV139" s="56">
        <f t="shared" si="89"/>
        <v>2.3154255812663296E-3</v>
      </c>
      <c r="AW139" s="56">
        <f t="shared" si="90"/>
        <v>1.0000000008165568</v>
      </c>
      <c r="AX139" s="56">
        <f t="shared" si="94"/>
        <v>-84.336594253935516</v>
      </c>
      <c r="AY139" s="56">
        <f t="shared" si="91"/>
        <v>0.57108392864792146</v>
      </c>
      <c r="AZ139" s="56">
        <f t="shared" si="92"/>
        <v>-4.866001230174513</v>
      </c>
    </row>
    <row r="140" spans="2:52"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7">
        <f t="shared" si="65"/>
        <v>4</v>
      </c>
      <c r="R140" s="56">
        <f t="shared" si="64"/>
        <v>4000</v>
      </c>
      <c r="S140" s="56">
        <f t="shared" si="93"/>
        <v>25120</v>
      </c>
      <c r="T140" s="56">
        <f t="shared" si="66"/>
        <v>0.96346991170416418</v>
      </c>
      <c r="U140" s="56">
        <f t="shared" si="67"/>
        <v>0.30007168250337413</v>
      </c>
      <c r="V140" s="56">
        <f t="shared" si="68"/>
        <v>0.30192703251981545</v>
      </c>
      <c r="W140" s="56">
        <f t="shared" si="69"/>
        <v>17.299144684294582</v>
      </c>
      <c r="X140" s="56">
        <f t="shared" si="70"/>
        <v>1.0091170821067472</v>
      </c>
      <c r="Y140" s="62">
        <v>1</v>
      </c>
      <c r="Z140" s="56">
        <f t="shared" si="71"/>
        <v>112.85542372308835</v>
      </c>
      <c r="AA140" s="56">
        <f t="shared" si="72"/>
        <v>1.5619356642194802</v>
      </c>
      <c r="AB140" s="56">
        <f t="shared" si="73"/>
        <v>89.492321430739125</v>
      </c>
      <c r="AC140" s="56">
        <f t="shared" si="74"/>
        <v>112.85985408336222</v>
      </c>
      <c r="AD140" s="62">
        <v>1</v>
      </c>
      <c r="AE140" s="56">
        <f t="shared" si="75"/>
        <v>4.1447999999999997E-3</v>
      </c>
      <c r="AF140" s="56">
        <f t="shared" si="76"/>
        <v>4.1447762652311454E-3</v>
      </c>
      <c r="AG140" s="56">
        <f t="shared" si="77"/>
        <v>0.23747818702374052</v>
      </c>
      <c r="AH140" s="56">
        <f t="shared" si="78"/>
        <v>1.0000085896466291</v>
      </c>
      <c r="AI140" s="62">
        <v>1</v>
      </c>
      <c r="AJ140" s="56">
        <f t="shared" si="79"/>
        <v>0</v>
      </c>
      <c r="AK140" s="56">
        <f t="shared" si="80"/>
        <v>0</v>
      </c>
      <c r="AL140" s="56">
        <f t="shared" si="81"/>
        <v>0</v>
      </c>
      <c r="AM140" s="56">
        <f t="shared" si="82"/>
        <v>1</v>
      </c>
      <c r="AN140" s="62">
        <v>1</v>
      </c>
      <c r="AO140" s="56">
        <f t="shared" si="83"/>
        <v>0.41448000000000002</v>
      </c>
      <c r="AP140" s="56">
        <f t="shared" si="84"/>
        <v>0.39292647901382027</v>
      </c>
      <c r="AQ140" s="56">
        <f t="shared" si="85"/>
        <v>22.513028906427614</v>
      </c>
      <c r="AR140" s="56">
        <f t="shared" si="86"/>
        <v>1.0824941895456068</v>
      </c>
      <c r="AS140" s="62">
        <v>1</v>
      </c>
      <c r="AT140" s="56">
        <f t="shared" si="87"/>
        <v>4.1448E-5</v>
      </c>
      <c r="AU140" s="56">
        <f t="shared" si="88"/>
        <v>4.1447999976264985E-5</v>
      </c>
      <c r="AV140" s="56">
        <f t="shared" si="89"/>
        <v>2.3747954678983198E-3</v>
      </c>
      <c r="AW140" s="56">
        <f t="shared" si="90"/>
        <v>1.0000000008589682</v>
      </c>
      <c r="AX140" s="56">
        <f t="shared" si="94"/>
        <v>-84.278437208606093</v>
      </c>
      <c r="AY140" s="56">
        <f t="shared" si="91"/>
        <v>0.5585688547877472</v>
      </c>
      <c r="AZ140" s="56">
        <f t="shared" si="92"/>
        <v>-5.058465675275114</v>
      </c>
    </row>
    <row r="141" spans="2:52"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7">
        <f t="shared" si="65"/>
        <v>4.0999999999999996</v>
      </c>
      <c r="R141" s="56">
        <f t="shared" si="64"/>
        <v>4100</v>
      </c>
      <c r="S141" s="56">
        <f t="shared" si="93"/>
        <v>25748</v>
      </c>
      <c r="T141" s="56">
        <f t="shared" si="66"/>
        <v>0.96162057598418749</v>
      </c>
      <c r="U141" s="56">
        <f t="shared" si="67"/>
        <v>0.30757347456595846</v>
      </c>
      <c r="V141" s="56">
        <f t="shared" si="68"/>
        <v>0.30956605424728928</v>
      </c>
      <c r="W141" s="56">
        <f t="shared" si="69"/>
        <v>17.736828388887567</v>
      </c>
      <c r="X141" s="56">
        <f t="shared" si="70"/>
        <v>1.0096115958192717</v>
      </c>
      <c r="Y141" s="62">
        <v>1</v>
      </c>
      <c r="Z141" s="56">
        <f t="shared" si="71"/>
        <v>115.67680931616556</v>
      </c>
      <c r="AA141" s="56">
        <f t="shared" si="72"/>
        <v>1.5621517670398668</v>
      </c>
      <c r="AB141" s="56">
        <f t="shared" si="73"/>
        <v>89.504703210288156</v>
      </c>
      <c r="AC141" s="56">
        <f t="shared" si="74"/>
        <v>115.68113162295971</v>
      </c>
      <c r="AD141" s="62">
        <v>1</v>
      </c>
      <c r="AE141" s="56">
        <f t="shared" si="75"/>
        <v>4.2484199999999993E-3</v>
      </c>
      <c r="AF141" s="56">
        <f t="shared" si="76"/>
        <v>4.2483944402632711E-3</v>
      </c>
      <c r="AG141" s="56">
        <f t="shared" si="77"/>
        <v>0.24341507113392918</v>
      </c>
      <c r="AH141" s="56">
        <f t="shared" si="78"/>
        <v>1.0000090244955275</v>
      </c>
      <c r="AI141" s="62">
        <v>1</v>
      </c>
      <c r="AJ141" s="56">
        <f t="shared" si="79"/>
        <v>0</v>
      </c>
      <c r="AK141" s="56">
        <f t="shared" si="80"/>
        <v>0</v>
      </c>
      <c r="AL141" s="56">
        <f t="shared" si="81"/>
        <v>0</v>
      </c>
      <c r="AM141" s="56">
        <f t="shared" si="82"/>
        <v>1</v>
      </c>
      <c r="AN141" s="62">
        <v>1</v>
      </c>
      <c r="AO141" s="56">
        <f t="shared" si="83"/>
        <v>0.42484200000000005</v>
      </c>
      <c r="AP141" s="56">
        <f t="shared" si="84"/>
        <v>0.40173681240725029</v>
      </c>
      <c r="AQ141" s="56">
        <f t="shared" si="85"/>
        <v>23.017823825974329</v>
      </c>
      <c r="AR141" s="56">
        <f t="shared" si="86"/>
        <v>1.0865039001144912</v>
      </c>
      <c r="AS141" s="62">
        <v>1</v>
      </c>
      <c r="AT141" s="56">
        <f t="shared" si="87"/>
        <v>4.2484200000000002E-5</v>
      </c>
      <c r="AU141" s="56">
        <f t="shared" si="88"/>
        <v>4.248419997443999E-5</v>
      </c>
      <c r="AV141" s="56">
        <f t="shared" si="89"/>
        <v>2.4341653545252111E-3</v>
      </c>
      <c r="AW141" s="56">
        <f t="shared" si="90"/>
        <v>1.0000000009024537</v>
      </c>
      <c r="AX141" s="56">
        <f t="shared" si="94"/>
        <v>-84.223707773201397</v>
      </c>
      <c r="AY141" s="56">
        <f t="shared" si="91"/>
        <v>0.54669690585804698</v>
      </c>
      <c r="AZ141" s="56">
        <f t="shared" si="92"/>
        <v>-5.2450676815827615</v>
      </c>
    </row>
    <row r="142" spans="2:52"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7">
        <f t="shared" si="65"/>
        <v>4.2</v>
      </c>
      <c r="R142" s="56">
        <f t="shared" si="64"/>
        <v>4200</v>
      </c>
      <c r="S142" s="56">
        <f t="shared" si="93"/>
        <v>26376</v>
      </c>
      <c r="T142" s="56">
        <f t="shared" si="66"/>
        <v>0.95972557765384103</v>
      </c>
      <c r="U142" s="56">
        <f t="shared" si="67"/>
        <v>0.31507526662854279</v>
      </c>
      <c r="V142" s="56">
        <f t="shared" si="68"/>
        <v>0.31721125124231697</v>
      </c>
      <c r="W142" s="56">
        <f t="shared" si="69"/>
        <v>18.174865910248755</v>
      </c>
      <c r="X142" s="56">
        <f t="shared" si="70"/>
        <v>1.0101215808228465</v>
      </c>
      <c r="Y142" s="62">
        <v>1</v>
      </c>
      <c r="Z142" s="56">
        <f t="shared" si="71"/>
        <v>118.49819490924277</v>
      </c>
      <c r="AA142" s="56">
        <f t="shared" si="72"/>
        <v>1.5623575800007308</v>
      </c>
      <c r="AB142" s="56">
        <f t="shared" si="73"/>
        <v>89.516495424314741</v>
      </c>
      <c r="AC142" s="56">
        <f t="shared" si="74"/>
        <v>118.50241430767936</v>
      </c>
      <c r="AD142" s="62">
        <v>1</v>
      </c>
      <c r="AE142" s="56">
        <f t="shared" si="75"/>
        <v>4.3520399999999997E-3</v>
      </c>
      <c r="AF142" s="56">
        <f t="shared" si="76"/>
        <v>4.3520125240672338E-3</v>
      </c>
      <c r="AG142" s="56">
        <f t="shared" si="77"/>
        <v>0.24935195001712909</v>
      </c>
      <c r="AH142" s="56">
        <f t="shared" si="78"/>
        <v>1.0000094700812396</v>
      </c>
      <c r="AI142" s="62">
        <v>1</v>
      </c>
      <c r="AJ142" s="56">
        <f t="shared" si="79"/>
        <v>0</v>
      </c>
      <c r="AK142" s="56">
        <f t="shared" si="80"/>
        <v>0</v>
      </c>
      <c r="AL142" s="56">
        <f t="shared" si="81"/>
        <v>0</v>
      </c>
      <c r="AM142" s="56">
        <f t="shared" si="82"/>
        <v>1</v>
      </c>
      <c r="AN142" s="62">
        <v>1</v>
      </c>
      <c r="AO142" s="56">
        <f t="shared" si="83"/>
        <v>0.43520400000000004</v>
      </c>
      <c r="AP142" s="56">
        <f t="shared" si="84"/>
        <v>0.41048168338372004</v>
      </c>
      <c r="AQ142" s="56">
        <f t="shared" si="85"/>
        <v>23.518868025312493</v>
      </c>
      <c r="AR142" s="56">
        <f t="shared" si="86"/>
        <v>1.0905973233123214</v>
      </c>
      <c r="AS142" s="62">
        <v>1</v>
      </c>
      <c r="AT142" s="56">
        <f t="shared" si="87"/>
        <v>4.3520400000000004E-5</v>
      </c>
      <c r="AU142" s="56">
        <f t="shared" si="88"/>
        <v>4.352039997252376E-5</v>
      </c>
      <c r="AV142" s="56">
        <f t="shared" si="89"/>
        <v>2.4935352411468753E-3</v>
      </c>
      <c r="AW142" s="56">
        <f t="shared" si="90"/>
        <v>1.0000000009470125</v>
      </c>
      <c r="AX142" s="56">
        <f t="shared" si="94"/>
        <v>-84.172493309250996</v>
      </c>
      <c r="AY142" s="56">
        <f t="shared" si="91"/>
        <v>0.5354214475207083</v>
      </c>
      <c r="AZ142" s="56">
        <f t="shared" si="92"/>
        <v>-5.4260847229991258</v>
      </c>
    </row>
    <row r="143" spans="2:52"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7">
        <f t="shared" si="65"/>
        <v>4.3</v>
      </c>
      <c r="R143" s="56">
        <f t="shared" si="64"/>
        <v>4300</v>
      </c>
      <c r="S143" s="56">
        <f t="shared" si="93"/>
        <v>27004</v>
      </c>
      <c r="T143" s="56">
        <f t="shared" si="66"/>
        <v>0.95778491671312471</v>
      </c>
      <c r="U143" s="56">
        <f t="shared" si="67"/>
        <v>0.32257705869112713</v>
      </c>
      <c r="V143" s="56">
        <f t="shared" si="68"/>
        <v>0.3248627069216985</v>
      </c>
      <c r="W143" s="56">
        <f t="shared" si="69"/>
        <v>18.61326202780872</v>
      </c>
      <c r="X143" s="56">
        <f t="shared" si="70"/>
        <v>1.0106472705533747</v>
      </c>
      <c r="Y143" s="62">
        <v>1</v>
      </c>
      <c r="Z143" s="56">
        <f t="shared" si="71"/>
        <v>121.31958050231998</v>
      </c>
      <c r="AA143" s="56">
        <f t="shared" si="72"/>
        <v>1.5625538209318193</v>
      </c>
      <c r="AB143" s="56">
        <f t="shared" si="73"/>
        <v>89.527739201433832</v>
      </c>
      <c r="AC143" s="56">
        <f t="shared" si="74"/>
        <v>121.32370177858446</v>
      </c>
      <c r="AD143" s="62">
        <v>1</v>
      </c>
      <c r="AE143" s="56">
        <f t="shared" si="75"/>
        <v>4.4556599999999993E-3</v>
      </c>
      <c r="AF143" s="56">
        <f t="shared" si="76"/>
        <v>4.4556305144181213E-3</v>
      </c>
      <c r="AG143" s="56">
        <f t="shared" si="77"/>
        <v>0.25528882354586224</v>
      </c>
      <c r="AH143" s="56">
        <f t="shared" si="78"/>
        <v>1.000009926403751</v>
      </c>
      <c r="AI143" s="62">
        <v>1</v>
      </c>
      <c r="AJ143" s="56">
        <f t="shared" si="79"/>
        <v>0</v>
      </c>
      <c r="AK143" s="56">
        <f t="shared" si="80"/>
        <v>0</v>
      </c>
      <c r="AL143" s="56">
        <f t="shared" si="81"/>
        <v>0</v>
      </c>
      <c r="AM143" s="56">
        <f t="shared" si="82"/>
        <v>1</v>
      </c>
      <c r="AN143" s="62">
        <v>1</v>
      </c>
      <c r="AO143" s="56">
        <f t="shared" si="83"/>
        <v>0.44556600000000002</v>
      </c>
      <c r="AP143" s="56">
        <f t="shared" si="84"/>
        <v>0.41916049632966096</v>
      </c>
      <c r="AQ143" s="56">
        <f t="shared" si="85"/>
        <v>24.016127378298407</v>
      </c>
      <c r="AR143" s="56">
        <f t="shared" si="86"/>
        <v>1.0947735201200293</v>
      </c>
      <c r="AS143" s="62">
        <v>1</v>
      </c>
      <c r="AT143" s="56">
        <f t="shared" si="87"/>
        <v>4.45566E-5</v>
      </c>
      <c r="AU143" s="56">
        <f t="shared" si="88"/>
        <v>4.4556599970514064E-5</v>
      </c>
      <c r="AV143" s="56">
        <f t="shared" si="89"/>
        <v>2.552905127763184E-3</v>
      </c>
      <c r="AW143" s="56">
        <f t="shared" si="90"/>
        <v>1.0000000009926453</v>
      </c>
      <c r="AX143" s="56">
        <f t="shared" si="94"/>
        <v>-84.124873850944141</v>
      </c>
      <c r="AY143" s="56">
        <f t="shared" si="91"/>
        <v>0.52470017459746587</v>
      </c>
      <c r="AZ143" s="56">
        <f t="shared" si="92"/>
        <v>-5.6017758257453085</v>
      </c>
    </row>
    <row r="144" spans="2:52"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7">
        <f t="shared" si="65"/>
        <v>4.4000000000000004</v>
      </c>
      <c r="R144" s="56">
        <f t="shared" si="64"/>
        <v>4400</v>
      </c>
      <c r="S144" s="56">
        <f t="shared" si="93"/>
        <v>27632</v>
      </c>
      <c r="T144" s="56">
        <f t="shared" si="66"/>
        <v>0.95579859316203863</v>
      </c>
      <c r="U144" s="56">
        <f t="shared" si="67"/>
        <v>0.33007885075371152</v>
      </c>
      <c r="V144" s="56">
        <f t="shared" si="68"/>
        <v>0.33252049992083998</v>
      </c>
      <c r="W144" s="56">
        <f t="shared" si="69"/>
        <v>19.052021247044355</v>
      </c>
      <c r="X144" s="56">
        <f t="shared" si="70"/>
        <v>1.0111889034228092</v>
      </c>
      <c r="Y144" s="62">
        <v>1</v>
      </c>
      <c r="Z144" s="56">
        <f t="shared" si="71"/>
        <v>124.14096609539719</v>
      </c>
      <c r="AA144" s="56">
        <f t="shared" si="72"/>
        <v>1.5627411424130315</v>
      </c>
      <c r="AB144" s="56">
        <f t="shared" si="73"/>
        <v>89.538471931719442</v>
      </c>
      <c r="AC144" s="56">
        <f t="shared" si="74"/>
        <v>124.14499370936612</v>
      </c>
      <c r="AD144" s="62">
        <v>1</v>
      </c>
      <c r="AE144" s="56">
        <f t="shared" si="75"/>
        <v>4.5592799999999998E-3</v>
      </c>
      <c r="AF144" s="56">
        <f t="shared" si="76"/>
        <v>4.5592484090910355E-3</v>
      </c>
      <c r="AG144" s="56">
        <f t="shared" si="77"/>
        <v>0.2612256915926513</v>
      </c>
      <c r="AH144" s="56">
        <f t="shared" si="78"/>
        <v>1.0000103934630471</v>
      </c>
      <c r="AI144" s="62">
        <v>1</v>
      </c>
      <c r="AJ144" s="56">
        <f t="shared" si="79"/>
        <v>0</v>
      </c>
      <c r="AK144" s="56">
        <f t="shared" si="80"/>
        <v>0</v>
      </c>
      <c r="AL144" s="56">
        <f t="shared" si="81"/>
        <v>0</v>
      </c>
      <c r="AM144" s="56">
        <f t="shared" si="82"/>
        <v>1</v>
      </c>
      <c r="AN144" s="62">
        <v>1</v>
      </c>
      <c r="AO144" s="56">
        <f t="shared" si="83"/>
        <v>0.45592800000000006</v>
      </c>
      <c r="AP144" s="56">
        <f t="shared" si="84"/>
        <v>0.42777270439401321</v>
      </c>
      <c r="AQ144" s="56">
        <f t="shared" si="85"/>
        <v>24.509570552674322</v>
      </c>
      <c r="AR144" s="56">
        <f t="shared" si="86"/>
        <v>1.0990315469466743</v>
      </c>
      <c r="AS144" s="62">
        <v>1</v>
      </c>
      <c r="AT144" s="56">
        <f t="shared" si="87"/>
        <v>4.5592800000000002E-5</v>
      </c>
      <c r="AU144" s="56">
        <f t="shared" si="88"/>
        <v>4.5592799968408702E-5</v>
      </c>
      <c r="AV144" s="56">
        <f t="shared" si="89"/>
        <v>2.6122750143740118E-3</v>
      </c>
      <c r="AW144" s="56">
        <f t="shared" si="90"/>
        <v>1.0000000010393517</v>
      </c>
      <c r="AX144" s="56">
        <f t="shared" si="94"/>
        <v>-84.080922626089475</v>
      </c>
      <c r="AY144" s="56">
        <f t="shared" si="91"/>
        <v>0.51449461964176901</v>
      </c>
      <c r="AZ144" s="56">
        <f t="shared" si="92"/>
        <v>-5.7723832507659791</v>
      </c>
    </row>
    <row r="145" spans="2:52"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7">
        <f t="shared" si="65"/>
        <v>4.5</v>
      </c>
      <c r="R145" s="56">
        <f t="shared" si="64"/>
        <v>4500</v>
      </c>
      <c r="S145" s="56">
        <f t="shared" si="93"/>
        <v>28260</v>
      </c>
      <c r="T145" s="56">
        <f t="shared" si="66"/>
        <v>0.9537666070005828</v>
      </c>
      <c r="U145" s="56">
        <f t="shared" si="67"/>
        <v>0.33758064281629585</v>
      </c>
      <c r="V145" s="56">
        <f t="shared" si="68"/>
        <v>0.34018470399196055</v>
      </c>
      <c r="W145" s="56">
        <f t="shared" si="69"/>
        <v>19.491147793646547</v>
      </c>
      <c r="X145" s="56">
        <f t="shared" si="70"/>
        <v>1.0117467227689287</v>
      </c>
      <c r="Y145" s="62">
        <v>1</v>
      </c>
      <c r="Z145" s="56">
        <f t="shared" si="71"/>
        <v>126.9623516884744</v>
      </c>
      <c r="AA145" s="56">
        <f t="shared" si="72"/>
        <v>1.5629201390234473</v>
      </c>
      <c r="AB145" s="56">
        <f t="shared" si="73"/>
        <v>89.548727682043406</v>
      </c>
      <c r="AC145" s="56">
        <f t="shared" si="74"/>
        <v>126.96628980271834</v>
      </c>
      <c r="AD145" s="62">
        <v>1</v>
      </c>
      <c r="AE145" s="56">
        <f t="shared" si="75"/>
        <v>4.6628999999999993E-3</v>
      </c>
      <c r="AF145" s="56">
        <f t="shared" si="76"/>
        <v>4.6628662058610902E-3</v>
      </c>
      <c r="AG145" s="56">
        <f t="shared" si="77"/>
        <v>0.26716255403001976</v>
      </c>
      <c r="AH145" s="56">
        <f t="shared" si="78"/>
        <v>1.0000108712591129</v>
      </c>
      <c r="AI145" s="62">
        <v>1</v>
      </c>
      <c r="AJ145" s="56">
        <f t="shared" si="79"/>
        <v>0</v>
      </c>
      <c r="AK145" s="56">
        <f t="shared" si="80"/>
        <v>0</v>
      </c>
      <c r="AL145" s="56">
        <f t="shared" si="81"/>
        <v>0</v>
      </c>
      <c r="AM145" s="56">
        <f t="shared" si="82"/>
        <v>1</v>
      </c>
      <c r="AN145" s="62">
        <v>1</v>
      </c>
      <c r="AO145" s="56">
        <f t="shared" si="83"/>
        <v>0.46629000000000004</v>
      </c>
      <c r="AP145" s="56">
        <f t="shared" si="84"/>
        <v>0.43631780860136266</v>
      </c>
      <c r="AQ145" s="56">
        <f t="shared" si="85"/>
        <v>24.999168959254927</v>
      </c>
      <c r="AR145" s="56">
        <f t="shared" si="86"/>
        <v>1.1033704564197828</v>
      </c>
      <c r="AS145" s="62">
        <v>1</v>
      </c>
      <c r="AT145" s="56">
        <f t="shared" si="87"/>
        <v>4.6629000000000004E-5</v>
      </c>
      <c r="AU145" s="56">
        <f t="shared" si="88"/>
        <v>4.6628999966205422E-5</v>
      </c>
      <c r="AV145" s="56">
        <f t="shared" si="89"/>
        <v>2.6716449009792291E-3</v>
      </c>
      <c r="AW145" s="56">
        <f t="shared" si="90"/>
        <v>1.0000000010871317</v>
      </c>
      <c r="AX145" s="56">
        <f t="shared" si="94"/>
        <v>-84.040706516435023</v>
      </c>
      <c r="AY145" s="56">
        <f t="shared" si="91"/>
        <v>0.50476972701218059</v>
      </c>
      <c r="AZ145" s="56">
        <f t="shared" si="92"/>
        <v>-5.9381339859679318</v>
      </c>
    </row>
    <row r="146" spans="2:52"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7">
        <f t="shared" si="65"/>
        <v>4.5999999999999996</v>
      </c>
      <c r="R146" s="56">
        <f t="shared" si="64"/>
        <v>4600</v>
      </c>
      <c r="S146" s="56">
        <f t="shared" si="93"/>
        <v>28888</v>
      </c>
      <c r="T146" s="56">
        <f t="shared" si="66"/>
        <v>0.9516889582287571</v>
      </c>
      <c r="U146" s="56">
        <f t="shared" si="67"/>
        <v>0.34508243487888024</v>
      </c>
      <c r="V146" s="56">
        <f t="shared" si="68"/>
        <v>0.34785538790361226</v>
      </c>
      <c r="W146" s="56">
        <f t="shared" si="69"/>
        <v>19.930645607763093</v>
      </c>
      <c r="X146" s="56">
        <f t="shared" si="70"/>
        <v>1.0123209768035402</v>
      </c>
      <c r="Y146" s="62">
        <v>1</v>
      </c>
      <c r="Z146" s="56">
        <f t="shared" si="71"/>
        <v>129.78373728155162</v>
      </c>
      <c r="AA146" s="56">
        <f t="shared" si="72"/>
        <v>1.5630913536449718</v>
      </c>
      <c r="AB146" s="56">
        <f t="shared" si="73"/>
        <v>89.558537557247689</v>
      </c>
      <c r="AC146" s="56">
        <f t="shared" si="74"/>
        <v>129.78758978718579</v>
      </c>
      <c r="AD146" s="62">
        <v>1</v>
      </c>
      <c r="AE146" s="56">
        <f t="shared" si="75"/>
        <v>4.7665199999999998E-3</v>
      </c>
      <c r="AF146" s="56">
        <f t="shared" si="76"/>
        <v>4.7664839025034125E-3</v>
      </c>
      <c r="AG146" s="56">
        <f t="shared" si="77"/>
        <v>0.27309941073049171</v>
      </c>
      <c r="AH146" s="56">
        <f t="shared" si="78"/>
        <v>1.0000113597919327</v>
      </c>
      <c r="AI146" s="62">
        <v>1</v>
      </c>
      <c r="AJ146" s="56">
        <f t="shared" si="79"/>
        <v>0</v>
      </c>
      <c r="AK146" s="56">
        <f t="shared" si="80"/>
        <v>0</v>
      </c>
      <c r="AL146" s="56">
        <f t="shared" si="81"/>
        <v>0</v>
      </c>
      <c r="AM146" s="56">
        <f t="shared" si="82"/>
        <v>1</v>
      </c>
      <c r="AN146" s="62">
        <v>1</v>
      </c>
      <c r="AO146" s="56">
        <f t="shared" si="83"/>
        <v>0.47665200000000002</v>
      </c>
      <c r="AP146" s="56">
        <f t="shared" si="84"/>
        <v>0.44479535691446759</v>
      </c>
      <c r="AQ146" s="56">
        <f t="shared" si="85"/>
        <v>25.48489669821409</v>
      </c>
      <c r="AR146" s="56">
        <f t="shared" si="86"/>
        <v>1.10778929815376</v>
      </c>
      <c r="AS146" s="62">
        <v>1</v>
      </c>
      <c r="AT146" s="56">
        <f t="shared" si="87"/>
        <v>4.7665200000000006E-5</v>
      </c>
      <c r="AU146" s="56">
        <f t="shared" si="88"/>
        <v>4.7665199963902016E-5</v>
      </c>
      <c r="AV146" s="56">
        <f t="shared" si="89"/>
        <v>2.7310147875787092E-3</v>
      </c>
      <c r="AW146" s="56">
        <f t="shared" si="90"/>
        <v>1.0000000011359855</v>
      </c>
      <c r="AX146" s="56">
        <f t="shared" si="94"/>
        <v>-84.004286466796685</v>
      </c>
      <c r="AY146" s="56">
        <f t="shared" si="91"/>
        <v>0.49549348248200881</v>
      </c>
      <c r="AZ146" s="56">
        <f t="shared" si="92"/>
        <v>-6.0992410734516138</v>
      </c>
    </row>
    <row r="147" spans="2:52"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7">
        <f t="shared" si="65"/>
        <v>4.7</v>
      </c>
      <c r="R147" s="56">
        <f t="shared" si="64"/>
        <v>4700</v>
      </c>
      <c r="S147" s="56">
        <f t="shared" si="93"/>
        <v>29516</v>
      </c>
      <c r="T147" s="56">
        <f t="shared" si="66"/>
        <v>0.94956564684656164</v>
      </c>
      <c r="U147" s="56">
        <f t="shared" si="67"/>
        <v>0.35258422694146457</v>
      </c>
      <c r="V147" s="56">
        <f t="shared" si="68"/>
        <v>0.35553261534159192</v>
      </c>
      <c r="W147" s="56">
        <f t="shared" si="69"/>
        <v>20.370518338321361</v>
      </c>
      <c r="X147" s="56">
        <f t="shared" si="70"/>
        <v>1.0129119185590816</v>
      </c>
      <c r="Y147" s="62">
        <v>1</v>
      </c>
      <c r="Z147" s="56">
        <f t="shared" si="71"/>
        <v>132.60512287462882</v>
      </c>
      <c r="AA147" s="56">
        <f t="shared" si="72"/>
        <v>1.5632552829613724</v>
      </c>
      <c r="AB147" s="56">
        <f t="shared" si="73"/>
        <v>89.567930015215907</v>
      </c>
      <c r="AC147" s="56">
        <f t="shared" si="74"/>
        <v>132.60889341441398</v>
      </c>
      <c r="AD147" s="62">
        <v>1</v>
      </c>
      <c r="AE147" s="56">
        <f t="shared" si="75"/>
        <v>4.8701399999999994E-3</v>
      </c>
      <c r="AF147" s="56">
        <f t="shared" si="76"/>
        <v>4.8701014967931404E-3</v>
      </c>
      <c r="AG147" s="56">
        <f t="shared" si="77"/>
        <v>0.27903626156659195</v>
      </c>
      <c r="AH147" s="56">
        <f t="shared" si="78"/>
        <v>1.000011859061491</v>
      </c>
      <c r="AI147" s="62">
        <v>1</v>
      </c>
      <c r="AJ147" s="56">
        <f t="shared" si="79"/>
        <v>0</v>
      </c>
      <c r="AK147" s="56">
        <f t="shared" si="80"/>
        <v>0</v>
      </c>
      <c r="AL147" s="56">
        <f t="shared" si="81"/>
        <v>0</v>
      </c>
      <c r="AM147" s="56">
        <f t="shared" si="82"/>
        <v>1</v>
      </c>
      <c r="AN147" s="62">
        <v>1</v>
      </c>
      <c r="AO147" s="56">
        <f t="shared" si="83"/>
        <v>0.48701400000000006</v>
      </c>
      <c r="AP147" s="56">
        <f t="shared" si="84"/>
        <v>0.45320494325092536</v>
      </c>
      <c r="AQ147" s="56">
        <f t="shared" si="85"/>
        <v>25.966730502744007</v>
      </c>
      <c r="AR147" s="56">
        <f t="shared" si="86"/>
        <v>1.1122871194956814</v>
      </c>
      <c r="AS147" s="62">
        <v>1</v>
      </c>
      <c r="AT147" s="56">
        <f t="shared" si="87"/>
        <v>4.8701400000000001E-5</v>
      </c>
      <c r="AU147" s="56">
        <f t="shared" si="88"/>
        <v>4.8701399961496248E-5</v>
      </c>
      <c r="AV147" s="56">
        <f t="shared" si="89"/>
        <v>2.7903846741723251E-3</v>
      </c>
      <c r="AW147" s="56">
        <f t="shared" si="90"/>
        <v>1.0000000011859131</v>
      </c>
      <c r="AX147" s="56">
        <f t="shared" si="94"/>
        <v>-83.971717850793254</v>
      </c>
      <c r="AY147" s="56">
        <f t="shared" si="91"/>
        <v>0.48663659011567784</v>
      </c>
      <c r="AZ147" s="56">
        <f t="shared" si="92"/>
        <v>-6.2559047931060725</v>
      </c>
    </row>
    <row r="148" spans="2:52"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7">
        <f t="shared" si="65"/>
        <v>4.8</v>
      </c>
      <c r="R148" s="56">
        <f t="shared" si="64"/>
        <v>4800</v>
      </c>
      <c r="S148" s="56">
        <f t="shared" si="93"/>
        <v>30144</v>
      </c>
      <c r="T148" s="56">
        <f t="shared" si="66"/>
        <v>0.94739667285399642</v>
      </c>
      <c r="U148" s="56">
        <f t="shared" si="67"/>
        <v>0.36008601900404891</v>
      </c>
      <c r="V148" s="56">
        <f t="shared" si="68"/>
        <v>0.36321644481132698</v>
      </c>
      <c r="W148" s="56">
        <f t="shared" si="69"/>
        <v>20.810769337435424</v>
      </c>
      <c r="X148" s="56">
        <f t="shared" si="70"/>
        <v>1.0135198058336141</v>
      </c>
      <c r="Y148" s="62">
        <v>1</v>
      </c>
      <c r="Z148" s="56">
        <f t="shared" si="71"/>
        <v>135.42650846770601</v>
      </c>
      <c r="AA148" s="56">
        <f t="shared" si="72"/>
        <v>1.5634123822700317</v>
      </c>
      <c r="AB148" s="56">
        <f t="shared" si="73"/>
        <v>89.576931142566508</v>
      </c>
      <c r="AC148" s="56">
        <f t="shared" si="74"/>
        <v>135.43020045674319</v>
      </c>
      <c r="AD148" s="62">
        <v>1</v>
      </c>
      <c r="AE148" s="56">
        <f t="shared" si="75"/>
        <v>4.9737599999999998E-3</v>
      </c>
      <c r="AF148" s="56">
        <f t="shared" si="76"/>
        <v>4.9737189865054279E-3</v>
      </c>
      <c r="AG148" s="56">
        <f t="shared" si="77"/>
        <v>0.28497310641084628</v>
      </c>
      <c r="AH148" s="56">
        <f t="shared" si="78"/>
        <v>1.000012369067772</v>
      </c>
      <c r="AI148" s="62">
        <v>1</v>
      </c>
      <c r="AJ148" s="56">
        <f t="shared" si="79"/>
        <v>0</v>
      </c>
      <c r="AK148" s="56">
        <f t="shared" si="80"/>
        <v>0</v>
      </c>
      <c r="AL148" s="56">
        <f t="shared" si="81"/>
        <v>0</v>
      </c>
      <c r="AM148" s="56">
        <f t="shared" si="82"/>
        <v>1</v>
      </c>
      <c r="AN148" s="62">
        <v>1</v>
      </c>
      <c r="AO148" s="56">
        <f t="shared" si="83"/>
        <v>0.49737600000000004</v>
      </c>
      <c r="AP148" s="56">
        <f t="shared" si="84"/>
        <v>0.46154620645864608</v>
      </c>
      <c r="AQ148" s="56">
        <f t="shared" si="85"/>
        <v>26.444649680354157</v>
      </c>
      <c r="AR148" s="56">
        <f t="shared" si="86"/>
        <v>1.1168629662478742</v>
      </c>
      <c r="AS148" s="62">
        <v>1</v>
      </c>
      <c r="AT148" s="56">
        <f t="shared" si="87"/>
        <v>4.9737600000000003E-5</v>
      </c>
      <c r="AU148" s="56">
        <f t="shared" si="88"/>
        <v>4.9737599958985902E-5</v>
      </c>
      <c r="AV148" s="56">
        <f t="shared" si="89"/>
        <v>2.8497545607599488E-3</v>
      </c>
      <c r="AW148" s="56">
        <f t="shared" si="90"/>
        <v>1.0000000012369143</v>
      </c>
      <c r="AX148" s="56">
        <f t="shared" si="94"/>
        <v>-83.943050799647779</v>
      </c>
      <c r="AY148" s="56">
        <f t="shared" si="91"/>
        <v>0.47817218952025542</v>
      </c>
      <c r="AZ148" s="56">
        <f t="shared" si="92"/>
        <v>-6.408313720787632</v>
      </c>
    </row>
    <row r="149" spans="2:52"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7">
        <f t="shared" si="65"/>
        <v>4.9000000000000004</v>
      </c>
      <c r="R149" s="56">
        <f t="shared" si="64"/>
        <v>4900</v>
      </c>
      <c r="S149" s="56">
        <f t="shared" si="93"/>
        <v>30772</v>
      </c>
      <c r="T149" s="56">
        <f t="shared" si="66"/>
        <v>0.94518203625106134</v>
      </c>
      <c r="U149" s="56">
        <f t="shared" si="67"/>
        <v>0.36758781106663324</v>
      </c>
      <c r="V149" s="56">
        <f t="shared" si="68"/>
        <v>0.37090692954181881</v>
      </c>
      <c r="W149" s="56">
        <f t="shared" si="69"/>
        <v>21.251401654902409</v>
      </c>
      <c r="X149" s="56">
        <f t="shared" si="70"/>
        <v>1.0141449011341828</v>
      </c>
      <c r="Y149" s="62">
        <v>1</v>
      </c>
      <c r="Z149" s="56">
        <f t="shared" si="71"/>
        <v>138.24789406078324</v>
      </c>
      <c r="AA149" s="56">
        <f t="shared" si="72"/>
        <v>1.5635630697045804</v>
      </c>
      <c r="AB149" s="56">
        <f t="shared" si="73"/>
        <v>89.585564896591805</v>
      </c>
      <c r="AC149" s="56">
        <f t="shared" si="74"/>
        <v>138.25151070509699</v>
      </c>
      <c r="AD149" s="62">
        <v>1</v>
      </c>
      <c r="AE149" s="56">
        <f t="shared" si="75"/>
        <v>5.0773799999999994E-3</v>
      </c>
      <c r="AF149" s="56">
        <f t="shared" si="76"/>
        <v>5.0773363694154392E-3</v>
      </c>
      <c r="AG149" s="56">
        <f t="shared" si="77"/>
        <v>0.29090994513578089</v>
      </c>
      <c r="AH149" s="56">
        <f t="shared" si="78"/>
        <v>1.0000128898107585</v>
      </c>
      <c r="AI149" s="62">
        <v>1</v>
      </c>
      <c r="AJ149" s="56">
        <f t="shared" si="79"/>
        <v>0</v>
      </c>
      <c r="AK149" s="56">
        <f t="shared" si="80"/>
        <v>0</v>
      </c>
      <c r="AL149" s="56">
        <f t="shared" si="81"/>
        <v>0</v>
      </c>
      <c r="AM149" s="56">
        <f t="shared" si="82"/>
        <v>1</v>
      </c>
      <c r="AN149" s="62">
        <v>1</v>
      </c>
      <c r="AO149" s="56">
        <f t="shared" si="83"/>
        <v>0.50773800000000002</v>
      </c>
      <c r="AP149" s="56">
        <f t="shared" si="84"/>
        <v>0.46981882925469598</v>
      </c>
      <c r="AQ149" s="56">
        <f t="shared" si="85"/>
        <v>26.91863605207153</v>
      </c>
      <c r="AR149" s="56">
        <f t="shared" si="86"/>
        <v>1.121515883366794</v>
      </c>
      <c r="AS149" s="62">
        <v>1</v>
      </c>
      <c r="AT149" s="56">
        <f t="shared" si="87"/>
        <v>5.0773800000000005E-5</v>
      </c>
      <c r="AU149" s="56">
        <f t="shared" si="88"/>
        <v>5.0773799956368748E-5</v>
      </c>
      <c r="AV149" s="56">
        <f t="shared" si="89"/>
        <v>2.9091244473414529E-3</v>
      </c>
      <c r="AW149" s="56">
        <f t="shared" si="90"/>
        <v>1.0000000012889894</v>
      </c>
      <c r="AX149" s="56">
        <f t="shared" si="94"/>
        <v>-83.91833049942268</v>
      </c>
      <c r="AY149" s="56">
        <f t="shared" si="91"/>
        <v>0.47007560770547124</v>
      </c>
      <c r="AZ149" s="56">
        <f t="shared" si="92"/>
        <v>-6.5566456766713497</v>
      </c>
    </row>
    <row r="150" spans="2:52"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7">
        <f t="shared" si="65"/>
        <v>5</v>
      </c>
      <c r="R150" s="56">
        <f t="shared" si="64"/>
        <v>5000</v>
      </c>
      <c r="S150" s="56">
        <f t="shared" si="93"/>
        <v>31400</v>
      </c>
      <c r="T150" s="56">
        <f t="shared" si="66"/>
        <v>0.9429217370377565</v>
      </c>
      <c r="U150" s="56">
        <f t="shared" si="67"/>
        <v>0.37508960312921763</v>
      </c>
      <c r="V150" s="56">
        <f t="shared" si="68"/>
        <v>0.37860411739122968</v>
      </c>
      <c r="W150" s="56">
        <f t="shared" si="69"/>
        <v>21.692418032793032</v>
      </c>
      <c r="X150" s="56">
        <f t="shared" si="70"/>
        <v>1.0147874716185326</v>
      </c>
      <c r="Y150" s="62">
        <v>1</v>
      </c>
      <c r="Z150" s="56">
        <f t="shared" si="71"/>
        <v>141.06927965386043</v>
      </c>
      <c r="AA150" s="56">
        <f t="shared" si="72"/>
        <v>1.5637077299508793</v>
      </c>
      <c r="AB150" s="56">
        <f t="shared" si="73"/>
        <v>89.593853318168058</v>
      </c>
      <c r="AC150" s="56">
        <f t="shared" si="74"/>
        <v>141.07282396712372</v>
      </c>
      <c r="AD150" s="62">
        <v>1</v>
      </c>
      <c r="AE150" s="56">
        <f t="shared" si="75"/>
        <v>5.1809999999999998E-3</v>
      </c>
      <c r="AF150" s="56">
        <f t="shared" si="76"/>
        <v>5.1809536432983559E-3</v>
      </c>
      <c r="AG150" s="56">
        <f t="shared" si="77"/>
        <v>0.29684677761392314</v>
      </c>
      <c r="AH150" s="56">
        <f t="shared" si="78"/>
        <v>1.0000134212904344</v>
      </c>
      <c r="AI150" s="62">
        <v>1</v>
      </c>
      <c r="AJ150" s="56">
        <f t="shared" si="79"/>
        <v>0</v>
      </c>
      <c r="AK150" s="56">
        <f t="shared" si="80"/>
        <v>0</v>
      </c>
      <c r="AL150" s="56">
        <f t="shared" si="81"/>
        <v>0</v>
      </c>
      <c r="AM150" s="56">
        <f t="shared" si="82"/>
        <v>1</v>
      </c>
      <c r="AN150" s="62">
        <v>1</v>
      </c>
      <c r="AO150" s="56">
        <f t="shared" si="83"/>
        <v>0.5181</v>
      </c>
      <c r="AP150" s="56">
        <f t="shared" si="84"/>
        <v>0.47802253713195292</v>
      </c>
      <c r="AQ150" s="56">
        <f t="shared" si="85"/>
        <v>27.388673889796582</v>
      </c>
      <c r="AR150" s="56">
        <f t="shared" si="86"/>
        <v>1.126244915637802</v>
      </c>
      <c r="AS150" s="62">
        <v>1</v>
      </c>
      <c r="AT150" s="56">
        <f t="shared" si="87"/>
        <v>5.181E-5</v>
      </c>
      <c r="AU150" s="56">
        <f t="shared" si="88"/>
        <v>5.1809999953642551E-5</v>
      </c>
      <c r="AV150" s="56">
        <f t="shared" si="89"/>
        <v>2.9684943339167089E-3</v>
      </c>
      <c r="AW150" s="56">
        <f t="shared" si="90"/>
        <v>1.000000001342138</v>
      </c>
      <c r="AX150" s="56">
        <f t="shared" si="94"/>
        <v>-83.897597461164509</v>
      </c>
      <c r="AY150" s="56">
        <f t="shared" si="91"/>
        <v>0.46232414070803307</v>
      </c>
      <c r="AZ150" s="56">
        <f t="shared" si="92"/>
        <v>-6.7010685771582237</v>
      </c>
    </row>
    <row r="151" spans="2:52"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7">
        <f t="shared" si="65"/>
        <v>5.0999999999999996</v>
      </c>
      <c r="R151" s="56">
        <f t="shared" si="64"/>
        <v>5100</v>
      </c>
      <c r="S151" s="56">
        <f t="shared" si="93"/>
        <v>32028</v>
      </c>
      <c r="T151" s="56">
        <f t="shared" si="66"/>
        <v>0.94061577521408191</v>
      </c>
      <c r="U151" s="56">
        <f t="shared" si="67"/>
        <v>0.38259139519180196</v>
      </c>
      <c r="V151" s="56">
        <f t="shared" si="68"/>
        <v>0.38630805075420255</v>
      </c>
      <c r="W151" s="56">
        <f t="shared" si="69"/>
        <v>22.133820900141405</v>
      </c>
      <c r="X151" s="56">
        <f t="shared" si="70"/>
        <v>1.0154477890351614</v>
      </c>
      <c r="Y151" s="62">
        <v>1</v>
      </c>
      <c r="Z151" s="56">
        <f t="shared" si="71"/>
        <v>143.89066524693766</v>
      </c>
      <c r="AA151" s="56">
        <f t="shared" si="72"/>
        <v>1.5638467175258794</v>
      </c>
      <c r="AB151" s="56">
        <f t="shared" si="73"/>
        <v>89.601816719620317</v>
      </c>
      <c r="AC151" s="56">
        <f t="shared" si="74"/>
        <v>143.89414006555748</v>
      </c>
      <c r="AD151" s="62">
        <v>1</v>
      </c>
      <c r="AE151" s="56">
        <f t="shared" si="75"/>
        <v>5.2846199999999994E-3</v>
      </c>
      <c r="AF151" s="56">
        <f t="shared" si="76"/>
        <v>5.284570805929369E-3</v>
      </c>
      <c r="AG151" s="56">
        <f t="shared" si="77"/>
        <v>0.30278360371780089</v>
      </c>
      <c r="AH151" s="56">
        <f t="shared" si="78"/>
        <v>1.0000139635067824</v>
      </c>
      <c r="AI151" s="62">
        <v>1</v>
      </c>
      <c r="AJ151" s="56">
        <f t="shared" si="79"/>
        <v>0</v>
      </c>
      <c r="AK151" s="56">
        <f t="shared" si="80"/>
        <v>0</v>
      </c>
      <c r="AL151" s="56">
        <f t="shared" si="81"/>
        <v>0</v>
      </c>
      <c r="AM151" s="56">
        <f t="shared" si="82"/>
        <v>1</v>
      </c>
      <c r="AN151" s="62">
        <v>1</v>
      </c>
      <c r="AO151" s="56">
        <f t="shared" si="83"/>
        <v>0.52846199999999999</v>
      </c>
      <c r="AP151" s="56">
        <f t="shared" si="84"/>
        <v>0.48615709723788575</v>
      </c>
      <c r="AQ151" s="56">
        <f t="shared" si="85"/>
        <v>27.854749852062024</v>
      </c>
      <c r="AR151" s="56">
        <f t="shared" si="86"/>
        <v>1.1310491083255405</v>
      </c>
      <c r="AS151" s="62">
        <v>1</v>
      </c>
      <c r="AT151" s="56">
        <f t="shared" si="87"/>
        <v>5.2846200000000002E-5</v>
      </c>
      <c r="AU151" s="56">
        <f t="shared" si="88"/>
        <v>5.2846199950805108E-5</v>
      </c>
      <c r="AV151" s="56">
        <f t="shared" si="89"/>
        <v>3.0278642204855915E-3</v>
      </c>
      <c r="AW151" s="56">
        <f t="shared" si="90"/>
        <v>1.0000000013963604</v>
      </c>
      <c r="AX151" s="56">
        <f t="shared" si="94"/>
        <v>-83.880887767699704</v>
      </c>
      <c r="AY151" s="56">
        <f t="shared" si="91"/>
        <v>0.45489686089578074</v>
      </c>
      <c r="AZ151" s="56">
        <f t="shared" si="92"/>
        <v>-6.841741201864048</v>
      </c>
    </row>
    <row r="152" spans="2:52"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7">
        <f t="shared" si="65"/>
        <v>5.2</v>
      </c>
      <c r="R152" s="56">
        <f t="shared" si="64"/>
        <v>5200</v>
      </c>
      <c r="S152" s="56">
        <f t="shared" si="93"/>
        <v>32656</v>
      </c>
      <c r="T152" s="56">
        <f t="shared" si="66"/>
        <v>0.93826415078003744</v>
      </c>
      <c r="U152" s="56">
        <f t="shared" si="67"/>
        <v>0.39009318725438635</v>
      </c>
      <c r="V152" s="56">
        <f t="shared" si="68"/>
        <v>0.39401876647100387</v>
      </c>
      <c r="W152" s="56">
        <f t="shared" si="69"/>
        <v>22.575612367739311</v>
      </c>
      <c r="X152" s="56">
        <f t="shared" si="70"/>
        <v>1.0161261296617023</v>
      </c>
      <c r="Y152" s="62">
        <v>1</v>
      </c>
      <c r="Z152" s="56">
        <f t="shared" si="71"/>
        <v>146.71205084001485</v>
      </c>
      <c r="AA152" s="56">
        <f t="shared" si="72"/>
        <v>1.5639803596781945</v>
      </c>
      <c r="AB152" s="56">
        <f t="shared" si="73"/>
        <v>89.60947385091302</v>
      </c>
      <c r="AC152" s="56">
        <f t="shared" si="74"/>
        <v>146.71545883676711</v>
      </c>
      <c r="AD152" s="62">
        <v>1</v>
      </c>
      <c r="AE152" s="56">
        <f t="shared" si="75"/>
        <v>5.388239999999999E-3</v>
      </c>
      <c r="AF152" s="56">
        <f t="shared" si="76"/>
        <v>5.3881878550836888E-3</v>
      </c>
      <c r="AG152" s="56">
        <f t="shared" si="77"/>
        <v>0.30872042331994298</v>
      </c>
      <c r="AH152" s="56">
        <f t="shared" si="78"/>
        <v>1.0000145164597851</v>
      </c>
      <c r="AI152" s="62">
        <v>1</v>
      </c>
      <c r="AJ152" s="56">
        <f t="shared" si="79"/>
        <v>0</v>
      </c>
      <c r="AK152" s="56">
        <f t="shared" si="80"/>
        <v>0</v>
      </c>
      <c r="AL152" s="56">
        <f t="shared" si="81"/>
        <v>0</v>
      </c>
      <c r="AM152" s="56">
        <f t="shared" si="82"/>
        <v>1</v>
      </c>
      <c r="AN152" s="62">
        <v>1</v>
      </c>
      <c r="AO152" s="56">
        <f t="shared" si="83"/>
        <v>0.53882400000000008</v>
      </c>
      <c r="AP152" s="56">
        <f t="shared" si="84"/>
        <v>0.49422231722962373</v>
      </c>
      <c r="AQ152" s="56">
        <f t="shared" si="85"/>
        <v>28.316852918433149</v>
      </c>
      <c r="AR152" s="56">
        <f t="shared" si="86"/>
        <v>1.1359275077996835</v>
      </c>
      <c r="AS152" s="62">
        <v>1</v>
      </c>
      <c r="AT152" s="56">
        <f t="shared" si="87"/>
        <v>5.3882400000000004E-5</v>
      </c>
      <c r="AU152" s="56">
        <f t="shared" si="88"/>
        <v>5.3882399947854183E-5</v>
      </c>
      <c r="AV152" s="56">
        <f t="shared" si="89"/>
        <v>3.0872341070479715E-3</v>
      </c>
      <c r="AW152" s="56">
        <f t="shared" si="90"/>
        <v>1.0000000014516564</v>
      </c>
      <c r="AX152" s="56">
        <f t="shared" si="94"/>
        <v>-83.868233300219174</v>
      </c>
      <c r="AY152" s="56">
        <f t="shared" si="91"/>
        <v>0.44777444649548265</v>
      </c>
      <c r="AZ152" s="56">
        <f t="shared" si="92"/>
        <v>-6.9788138856471917</v>
      </c>
    </row>
    <row r="153" spans="2:52"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7">
        <f t="shared" si="65"/>
        <v>5.3</v>
      </c>
      <c r="R153" s="56">
        <f t="shared" si="64"/>
        <v>5300</v>
      </c>
      <c r="S153" s="56">
        <f t="shared" si="93"/>
        <v>33284</v>
      </c>
      <c r="T153" s="56">
        <f t="shared" si="66"/>
        <v>0.93586686373562322</v>
      </c>
      <c r="U153" s="56">
        <f t="shared" si="67"/>
        <v>0.39759497931697069</v>
      </c>
      <c r="V153" s="56">
        <f t="shared" si="68"/>
        <v>0.40173629573858122</v>
      </c>
      <c r="W153" s="56">
        <f t="shared" si="69"/>
        <v>23.017794223040184</v>
      </c>
      <c r="X153" s="56">
        <f t="shared" si="70"/>
        <v>1.0168227742416149</v>
      </c>
      <c r="Y153" s="62">
        <v>1</v>
      </c>
      <c r="Z153" s="56">
        <f t="shared" si="71"/>
        <v>149.53343643309208</v>
      </c>
      <c r="AA153" s="56">
        <f t="shared" si="72"/>
        <v>1.5641089589603445</v>
      </c>
      <c r="AB153" s="56">
        <f t="shared" si="73"/>
        <v>89.616842047028626</v>
      </c>
      <c r="AC153" s="56">
        <f t="shared" si="74"/>
        <v>149.53678012947046</v>
      </c>
      <c r="AD153" s="62">
        <v>1</v>
      </c>
      <c r="AE153" s="56">
        <f t="shared" si="75"/>
        <v>5.4918599999999995E-3</v>
      </c>
      <c r="AF153" s="56">
        <f t="shared" si="76"/>
        <v>5.4918047885365385E-3</v>
      </c>
      <c r="AG153" s="56">
        <f t="shared" si="77"/>
        <v>0.31465723629287917</v>
      </c>
      <c r="AH153" s="56">
        <f t="shared" si="78"/>
        <v>1.0000150801494243</v>
      </c>
      <c r="AI153" s="62">
        <v>1</v>
      </c>
      <c r="AJ153" s="56">
        <f t="shared" si="79"/>
        <v>0</v>
      </c>
      <c r="AK153" s="56">
        <f t="shared" si="80"/>
        <v>0</v>
      </c>
      <c r="AL153" s="56">
        <f t="shared" si="81"/>
        <v>0</v>
      </c>
      <c r="AM153" s="56">
        <f t="shared" si="82"/>
        <v>1</v>
      </c>
      <c r="AN153" s="62">
        <v>1</v>
      </c>
      <c r="AO153" s="56">
        <f t="shared" si="83"/>
        <v>0.54918600000000006</v>
      </c>
      <c r="AP153" s="56">
        <f t="shared" si="84"/>
        <v>0.50221804410932847</v>
      </c>
      <c r="AQ153" s="56">
        <f t="shared" si="85"/>
        <v>28.774974322779535</v>
      </c>
      <c r="AR153" s="56">
        <f t="shared" si="86"/>
        <v>1.140879162135938</v>
      </c>
      <c r="AS153" s="62">
        <v>1</v>
      </c>
      <c r="AT153" s="56">
        <f t="shared" si="87"/>
        <v>5.4918600000000006E-5</v>
      </c>
      <c r="AU153" s="56">
        <f t="shared" si="88"/>
        <v>5.4918599944787546E-5</v>
      </c>
      <c r="AV153" s="56">
        <f t="shared" si="89"/>
        <v>3.1466039936037223E-3</v>
      </c>
      <c r="AW153" s="56">
        <f t="shared" si="90"/>
        <v>1.0000000015080261</v>
      </c>
      <c r="AX153" s="56">
        <f t="shared" si="94"/>
        <v>-83.859661947289283</v>
      </c>
      <c r="AY153" s="56">
        <f t="shared" si="91"/>
        <v>0.4409390304096909</v>
      </c>
      <c r="AZ153" s="56">
        <f t="shared" si="92"/>
        <v>-7.1124291443025554</v>
      </c>
    </row>
    <row r="154" spans="2:52"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7">
        <f t="shared" si="65"/>
        <v>5.4</v>
      </c>
      <c r="R154" s="56">
        <f t="shared" si="64"/>
        <v>5400</v>
      </c>
      <c r="S154" s="56">
        <f t="shared" si="93"/>
        <v>33912</v>
      </c>
      <c r="T154" s="56">
        <f t="shared" si="66"/>
        <v>0.93342391408083925</v>
      </c>
      <c r="U154" s="56">
        <f t="shared" si="67"/>
        <v>0.40509677137955508</v>
      </c>
      <c r="V154" s="56">
        <f t="shared" si="68"/>
        <v>0.40946066402363346</v>
      </c>
      <c r="W154" s="56">
        <f t="shared" si="69"/>
        <v>23.460367925178382</v>
      </c>
      <c r="X154" s="56">
        <f t="shared" si="70"/>
        <v>1.0175380079191803</v>
      </c>
      <c r="Y154" s="62">
        <v>1</v>
      </c>
      <c r="Z154" s="56">
        <f t="shared" si="71"/>
        <v>152.35482202616927</v>
      </c>
      <c r="AA154" s="56">
        <f t="shared" si="72"/>
        <v>1.5642327955152233</v>
      </c>
      <c r="AB154" s="56">
        <f t="shared" si="73"/>
        <v>89.623937358972626</v>
      </c>
      <c r="AC154" s="56">
        <f t="shared" si="74"/>
        <v>152.35810380359069</v>
      </c>
      <c r="AD154" s="62">
        <v>1</v>
      </c>
      <c r="AE154" s="56">
        <f t="shared" si="75"/>
        <v>5.595479999999999E-3</v>
      </c>
      <c r="AF154" s="56">
        <f t="shared" si="76"/>
        <v>5.5954216040631543E-3</v>
      </c>
      <c r="AG154" s="56">
        <f t="shared" si="77"/>
        <v>0.32059404250913992</v>
      </c>
      <c r="AH154" s="56">
        <f t="shared" si="78"/>
        <v>1.0000156545756824</v>
      </c>
      <c r="AI154" s="62">
        <v>1</v>
      </c>
      <c r="AJ154" s="56">
        <f t="shared" si="79"/>
        <v>0</v>
      </c>
      <c r="AK154" s="56">
        <f t="shared" si="80"/>
        <v>0</v>
      </c>
      <c r="AL154" s="56">
        <f t="shared" si="81"/>
        <v>0</v>
      </c>
      <c r="AM154" s="56">
        <f t="shared" si="82"/>
        <v>1</v>
      </c>
      <c r="AN154" s="62">
        <v>1</v>
      </c>
      <c r="AO154" s="56">
        <f t="shared" si="83"/>
        <v>0.55954800000000005</v>
      </c>
      <c r="AP154" s="56">
        <f t="shared" si="84"/>
        <v>0.51014416304371846</v>
      </c>
      <c r="AQ154" s="56">
        <f t="shared" si="85"/>
        <v>29.229107485638814</v>
      </c>
      <c r="AR154" s="56">
        <f t="shared" si="86"/>
        <v>1.1459031216922311</v>
      </c>
      <c r="AS154" s="62">
        <v>1</v>
      </c>
      <c r="AT154" s="56">
        <f t="shared" si="87"/>
        <v>5.5954800000000002E-5</v>
      </c>
      <c r="AU154" s="56">
        <f t="shared" si="88"/>
        <v>5.5954799941602969E-5</v>
      </c>
      <c r="AV154" s="56">
        <f t="shared" si="89"/>
        <v>3.2059738801527154E-3</v>
      </c>
      <c r="AW154" s="56">
        <f t="shared" si="90"/>
        <v>1.0000000015654698</v>
      </c>
      <c r="AX154" s="56">
        <f t="shared" si="94"/>
        <v>-83.855197798512194</v>
      </c>
      <c r="AY154" s="56">
        <f t="shared" si="91"/>
        <v>0.43437406582275778</v>
      </c>
      <c r="AZ154" s="56">
        <f t="shared" si="92"/>
        <v>-7.2427222414178658</v>
      </c>
    </row>
    <row r="155" spans="2:52"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7">
        <f t="shared" si="65"/>
        <v>5.5</v>
      </c>
      <c r="R155" s="56">
        <f t="shared" si="64"/>
        <v>5500</v>
      </c>
      <c r="S155" s="56">
        <f t="shared" si="93"/>
        <v>34540</v>
      </c>
      <c r="T155" s="56">
        <f t="shared" si="66"/>
        <v>0.9309353018156854</v>
      </c>
      <c r="U155" s="56">
        <f t="shared" si="67"/>
        <v>0.41259856344213935</v>
      </c>
      <c r="V155" s="56">
        <f t="shared" si="68"/>
        <v>0.41719189097778547</v>
      </c>
      <c r="W155" s="56">
        <f t="shared" si="69"/>
        <v>23.903334600109076</v>
      </c>
      <c r="X155" s="56">
        <f t="shared" si="70"/>
        <v>1.0182721201727849</v>
      </c>
      <c r="Y155" s="62">
        <v>1</v>
      </c>
      <c r="Z155" s="56">
        <f t="shared" si="71"/>
        <v>155.1762076192465</v>
      </c>
      <c r="AA155" s="56">
        <f t="shared" si="72"/>
        <v>1.5643521291131612</v>
      </c>
      <c r="AB155" s="56">
        <f t="shared" si="73"/>
        <v>89.630774670488577</v>
      </c>
      <c r="AC155" s="56">
        <f t="shared" si="74"/>
        <v>155.17942972923794</v>
      </c>
      <c r="AD155" s="62">
        <v>1</v>
      </c>
      <c r="AE155" s="56">
        <f t="shared" si="75"/>
        <v>5.6990999999999995E-3</v>
      </c>
      <c r="AF155" s="56">
        <f t="shared" si="76"/>
        <v>5.6990382994387889E-3</v>
      </c>
      <c r="AG155" s="56">
        <f t="shared" si="77"/>
        <v>0.32653084184125647</v>
      </c>
      <c r="AH155" s="56">
        <f t="shared" si="78"/>
        <v>1.0000162397385404</v>
      </c>
      <c r="AI155" s="62">
        <v>1</v>
      </c>
      <c r="AJ155" s="56">
        <f t="shared" si="79"/>
        <v>0</v>
      </c>
      <c r="AK155" s="56">
        <f t="shared" si="80"/>
        <v>0</v>
      </c>
      <c r="AL155" s="56">
        <f t="shared" si="81"/>
        <v>0</v>
      </c>
      <c r="AM155" s="56">
        <f t="shared" si="82"/>
        <v>1</v>
      </c>
      <c r="AN155" s="62">
        <v>1</v>
      </c>
      <c r="AO155" s="56">
        <f t="shared" si="83"/>
        <v>0.56991000000000003</v>
      </c>
      <c r="AP155" s="56">
        <f t="shared" si="84"/>
        <v>0.51800059617142569</v>
      </c>
      <c r="AQ155" s="56">
        <f t="shared" si="85"/>
        <v>29.679247945883201</v>
      </c>
      <c r="AR155" s="56">
        <f t="shared" si="86"/>
        <v>1.1509984396601065</v>
      </c>
      <c r="AS155" s="62">
        <v>1</v>
      </c>
      <c r="AT155" s="56">
        <f t="shared" si="87"/>
        <v>5.6991000000000004E-5</v>
      </c>
      <c r="AU155" s="56">
        <f t="shared" si="88"/>
        <v>5.6990999938298241E-5</v>
      </c>
      <c r="AV155" s="56">
        <f t="shared" si="89"/>
        <v>3.2653437666948244E-3</v>
      </c>
      <c r="AW155" s="56">
        <f t="shared" si="90"/>
        <v>1.0000000016239869</v>
      </c>
      <c r="AX155" s="56">
        <f t="shared" si="94"/>
        <v>-83.854861324714449</v>
      </c>
      <c r="AY155" s="56">
        <f t="shared" si="91"/>
        <v>0.4280642064596884</v>
      </c>
      <c r="AZ155" s="56">
        <f t="shared" si="92"/>
        <v>-7.3698217029232138</v>
      </c>
    </row>
    <row r="156" spans="2:52"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7">
        <f t="shared" si="65"/>
        <v>5.6</v>
      </c>
      <c r="R156" s="56">
        <f t="shared" si="64"/>
        <v>5600</v>
      </c>
      <c r="S156" s="56">
        <f t="shared" si="93"/>
        <v>35168</v>
      </c>
      <c r="T156" s="56">
        <f t="shared" si="66"/>
        <v>0.9284010269401618</v>
      </c>
      <c r="U156" s="56">
        <f t="shared" si="67"/>
        <v>0.42010035550472374</v>
      </c>
      <c r="V156" s="56">
        <f t="shared" si="68"/>
        <v>0.42492999035497131</v>
      </c>
      <c r="W156" s="56">
        <f t="shared" si="69"/>
        <v>24.346695035874635</v>
      </c>
      <c r="X156" s="56">
        <f t="shared" si="70"/>
        <v>1.0190254047464873</v>
      </c>
      <c r="Y156" s="62">
        <v>1</v>
      </c>
      <c r="Z156" s="56">
        <f t="shared" si="71"/>
        <v>157.99759321232369</v>
      </c>
      <c r="AA156" s="56">
        <f t="shared" si="72"/>
        <v>1.5644672009707501</v>
      </c>
      <c r="AB156" s="56">
        <f t="shared" si="73"/>
        <v>89.637367802269154</v>
      </c>
      <c r="AC156" s="56">
        <f t="shared" si="74"/>
        <v>158.00075778579961</v>
      </c>
      <c r="AD156" s="62">
        <v>1</v>
      </c>
      <c r="AE156" s="56">
        <f t="shared" si="75"/>
        <v>5.8027199999999991E-3</v>
      </c>
      <c r="AF156" s="56">
        <f t="shared" si="76"/>
        <v>5.8026548724387115E-3</v>
      </c>
      <c r="AG156" s="56">
        <f t="shared" si="77"/>
        <v>0.33246763416176123</v>
      </c>
      <c r="AH156" s="56">
        <f t="shared" si="78"/>
        <v>1.0000168356379799</v>
      </c>
      <c r="AI156" s="62">
        <v>1</v>
      </c>
      <c r="AJ156" s="56">
        <f t="shared" si="79"/>
        <v>0</v>
      </c>
      <c r="AK156" s="56">
        <f t="shared" si="80"/>
        <v>0</v>
      </c>
      <c r="AL156" s="56">
        <f t="shared" si="81"/>
        <v>0</v>
      </c>
      <c r="AM156" s="56">
        <f t="shared" si="82"/>
        <v>1</v>
      </c>
      <c r="AN156" s="62">
        <v>1</v>
      </c>
      <c r="AO156" s="56">
        <f t="shared" si="83"/>
        <v>0.58027200000000001</v>
      </c>
      <c r="AP156" s="56">
        <f t="shared" si="84"/>
        <v>0.52578730140168994</v>
      </c>
      <c r="AQ156" s="56">
        <f t="shared" si="85"/>
        <v>30.125393291889786</v>
      </c>
      <c r="AR156" s="56">
        <f t="shared" si="86"/>
        <v>1.1561641725914189</v>
      </c>
      <c r="AS156" s="62">
        <v>1</v>
      </c>
      <c r="AT156" s="56">
        <f t="shared" si="87"/>
        <v>5.8027200000000006E-5</v>
      </c>
      <c r="AU156" s="56">
        <f t="shared" si="88"/>
        <v>5.8027199934871127E-5</v>
      </c>
      <c r="AV156" s="56">
        <f t="shared" si="89"/>
        <v>3.3247136532299211E-3</v>
      </c>
      <c r="AW156" s="56">
        <f t="shared" si="90"/>
        <v>1.0000000016835779</v>
      </c>
      <c r="AX156" s="56">
        <f t="shared" si="94"/>
        <v>-83.858669546254006</v>
      </c>
      <c r="AY156" s="56">
        <f t="shared" si="91"/>
        <v>0.42199519966666305</v>
      </c>
      <c r="AZ156" s="56">
        <f t="shared" si="92"/>
        <v>-7.4938497850384138</v>
      </c>
    </row>
    <row r="157" spans="2:52"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7">
        <f t="shared" si="65"/>
        <v>5.7</v>
      </c>
      <c r="R157" s="56">
        <f t="shared" si="64"/>
        <v>5700</v>
      </c>
      <c r="S157" s="56">
        <f t="shared" si="93"/>
        <v>35796</v>
      </c>
      <c r="T157" s="56">
        <f t="shared" si="66"/>
        <v>0.92582108945426833</v>
      </c>
      <c r="U157" s="56">
        <f t="shared" si="67"/>
        <v>0.42760214756730808</v>
      </c>
      <c r="V157" s="56">
        <f t="shared" si="68"/>
        <v>0.43267496993112015</v>
      </c>
      <c r="W157" s="56">
        <f t="shared" si="69"/>
        <v>24.790449678002982</v>
      </c>
      <c r="X157" s="56">
        <f t="shared" si="70"/>
        <v>1.0197981595798564</v>
      </c>
      <c r="Y157" s="62">
        <v>1</v>
      </c>
      <c r="Z157" s="56">
        <f t="shared" si="71"/>
        <v>160.81897880540092</v>
      </c>
      <c r="AA157" s="56">
        <f t="shared" si="72"/>
        <v>1.5645782353782329</v>
      </c>
      <c r="AB157" s="56">
        <f t="shared" si="73"/>
        <v>89.643729605198644</v>
      </c>
      <c r="AC157" s="56">
        <f t="shared" si="74"/>
        <v>160.82208786112679</v>
      </c>
      <c r="AD157" s="62">
        <v>1</v>
      </c>
      <c r="AE157" s="56">
        <f t="shared" si="75"/>
        <v>5.9063399999999995E-3</v>
      </c>
      <c r="AF157" s="56">
        <f t="shared" si="76"/>
        <v>5.9062713208382052E-3</v>
      </c>
      <c r="AG157" s="56">
        <f t="shared" si="77"/>
        <v>0.33840441934318732</v>
      </c>
      <c r="AH157" s="56">
        <f t="shared" si="78"/>
        <v>1.0000174422739814</v>
      </c>
      <c r="AI157" s="62">
        <v>1</v>
      </c>
      <c r="AJ157" s="56">
        <f t="shared" si="79"/>
        <v>0</v>
      </c>
      <c r="AK157" s="56">
        <f t="shared" si="80"/>
        <v>0</v>
      </c>
      <c r="AL157" s="56">
        <f t="shared" si="81"/>
        <v>0</v>
      </c>
      <c r="AM157" s="56">
        <f t="shared" si="82"/>
        <v>1</v>
      </c>
      <c r="AN157" s="62">
        <v>1</v>
      </c>
      <c r="AO157" s="56">
        <f t="shared" si="83"/>
        <v>0.59063399999999999</v>
      </c>
      <c r="AP157" s="56">
        <f t="shared" si="84"/>
        <v>0.53350427120771737</v>
      </c>
      <c r="AQ157" s="56">
        <f t="shared" si="85"/>
        <v>30.56754309240505</v>
      </c>
      <c r="AR157" s="56">
        <f t="shared" si="86"/>
        <v>1.1613993809004721</v>
      </c>
      <c r="AS157" s="62">
        <v>1</v>
      </c>
      <c r="AT157" s="56">
        <f t="shared" si="87"/>
        <v>5.9063400000000001E-5</v>
      </c>
      <c r="AU157" s="56">
        <f t="shared" si="88"/>
        <v>5.9063399931319405E-5</v>
      </c>
      <c r="AV157" s="56">
        <f t="shared" si="89"/>
        <v>3.3840835397578781E-3</v>
      </c>
      <c r="AW157" s="56">
        <f t="shared" si="90"/>
        <v>1.0000000017442425</v>
      </c>
      <c r="AX157" s="56">
        <f t="shared" si="94"/>
        <v>-83.866636190796584</v>
      </c>
      <c r="AY157" s="56">
        <f t="shared" si="91"/>
        <v>0.4161537907390313</v>
      </c>
      <c r="AZ157" s="56">
        <f t="shared" si="92"/>
        <v>-7.6149229006136601</v>
      </c>
    </row>
    <row r="158" spans="2:52"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7">
        <f t="shared" si="65"/>
        <v>5.8</v>
      </c>
      <c r="R158" s="56">
        <f t="shared" si="64"/>
        <v>5800</v>
      </c>
      <c r="S158" s="56">
        <f t="shared" si="93"/>
        <v>36424</v>
      </c>
      <c r="T158" s="56">
        <f t="shared" si="66"/>
        <v>0.92319548935800522</v>
      </c>
      <c r="U158" s="56">
        <f t="shared" si="67"/>
        <v>0.43510393962989247</v>
      </c>
      <c r="V158" s="56">
        <f t="shared" si="68"/>
        <v>0.44042683142625144</v>
      </c>
      <c r="W158" s="56">
        <f t="shared" si="69"/>
        <v>25.234598625043979</v>
      </c>
      <c r="X158" s="56">
        <f t="shared" si="70"/>
        <v>1.0205906867360783</v>
      </c>
      <c r="Y158" s="62">
        <v>1</v>
      </c>
      <c r="Z158" s="56">
        <f t="shared" si="71"/>
        <v>163.64036439847811</v>
      </c>
      <c r="AA158" s="56">
        <f t="shared" si="72"/>
        <v>1.5646854411585578</v>
      </c>
      <c r="AB158" s="56">
        <f t="shared" si="73"/>
        <v>89.649872043950666</v>
      </c>
      <c r="AC158" s="56">
        <f t="shared" si="74"/>
        <v>163.64341985080458</v>
      </c>
      <c r="AD158" s="62">
        <v>1</v>
      </c>
      <c r="AE158" s="56">
        <f t="shared" si="75"/>
        <v>6.0099599999999991E-3</v>
      </c>
      <c r="AF158" s="56">
        <f t="shared" si="76"/>
        <v>6.0098876424125704E-3</v>
      </c>
      <c r="AG158" s="56">
        <f t="shared" si="77"/>
        <v>0.34434119725806878</v>
      </c>
      <c r="AH158" s="56">
        <f t="shared" si="78"/>
        <v>1.0000180596465253</v>
      </c>
      <c r="AI158" s="62">
        <v>1</v>
      </c>
      <c r="AJ158" s="56">
        <f t="shared" si="79"/>
        <v>0</v>
      </c>
      <c r="AK158" s="56">
        <f t="shared" si="80"/>
        <v>0</v>
      </c>
      <c r="AL158" s="56">
        <f t="shared" si="81"/>
        <v>0</v>
      </c>
      <c r="AM158" s="56">
        <f t="shared" si="82"/>
        <v>1</v>
      </c>
      <c r="AN158" s="62">
        <v>1</v>
      </c>
      <c r="AO158" s="56">
        <f t="shared" si="83"/>
        <v>0.60099600000000009</v>
      </c>
      <c r="AP158" s="56">
        <f t="shared" si="84"/>
        <v>0.54115153141784722</v>
      </c>
      <c r="AQ158" s="56">
        <f t="shared" si="85"/>
        <v>31.005698827283815</v>
      </c>
      <c r="AR158" s="56">
        <f t="shared" si="86"/>
        <v>1.166703129341822</v>
      </c>
      <c r="AS158" s="62">
        <v>1</v>
      </c>
      <c r="AT158" s="56">
        <f t="shared" si="87"/>
        <v>6.0099600000000003E-5</v>
      </c>
      <c r="AU158" s="56">
        <f t="shared" si="88"/>
        <v>6.0099599927640845E-5</v>
      </c>
      <c r="AV158" s="56">
        <f t="shared" si="89"/>
        <v>3.443453426278568E-3</v>
      </c>
      <c r="AW158" s="56">
        <f t="shared" si="90"/>
        <v>1.0000000018059809</v>
      </c>
      <c r="AX158" s="56">
        <f t="shared" si="94"/>
        <v>-83.878771841710829</v>
      </c>
      <c r="AY158" s="56">
        <f t="shared" si="91"/>
        <v>0.41052763713969953</v>
      </c>
      <c r="AZ158" s="56">
        <f t="shared" si="92"/>
        <v>-7.7331520082480578</v>
      </c>
    </row>
    <row r="159" spans="2:52"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7">
        <f t="shared" si="65"/>
        <v>5.9</v>
      </c>
      <c r="R159" s="56">
        <f t="shared" si="64"/>
        <v>5900</v>
      </c>
      <c r="S159" s="56">
        <f t="shared" si="93"/>
        <v>37052</v>
      </c>
      <c r="T159" s="56">
        <f t="shared" si="66"/>
        <v>0.92052422665137223</v>
      </c>
      <c r="U159" s="56">
        <f t="shared" si="67"/>
        <v>0.44260573169247686</v>
      </c>
      <c r="V159" s="56">
        <f t="shared" si="68"/>
        <v>0.44818557042907953</v>
      </c>
      <c r="W159" s="56">
        <f t="shared" si="69"/>
        <v>25.679141624249571</v>
      </c>
      <c r="X159" s="56">
        <f t="shared" si="70"/>
        <v>1.0214032923283241</v>
      </c>
      <c r="Y159" s="62">
        <v>1</v>
      </c>
      <c r="Z159" s="56">
        <f t="shared" si="71"/>
        <v>166.46174999155534</v>
      </c>
      <c r="AA159" s="56">
        <f t="shared" si="72"/>
        <v>1.5647890129780666</v>
      </c>
      <c r="AB159" s="56">
        <f t="shared" si="73"/>
        <v>89.655806272085016</v>
      </c>
      <c r="AC159" s="56">
        <f t="shared" si="74"/>
        <v>166.46475365749674</v>
      </c>
      <c r="AD159" s="62">
        <v>1</v>
      </c>
      <c r="AE159" s="56">
        <f t="shared" si="75"/>
        <v>6.1135799999999995E-3</v>
      </c>
      <c r="AF159" s="56">
        <f t="shared" si="76"/>
        <v>6.1135038349371248E-3</v>
      </c>
      <c r="AG159" s="56">
        <f t="shared" si="77"/>
        <v>0.35027796777894071</v>
      </c>
      <c r="AH159" s="56">
        <f t="shared" si="78"/>
        <v>1.0000186877555921</v>
      </c>
      <c r="AI159" s="62">
        <v>1</v>
      </c>
      <c r="AJ159" s="56">
        <f t="shared" si="79"/>
        <v>0</v>
      </c>
      <c r="AK159" s="56">
        <f t="shared" si="80"/>
        <v>0</v>
      </c>
      <c r="AL159" s="56">
        <f t="shared" si="81"/>
        <v>0</v>
      </c>
      <c r="AM159" s="56">
        <f t="shared" si="82"/>
        <v>1</v>
      </c>
      <c r="AN159" s="62">
        <v>1</v>
      </c>
      <c r="AO159" s="56">
        <f t="shared" si="83"/>
        <v>0.61135800000000007</v>
      </c>
      <c r="AP159" s="56">
        <f t="shared" si="84"/>
        <v>0.54872914000748962</v>
      </c>
      <c r="AQ159" s="56">
        <f t="shared" si="85"/>
        <v>31.439863818272407</v>
      </c>
      <c r="AR159" s="56">
        <f t="shared" si="86"/>
        <v>1.1720744874640008</v>
      </c>
      <c r="AS159" s="62">
        <v>1</v>
      </c>
      <c r="AT159" s="56">
        <f t="shared" si="87"/>
        <v>6.1135800000000005E-5</v>
      </c>
      <c r="AU159" s="56">
        <f t="shared" si="88"/>
        <v>6.113579992383323E-5</v>
      </c>
      <c r="AV159" s="56">
        <f t="shared" si="89"/>
        <v>3.502823312791864E-3</v>
      </c>
      <c r="AW159" s="56">
        <f t="shared" si="90"/>
        <v>1.0000000018687929</v>
      </c>
      <c r="AX159" s="56">
        <f t="shared" si="94"/>
        <v>-83.895084078062183</v>
      </c>
      <c r="AY159" s="56">
        <f t="shared" si="91"/>
        <v>0.40510523143481858</v>
      </c>
      <c r="AZ159" s="56">
        <f t="shared" si="92"/>
        <v>-7.8486429680436567</v>
      </c>
    </row>
    <row r="160" spans="2:52"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7">
        <f t="shared" si="65"/>
        <v>6</v>
      </c>
      <c r="R160" s="56">
        <f t="shared" si="64"/>
        <v>6000</v>
      </c>
      <c r="S160" s="56">
        <f t="shared" si="93"/>
        <v>37680</v>
      </c>
      <c r="T160" s="56">
        <f t="shared" si="66"/>
        <v>0.91780730133436939</v>
      </c>
      <c r="U160" s="56">
        <f t="shared" si="67"/>
        <v>0.45010752375506113</v>
      </c>
      <c r="V160" s="56">
        <f t="shared" si="68"/>
        <v>0.45595117632423127</v>
      </c>
      <c r="W160" s="56">
        <f t="shared" si="69"/>
        <v>26.124078067403676</v>
      </c>
      <c r="X160" s="56">
        <f t="shared" si="70"/>
        <v>1.0222362864443773</v>
      </c>
      <c r="Y160" s="62">
        <v>1</v>
      </c>
      <c r="Z160" s="56">
        <f t="shared" si="71"/>
        <v>169.28313558463253</v>
      </c>
      <c r="AA160" s="56">
        <f t="shared" si="72"/>
        <v>1.5648891325261269</v>
      </c>
      <c r="AB160" s="56">
        <f t="shared" si="73"/>
        <v>89.661542699635632</v>
      </c>
      <c r="AC160" s="56">
        <f t="shared" si="74"/>
        <v>169.28608919035574</v>
      </c>
      <c r="AD160" s="62">
        <v>1</v>
      </c>
      <c r="AE160" s="56">
        <f t="shared" si="75"/>
        <v>6.2171999999999991E-3</v>
      </c>
      <c r="AF160" s="56">
        <f t="shared" si="76"/>
        <v>6.2171198961871992E-3</v>
      </c>
      <c r="AG160" s="56">
        <f t="shared" si="77"/>
        <v>0.35621473077833904</v>
      </c>
      <c r="AH160" s="56">
        <f t="shared" si="78"/>
        <v>1.0000193266011612</v>
      </c>
      <c r="AI160" s="62">
        <v>1</v>
      </c>
      <c r="AJ160" s="56">
        <f t="shared" si="79"/>
        <v>0</v>
      </c>
      <c r="AK160" s="56">
        <f t="shared" si="80"/>
        <v>0</v>
      </c>
      <c r="AL160" s="56">
        <f t="shared" si="81"/>
        <v>0</v>
      </c>
      <c r="AM160" s="56">
        <f t="shared" si="82"/>
        <v>1</v>
      </c>
      <c r="AN160" s="62">
        <v>1</v>
      </c>
      <c r="AO160" s="56">
        <f t="shared" si="83"/>
        <v>0.62172000000000005</v>
      </c>
      <c r="AP160" s="56">
        <f t="shared" si="84"/>
        <v>0.55623718589461346</v>
      </c>
      <c r="AQ160" s="56">
        <f t="shared" si="85"/>
        <v>31.870043159995159</v>
      </c>
      <c r="AR160" s="56">
        <f t="shared" si="86"/>
        <v>1.1775125300394897</v>
      </c>
      <c r="AS160" s="62">
        <v>1</v>
      </c>
      <c r="AT160" s="56">
        <f t="shared" si="87"/>
        <v>6.2172E-5</v>
      </c>
      <c r="AU160" s="56">
        <f t="shared" si="88"/>
        <v>6.2171999919894333E-5</v>
      </c>
      <c r="AV160" s="56">
        <f t="shared" si="89"/>
        <v>3.5621931992976374E-3</v>
      </c>
      <c r="AW160" s="56">
        <f t="shared" si="90"/>
        <v>1.0000000019326787</v>
      </c>
      <c r="AX160" s="56">
        <f t="shared" si="94"/>
        <v>-83.915577607044156</v>
      </c>
      <c r="AY160" s="56">
        <f t="shared" si="91"/>
        <v>0.39987583193008475</v>
      </c>
      <c r="AZ160" s="56">
        <f t="shared" si="92"/>
        <v>-7.9614968673961526</v>
      </c>
    </row>
    <row r="161" spans="2:52"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7">
        <f t="shared" si="65"/>
        <v>6.1</v>
      </c>
      <c r="R161" s="56">
        <f t="shared" si="64"/>
        <v>6100</v>
      </c>
      <c r="S161" s="56">
        <f t="shared" si="93"/>
        <v>38308</v>
      </c>
      <c r="T161" s="56">
        <f t="shared" si="66"/>
        <v>0.91504471340699678</v>
      </c>
      <c r="U161" s="56">
        <f t="shared" si="67"/>
        <v>0.45760931581764552</v>
      </c>
      <c r="V161" s="56">
        <f t="shared" si="68"/>
        <v>0.46372363222218499</v>
      </c>
      <c r="W161" s="56">
        <f t="shared" si="69"/>
        <v>26.569406986807987</v>
      </c>
      <c r="X161" s="56">
        <f t="shared" si="70"/>
        <v>1.0230899830695179</v>
      </c>
      <c r="Y161" s="62">
        <v>1</v>
      </c>
      <c r="Z161" s="56">
        <f t="shared" si="71"/>
        <v>172.10452117770976</v>
      </c>
      <c r="AA161" s="56">
        <f t="shared" si="72"/>
        <v>1.5649859695787423</v>
      </c>
      <c r="AB161" s="56">
        <f t="shared" si="73"/>
        <v>89.667091054050971</v>
      </c>
      <c r="AC161" s="56">
        <f t="shared" si="74"/>
        <v>172.10742636449115</v>
      </c>
      <c r="AD161" s="62">
        <v>1</v>
      </c>
      <c r="AE161" s="56">
        <f t="shared" si="75"/>
        <v>6.3208199999999996E-3</v>
      </c>
      <c r="AF161" s="56">
        <f t="shared" si="76"/>
        <v>6.3207358239381461E-3</v>
      </c>
      <c r="AG161" s="56">
        <f t="shared" si="77"/>
        <v>0.36215148612880077</v>
      </c>
      <c r="AH161" s="56">
        <f t="shared" si="78"/>
        <v>1.0000199761832123</v>
      </c>
      <c r="AI161" s="62">
        <v>1</v>
      </c>
      <c r="AJ161" s="56">
        <f t="shared" si="79"/>
        <v>0</v>
      </c>
      <c r="AK161" s="56">
        <f t="shared" si="80"/>
        <v>0</v>
      </c>
      <c r="AL161" s="56">
        <f t="shared" si="81"/>
        <v>0</v>
      </c>
      <c r="AM161" s="56">
        <f t="shared" si="82"/>
        <v>1</v>
      </c>
      <c r="AN161" s="62">
        <v>1</v>
      </c>
      <c r="AO161" s="56">
        <f t="shared" si="83"/>
        <v>0.63208200000000003</v>
      </c>
      <c r="AP161" s="56">
        <f t="shared" si="84"/>
        <v>0.5636757877413795</v>
      </c>
      <c r="AQ161" s="56">
        <f t="shared" si="85"/>
        <v>32.296243651293068</v>
      </c>
      <c r="AR161" s="56">
        <f t="shared" si="86"/>
        <v>1.1830163374712963</v>
      </c>
      <c r="AS161" s="62">
        <v>1</v>
      </c>
      <c r="AT161" s="56">
        <f t="shared" si="87"/>
        <v>6.3208200000000009E-5</v>
      </c>
      <c r="AU161" s="56">
        <f t="shared" si="88"/>
        <v>6.3208199915821929E-5</v>
      </c>
      <c r="AV161" s="56">
        <f t="shared" si="89"/>
        <v>3.6215630857957619E-3</v>
      </c>
      <c r="AW161" s="56">
        <f t="shared" si="90"/>
        <v>1.0000000019976383</v>
      </c>
      <c r="AX161" s="56">
        <f t="shared" si="94"/>
        <v>-83.940254389565894</v>
      </c>
      <c r="AY161" s="56">
        <f t="shared" si="91"/>
        <v>0.39482940012428824</v>
      </c>
      <c r="AZ161" s="56">
        <f t="shared" si="92"/>
        <v>-8.0718103198275823</v>
      </c>
    </row>
    <row r="162" spans="2:52"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7">
        <f t="shared" si="65"/>
        <v>6.2</v>
      </c>
      <c r="R162" s="56">
        <f t="shared" si="64"/>
        <v>6200</v>
      </c>
      <c r="S162" s="56">
        <f t="shared" si="93"/>
        <v>38936</v>
      </c>
      <c r="T162" s="56">
        <f t="shared" si="66"/>
        <v>0.91223646286925442</v>
      </c>
      <c r="U162" s="56">
        <f t="shared" si="67"/>
        <v>0.4651111078802298</v>
      </c>
      <c r="V162" s="56">
        <f t="shared" si="68"/>
        <v>0.47150291489203228</v>
      </c>
      <c r="W162" s="56">
        <f t="shared" si="69"/>
        <v>27.015127051429502</v>
      </c>
      <c r="X162" s="56">
        <f t="shared" si="70"/>
        <v>1.023964700007663</v>
      </c>
      <c r="Y162" s="62">
        <v>1</v>
      </c>
      <c r="Z162" s="56">
        <f t="shared" si="71"/>
        <v>174.92590677078695</v>
      </c>
      <c r="AA162" s="56">
        <f t="shared" si="72"/>
        <v>1.5650796829592428</v>
      </c>
      <c r="AB162" s="56">
        <f t="shared" si="73"/>
        <v>89.672460435237568</v>
      </c>
      <c r="AC162" s="56">
        <f t="shared" si="74"/>
        <v>174.92876510048896</v>
      </c>
      <c r="AD162" s="62">
        <v>1</v>
      </c>
      <c r="AE162" s="56">
        <f t="shared" si="75"/>
        <v>6.4244399999999991E-3</v>
      </c>
      <c r="AF162" s="56">
        <f t="shared" si="76"/>
        <v>6.42435161596533E-3</v>
      </c>
      <c r="AG162" s="56">
        <f t="shared" si="77"/>
        <v>0.36808823370286364</v>
      </c>
      <c r="AH162" s="56">
        <f t="shared" si="78"/>
        <v>1.0000206365017241</v>
      </c>
      <c r="AI162" s="62">
        <v>1</v>
      </c>
      <c r="AJ162" s="56">
        <f t="shared" si="79"/>
        <v>0</v>
      </c>
      <c r="AK162" s="56">
        <f t="shared" si="80"/>
        <v>0</v>
      </c>
      <c r="AL162" s="56">
        <f t="shared" si="81"/>
        <v>0</v>
      </c>
      <c r="AM162" s="56">
        <f t="shared" si="82"/>
        <v>1</v>
      </c>
      <c r="AN162" s="62">
        <v>1</v>
      </c>
      <c r="AO162" s="56">
        <f t="shared" si="83"/>
        <v>0.64244400000000002</v>
      </c>
      <c r="AP162" s="56">
        <f t="shared" si="84"/>
        <v>0.57104509276433535</v>
      </c>
      <c r="AQ162" s="56">
        <f t="shared" si="85"/>
        <v>32.718473727053002</v>
      </c>
      <c r="AR162" s="56">
        <f t="shared" si="86"/>
        <v>1.188584996176546</v>
      </c>
      <c r="AS162" s="62">
        <v>1</v>
      </c>
      <c r="AT162" s="56">
        <f t="shared" si="87"/>
        <v>6.4244400000000004E-5</v>
      </c>
      <c r="AU162" s="56">
        <f t="shared" si="88"/>
        <v>6.4244399911613783E-5</v>
      </c>
      <c r="AV162" s="56">
        <f t="shared" si="89"/>
        <v>3.6809329722861089E-3</v>
      </c>
      <c r="AW162" s="56">
        <f t="shared" si="90"/>
        <v>1.0000000020636715</v>
      </c>
      <c r="AX162" s="56">
        <f t="shared" si="94"/>
        <v>-83.969113759614061</v>
      </c>
      <c r="AY162" s="56">
        <f t="shared" si="91"/>
        <v>0.3899565442107224</v>
      </c>
      <c r="AZ162" s="56">
        <f t="shared" si="92"/>
        <v>-8.1796757395217767</v>
      </c>
    </row>
    <row r="163" spans="2:52"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7">
        <f t="shared" si="65"/>
        <v>6.3</v>
      </c>
      <c r="R163" s="56">
        <f t="shared" si="64"/>
        <v>6300</v>
      </c>
      <c r="S163" s="56">
        <f t="shared" si="93"/>
        <v>39564</v>
      </c>
      <c r="T163" s="56">
        <f t="shared" si="66"/>
        <v>0.9093825497211423</v>
      </c>
      <c r="U163" s="56">
        <f t="shared" si="67"/>
        <v>0.47261289994281419</v>
      </c>
      <c r="V163" s="56">
        <f t="shared" si="68"/>
        <v>0.47928899469717412</v>
      </c>
      <c r="W163" s="56">
        <f t="shared" si="69"/>
        <v>27.461236563216172</v>
      </c>
      <c r="X163" s="56">
        <f t="shared" si="70"/>
        <v>1.0248607588007663</v>
      </c>
      <c r="Y163" s="62">
        <v>1</v>
      </c>
      <c r="Z163" s="56">
        <f t="shared" si="71"/>
        <v>177.74729236386418</v>
      </c>
      <c r="AA163" s="56">
        <f t="shared" si="72"/>
        <v>1.5651704214074875</v>
      </c>
      <c r="AB163" s="56">
        <f t="shared" si="73"/>
        <v>89.677659365361549</v>
      </c>
      <c r="AC163" s="56">
        <f t="shared" si="74"/>
        <v>177.75010532397727</v>
      </c>
      <c r="AD163" s="62">
        <v>1</v>
      </c>
      <c r="AE163" s="56">
        <f t="shared" si="75"/>
        <v>6.5280599999999996E-3</v>
      </c>
      <c r="AF163" s="56">
        <f t="shared" si="76"/>
        <v>6.5279672700441372E-3</v>
      </c>
      <c r="AG163" s="56">
        <f t="shared" si="77"/>
        <v>0.37402497337306684</v>
      </c>
      <c r="AH163" s="56">
        <f t="shared" si="78"/>
        <v>1.0000213075566757</v>
      </c>
      <c r="AI163" s="62">
        <v>1</v>
      </c>
      <c r="AJ163" s="56">
        <f t="shared" si="79"/>
        <v>0</v>
      </c>
      <c r="AK163" s="56">
        <f t="shared" si="80"/>
        <v>0</v>
      </c>
      <c r="AL163" s="56">
        <f t="shared" si="81"/>
        <v>0</v>
      </c>
      <c r="AM163" s="56">
        <f t="shared" si="82"/>
        <v>1</v>
      </c>
      <c r="AN163" s="62">
        <v>1</v>
      </c>
      <c r="AO163" s="56">
        <f t="shared" si="83"/>
        <v>0.652806</v>
      </c>
      <c r="AP163" s="56">
        <f t="shared" si="84"/>
        <v>0.57834527555541015</v>
      </c>
      <c r="AQ163" s="56">
        <f t="shared" si="85"/>
        <v>33.136743390655617</v>
      </c>
      <c r="AR163" s="56">
        <f t="shared" si="86"/>
        <v>1.1942175989475285</v>
      </c>
      <c r="AS163" s="62">
        <v>1</v>
      </c>
      <c r="AT163" s="56">
        <f t="shared" si="87"/>
        <v>6.52806E-5</v>
      </c>
      <c r="AU163" s="56">
        <f t="shared" si="88"/>
        <v>6.5280599907267673E-5</v>
      </c>
      <c r="AV163" s="56">
        <f t="shared" si="89"/>
        <v>3.7403028587685511E-3</v>
      </c>
      <c r="AW163" s="56">
        <f t="shared" si="90"/>
        <v>1.0000000021307782</v>
      </c>
      <c r="AX163" s="56">
        <f t="shared" si="94"/>
        <v>-84.0021525379221</v>
      </c>
      <c r="AY163" s="56">
        <f t="shared" si="91"/>
        <v>0.38524846795475221</v>
      </c>
      <c r="AZ163" s="56">
        <f t="shared" si="92"/>
        <v>-8.2851815939232498</v>
      </c>
    </row>
    <row r="164" spans="2:52"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7">
        <f t="shared" si="65"/>
        <v>6.4</v>
      </c>
      <c r="R164" s="56">
        <f t="shared" si="64"/>
        <v>6400</v>
      </c>
      <c r="S164" s="56">
        <f t="shared" si="93"/>
        <v>40192</v>
      </c>
      <c r="T164" s="56">
        <f t="shared" si="66"/>
        <v>0.90648297396266031</v>
      </c>
      <c r="U164" s="56">
        <f t="shared" si="67"/>
        <v>0.48011469200539852</v>
      </c>
      <c r="V164" s="56">
        <f t="shared" si="68"/>
        <v>0.48708183553405376</v>
      </c>
      <c r="W164" s="56">
        <f t="shared" si="69"/>
        <v>27.90773345358657</v>
      </c>
      <c r="X164" s="56">
        <f t="shared" si="70"/>
        <v>1.0257784846464795</v>
      </c>
      <c r="Y164" s="62">
        <v>1</v>
      </c>
      <c r="Z164" s="56">
        <f t="shared" si="71"/>
        <v>180.56867795694137</v>
      </c>
      <c r="AA164" s="56">
        <f t="shared" si="72"/>
        <v>1.5652583243675842</v>
      </c>
      <c r="AB164" s="56">
        <f t="shared" si="73"/>
        <v>89.682695833981796</v>
      </c>
      <c r="AC164" s="56">
        <f t="shared" si="74"/>
        <v>180.57144696523204</v>
      </c>
      <c r="AD164" s="62">
        <v>1</v>
      </c>
      <c r="AE164" s="56">
        <f t="shared" si="75"/>
        <v>6.6316799999999992E-3</v>
      </c>
      <c r="AF164" s="56">
        <f t="shared" si="76"/>
        <v>6.6315827839499696E-3</v>
      </c>
      <c r="AG164" s="56">
        <f t="shared" si="77"/>
        <v>0.37996170501195009</v>
      </c>
      <c r="AH164" s="56">
        <f t="shared" si="78"/>
        <v>1.0000219893480455</v>
      </c>
      <c r="AI164" s="62">
        <v>1</v>
      </c>
      <c r="AJ164" s="56">
        <f t="shared" si="79"/>
        <v>0</v>
      </c>
      <c r="AK164" s="56">
        <f t="shared" si="80"/>
        <v>0</v>
      </c>
      <c r="AL164" s="56">
        <f t="shared" si="81"/>
        <v>0</v>
      </c>
      <c r="AM164" s="56">
        <f t="shared" si="82"/>
        <v>1</v>
      </c>
      <c r="AN164" s="62">
        <v>1</v>
      </c>
      <c r="AO164" s="56">
        <f t="shared" si="83"/>
        <v>0.66316800000000009</v>
      </c>
      <c r="AP164" s="56">
        <f t="shared" si="84"/>
        <v>0.58557653691577061</v>
      </c>
      <c r="AQ164" s="56">
        <f t="shared" si="85"/>
        <v>33.551064147160304</v>
      </c>
      <c r="AR164" s="56">
        <f t="shared" si="86"/>
        <v>1.1999132452906751</v>
      </c>
      <c r="AS164" s="62">
        <v>1</v>
      </c>
      <c r="AT164" s="56">
        <f t="shared" si="87"/>
        <v>6.6316800000000009E-5</v>
      </c>
      <c r="AU164" s="56">
        <f t="shared" si="88"/>
        <v>6.6316799902781389E-5</v>
      </c>
      <c r="AV164" s="56">
        <f t="shared" si="89"/>
        <v>3.7996727452429616E-3</v>
      </c>
      <c r="AW164" s="56">
        <f t="shared" si="90"/>
        <v>1.000000002198959</v>
      </c>
      <c r="AX164" s="56">
        <f t="shared" si="94"/>
        <v>-84.039365140408066</v>
      </c>
      <c r="AY164" s="56">
        <f t="shared" si="91"/>
        <v>0.3806969243598064</v>
      </c>
      <c r="AZ164" s="56">
        <f t="shared" si="92"/>
        <v>-8.3884126364975291</v>
      </c>
    </row>
    <row r="165" spans="2:52"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7">
        <f t="shared" si="65"/>
        <v>6.5</v>
      </c>
      <c r="R165" s="56">
        <f t="shared" si="64"/>
        <v>6500</v>
      </c>
      <c r="S165" s="56">
        <f t="shared" si="93"/>
        <v>40820</v>
      </c>
      <c r="T165" s="56">
        <f t="shared" si="66"/>
        <v>0.90353773559380857</v>
      </c>
      <c r="U165" s="56">
        <f t="shared" si="67"/>
        <v>0.48761648406798291</v>
      </c>
      <c r="V165" s="56">
        <f t="shared" si="68"/>
        <v>0.49488139477403797</v>
      </c>
      <c r="W165" s="56">
        <f t="shared" si="69"/>
        <v>28.354615280099932</v>
      </c>
      <c r="X165" s="56">
        <f t="shared" si="70"/>
        <v>1.0267182063140834</v>
      </c>
      <c r="Y165" s="62">
        <v>1</v>
      </c>
      <c r="Z165" s="56">
        <f t="shared" si="71"/>
        <v>183.39006355001857</v>
      </c>
      <c r="AA165" s="56">
        <f t="shared" si="72"/>
        <v>1.5653435227029047</v>
      </c>
      <c r="AB165" s="56">
        <f t="shared" si="73"/>
        <v>89.687577339017196</v>
      </c>
      <c r="AC165" s="56">
        <f t="shared" si="74"/>
        <v>183.39278995881995</v>
      </c>
      <c r="AD165" s="62">
        <v>1</v>
      </c>
      <c r="AE165" s="56">
        <f t="shared" si="75"/>
        <v>6.7352999999999996E-3</v>
      </c>
      <c r="AF165" s="56">
        <f t="shared" si="76"/>
        <v>6.7351981554582482E-3</v>
      </c>
      <c r="AG165" s="56">
        <f t="shared" si="77"/>
        <v>0.38589842849205452</v>
      </c>
      <c r="AH165" s="56">
        <f t="shared" si="78"/>
        <v>1.0000226818758113</v>
      </c>
      <c r="AI165" s="62">
        <v>1</v>
      </c>
      <c r="AJ165" s="56">
        <f t="shared" si="79"/>
        <v>0</v>
      </c>
      <c r="AK165" s="56">
        <f t="shared" si="80"/>
        <v>0</v>
      </c>
      <c r="AL165" s="56">
        <f t="shared" si="81"/>
        <v>0</v>
      </c>
      <c r="AM165" s="56">
        <f t="shared" si="82"/>
        <v>1</v>
      </c>
      <c r="AN165" s="62">
        <v>1</v>
      </c>
      <c r="AO165" s="56">
        <f t="shared" si="83"/>
        <v>0.67353000000000007</v>
      </c>
      <c r="AP165" s="56">
        <f t="shared" si="84"/>
        <v>0.59273910270443175</v>
      </c>
      <c r="AQ165" s="56">
        <f t="shared" si="85"/>
        <v>33.961448937335376</v>
      </c>
      <c r="AR165" s="56">
        <f t="shared" si="86"/>
        <v>1.2056710417439742</v>
      </c>
      <c r="AS165" s="62">
        <v>1</v>
      </c>
      <c r="AT165" s="56">
        <f t="shared" si="87"/>
        <v>6.7353000000000004E-5</v>
      </c>
      <c r="AU165" s="56">
        <f t="shared" si="88"/>
        <v>6.7352999898152694E-5</v>
      </c>
      <c r="AV165" s="56">
        <f t="shared" si="89"/>
        <v>3.8590426317092127E-3</v>
      </c>
      <c r="AW165" s="56">
        <f t="shared" si="90"/>
        <v>1.0000000022682132</v>
      </c>
      <c r="AX165" s="56">
        <f t="shared" si="94"/>
        <v>-84.080743681781755</v>
      </c>
      <c r="AY165" s="56">
        <f t="shared" si="91"/>
        <v>0.37629417360637851</v>
      </c>
      <c r="AZ165" s="56">
        <f t="shared" si="92"/>
        <v>-8.4894501215213296</v>
      </c>
    </row>
    <row r="166" spans="2:52"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7">
        <f t="shared" si="65"/>
        <v>6.6</v>
      </c>
      <c r="R166" s="56">
        <f t="shared" si="64"/>
        <v>6600</v>
      </c>
      <c r="S166" s="56">
        <f t="shared" si="93"/>
        <v>41448</v>
      </c>
      <c r="T166" s="56">
        <f t="shared" si="66"/>
        <v>0.90054683461458696</v>
      </c>
      <c r="U166" s="56">
        <f t="shared" si="67"/>
        <v>0.4951182761305673</v>
      </c>
      <c r="V166" s="56">
        <f t="shared" si="68"/>
        <v>0.50268762320855176</v>
      </c>
      <c r="W166" s="56">
        <f t="shared" si="69"/>
        <v>28.801879223312586</v>
      </c>
      <c r="X166" s="56">
        <f t="shared" si="70"/>
        <v>1.0276802560586911</v>
      </c>
      <c r="Y166" s="62">
        <v>1</v>
      </c>
      <c r="Z166" s="56">
        <f t="shared" si="71"/>
        <v>186.21144914309579</v>
      </c>
      <c r="AA166" s="56">
        <f t="shared" si="72"/>
        <v>1.5654261393461002</v>
      </c>
      <c r="AB166" s="56">
        <f t="shared" si="73"/>
        <v>89.692310923989837</v>
      </c>
      <c r="AC166" s="56">
        <f t="shared" si="74"/>
        <v>186.21413424327312</v>
      </c>
      <c r="AD166" s="62">
        <v>1</v>
      </c>
      <c r="AE166" s="56">
        <f t="shared" si="75"/>
        <v>6.8389199999999992E-3</v>
      </c>
      <c r="AF166" s="56">
        <f t="shared" si="76"/>
        <v>6.8388133823444113E-3</v>
      </c>
      <c r="AG166" s="56">
        <f t="shared" si="77"/>
        <v>0.39183514368592215</v>
      </c>
      <c r="AH166" s="56">
        <f t="shared" si="78"/>
        <v>1.0000233851399509</v>
      </c>
      <c r="AI166" s="62">
        <v>1</v>
      </c>
      <c r="AJ166" s="56">
        <f t="shared" si="79"/>
        <v>0</v>
      </c>
      <c r="AK166" s="56">
        <f t="shared" si="80"/>
        <v>0</v>
      </c>
      <c r="AL166" s="56">
        <f t="shared" si="81"/>
        <v>0</v>
      </c>
      <c r="AM166" s="56">
        <f t="shared" si="82"/>
        <v>1</v>
      </c>
      <c r="AN166" s="62">
        <v>1</v>
      </c>
      <c r="AO166" s="56">
        <f t="shared" si="83"/>
        <v>0.68389200000000006</v>
      </c>
      <c r="AP166" s="56">
        <f t="shared" si="84"/>
        <v>0.59983322270334705</v>
      </c>
      <c r="AQ166" s="56">
        <f t="shared" si="85"/>
        <v>34.367912072632578</v>
      </c>
      <c r="AR166" s="56">
        <f t="shared" si="86"/>
        <v>1.2114901021733524</v>
      </c>
      <c r="AS166" s="62">
        <v>1</v>
      </c>
      <c r="AT166" s="56">
        <f t="shared" si="87"/>
        <v>6.8389199999999999E-5</v>
      </c>
      <c r="AU166" s="56">
        <f t="shared" si="88"/>
        <v>6.8389199893379354E-5</v>
      </c>
      <c r="AV166" s="56">
        <f t="shared" si="89"/>
        <v>3.9184125181671763E-3</v>
      </c>
      <c r="AW166" s="56">
        <f t="shared" si="90"/>
        <v>1.0000000023385414</v>
      </c>
      <c r="AX166" s="56">
        <f t="shared" si="94"/>
        <v>-84.126278074669841</v>
      </c>
      <c r="AY166" s="56">
        <f t="shared" si="91"/>
        <v>0.37203294481109939</v>
      </c>
      <c r="AZ166" s="56">
        <f t="shared" si="92"/>
        <v>-8.5883720025691126</v>
      </c>
    </row>
    <row r="167" spans="2:52"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7">
        <f t="shared" si="65"/>
        <v>6.7</v>
      </c>
      <c r="R167" s="56">
        <f t="shared" si="64"/>
        <v>6700</v>
      </c>
      <c r="S167" s="56">
        <f t="shared" si="93"/>
        <v>42076</v>
      </c>
      <c r="T167" s="56">
        <f t="shared" si="66"/>
        <v>0.89751027102499559</v>
      </c>
      <c r="U167" s="56">
        <f t="shared" si="67"/>
        <v>0.50262006819315164</v>
      </c>
      <c r="V167" s="56">
        <f t="shared" si="68"/>
        <v>0.51050046499757373</v>
      </c>
      <c r="W167" s="56">
        <f t="shared" si="69"/>
        <v>29.249522083826985</v>
      </c>
      <c r="X167" s="56">
        <f t="shared" si="70"/>
        <v>1.0286649695337395</v>
      </c>
      <c r="Y167" s="62">
        <v>1</v>
      </c>
      <c r="Z167" s="56">
        <f t="shared" si="71"/>
        <v>189.03283473617299</v>
      </c>
      <c r="AA167" s="56">
        <f t="shared" si="72"/>
        <v>1.5655062898909125</v>
      </c>
      <c r="AB167" s="56">
        <f t="shared" si="73"/>
        <v>89.696903211933261</v>
      </c>
      <c r="AC167" s="56">
        <f t="shared" si="74"/>
        <v>189.03547976079329</v>
      </c>
      <c r="AD167" s="62">
        <v>1</v>
      </c>
      <c r="AE167" s="56">
        <f t="shared" si="75"/>
        <v>6.9425399999999996E-3</v>
      </c>
      <c r="AF167" s="56">
        <f t="shared" si="76"/>
        <v>6.9424284623839164E-3</v>
      </c>
      <c r="AG167" s="56">
        <f t="shared" si="77"/>
        <v>0.39777185046609603</v>
      </c>
      <c r="AH167" s="56">
        <f t="shared" si="78"/>
        <v>1.0000240991404414</v>
      </c>
      <c r="AI167" s="62">
        <v>1</v>
      </c>
      <c r="AJ167" s="56">
        <f t="shared" si="79"/>
        <v>0</v>
      </c>
      <c r="AK167" s="56">
        <f t="shared" si="80"/>
        <v>0</v>
      </c>
      <c r="AL167" s="56">
        <f t="shared" si="81"/>
        <v>0</v>
      </c>
      <c r="AM167" s="56">
        <f t="shared" si="82"/>
        <v>1</v>
      </c>
      <c r="AN167" s="62">
        <v>1</v>
      </c>
      <c r="AO167" s="56">
        <f t="shared" si="83"/>
        <v>0.69425400000000004</v>
      </c>
      <c r="AP167" s="56">
        <f t="shared" si="84"/>
        <v>0.60685916950054297</v>
      </c>
      <c r="AQ167" s="56">
        <f t="shared" si="85"/>
        <v>34.770469171195366</v>
      </c>
      <c r="AR167" s="56">
        <f t="shared" si="86"/>
        <v>1.2173695480485784</v>
      </c>
      <c r="AS167" s="62">
        <v>1</v>
      </c>
      <c r="AT167" s="56">
        <f t="shared" si="87"/>
        <v>6.9425400000000008E-5</v>
      </c>
      <c r="AU167" s="56">
        <f t="shared" si="88"/>
        <v>6.9425399888459172E-5</v>
      </c>
      <c r="AV167" s="56">
        <f t="shared" si="89"/>
        <v>3.9777824046167264E-3</v>
      </c>
      <c r="AW167" s="56">
        <f t="shared" si="90"/>
        <v>1.0000000024099431</v>
      </c>
      <c r="AX167" s="56">
        <f t="shared" si="94"/>
        <v>-84.175956124564877</v>
      </c>
      <c r="AY167" s="56">
        <f t="shared" si="91"/>
        <v>0.36790640120701251</v>
      </c>
      <c r="AZ167" s="56">
        <f t="shared" si="92"/>
        <v>-8.6852531161853861</v>
      </c>
    </row>
    <row r="168" spans="2:52"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7">
        <f t="shared" si="65"/>
        <v>6.8</v>
      </c>
      <c r="R168" s="56">
        <f t="shared" si="64"/>
        <v>6800</v>
      </c>
      <c r="S168" s="56">
        <f t="shared" si="93"/>
        <v>42704</v>
      </c>
      <c r="T168" s="56">
        <f t="shared" si="66"/>
        <v>0.89442804482503446</v>
      </c>
      <c r="U168" s="56">
        <f t="shared" si="67"/>
        <v>0.51012186025573603</v>
      </c>
      <c r="V168" s="56">
        <f t="shared" si="68"/>
        <v>0.51831985762160271</v>
      </c>
      <c r="W168" s="56">
        <f t="shared" si="69"/>
        <v>29.69754027953957</v>
      </c>
      <c r="X168" s="56">
        <f t="shared" si="70"/>
        <v>1.0296726857017751</v>
      </c>
      <c r="Y168" s="62">
        <v>1</v>
      </c>
      <c r="Z168" s="56">
        <f t="shared" si="71"/>
        <v>191.85422032925021</v>
      </c>
      <c r="AA168" s="56">
        <f t="shared" si="72"/>
        <v>1.565584083131768</v>
      </c>
      <c r="AB168" s="56">
        <f t="shared" si="73"/>
        <v>89.701360436308931</v>
      </c>
      <c r="AC168" s="56">
        <f t="shared" si="74"/>
        <v>191.85682645698193</v>
      </c>
      <c r="AD168" s="62">
        <v>1</v>
      </c>
      <c r="AE168" s="56">
        <f t="shared" si="75"/>
        <v>7.0461599999999992E-3</v>
      </c>
      <c r="AF168" s="56">
        <f t="shared" si="76"/>
        <v>7.0460433933522398E-3</v>
      </c>
      <c r="AG168" s="56">
        <f t="shared" si="77"/>
        <v>0.4037085487051203</v>
      </c>
      <c r="AH168" s="56">
        <f t="shared" si="78"/>
        <v>1.0000248238772602</v>
      </c>
      <c r="AI168" s="62">
        <v>1</v>
      </c>
      <c r="AJ168" s="56">
        <f t="shared" si="79"/>
        <v>0</v>
      </c>
      <c r="AK168" s="56">
        <f t="shared" si="80"/>
        <v>0</v>
      </c>
      <c r="AL168" s="56">
        <f t="shared" si="81"/>
        <v>0</v>
      </c>
      <c r="AM168" s="56">
        <f t="shared" si="82"/>
        <v>1</v>
      </c>
      <c r="AN168" s="62">
        <v>1</v>
      </c>
      <c r="AO168" s="56">
        <f t="shared" si="83"/>
        <v>0.70461600000000002</v>
      </c>
      <c r="AP168" s="56">
        <f t="shared" si="84"/>
        <v>0.61381723739270599</v>
      </c>
      <c r="AQ168" s="56">
        <f t="shared" si="85"/>
        <v>35.169137094981792</v>
      </c>
      <c r="AR168" s="56">
        <f t="shared" si="86"/>
        <v>1.223308508699257</v>
      </c>
      <c r="AS168" s="62">
        <v>1</v>
      </c>
      <c r="AT168" s="56">
        <f t="shared" si="87"/>
        <v>7.0461600000000003E-5</v>
      </c>
      <c r="AU168" s="56">
        <f t="shared" si="88"/>
        <v>7.0461599883389885E-5</v>
      </c>
      <c r="AV168" s="56">
        <f t="shared" si="89"/>
        <v>4.0371522910577339E-3</v>
      </c>
      <c r="AW168" s="56">
        <f t="shared" si="90"/>
        <v>1.0000000024824185</v>
      </c>
      <c r="AX168" s="56">
        <f t="shared" si="94"/>
        <v>-84.229763620866706</v>
      </c>
      <c r="AY168" s="56">
        <f t="shared" si="91"/>
        <v>0.36390810839310911</v>
      </c>
      <c r="AZ168" s="56">
        <f t="shared" si="92"/>
        <v>-8.7801653520756293</v>
      </c>
    </row>
    <row r="169" spans="2:52"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7">
        <f t="shared" si="65"/>
        <v>6.9</v>
      </c>
      <c r="R169" s="56">
        <f t="shared" si="64"/>
        <v>6900</v>
      </c>
      <c r="S169" s="56">
        <f t="shared" si="93"/>
        <v>43332</v>
      </c>
      <c r="T169" s="56">
        <f t="shared" si="66"/>
        <v>0.89130015601470347</v>
      </c>
      <c r="U169" s="56">
        <f t="shared" si="67"/>
        <v>0.5176236523183203</v>
      </c>
      <c r="V169" s="56">
        <f t="shared" si="68"/>
        <v>0.52614573183719593</v>
      </c>
      <c r="W169" s="56">
        <f t="shared" si="69"/>
        <v>30.145929843093317</v>
      </c>
      <c r="X169" s="56">
        <f t="shared" si="70"/>
        <v>1.03070374674355</v>
      </c>
      <c r="Y169" s="62">
        <v>1</v>
      </c>
      <c r="Z169" s="56">
        <f t="shared" si="71"/>
        <v>194.67560592232741</v>
      </c>
      <c r="AA169" s="56">
        <f t="shared" si="72"/>
        <v>1.5656596215564571</v>
      </c>
      <c r="AB169" s="56">
        <f t="shared" si="73"/>
        <v>89.705688469234673</v>
      </c>
      <c r="AC169" s="56">
        <f t="shared" si="74"/>
        <v>194.67817428059396</v>
      </c>
      <c r="AD169" s="62">
        <v>1</v>
      </c>
      <c r="AE169" s="56">
        <f t="shared" si="75"/>
        <v>7.1497799999999988E-3</v>
      </c>
      <c r="AF169" s="56">
        <f t="shared" si="76"/>
        <v>7.1496581730248771E-3</v>
      </c>
      <c r="AG169" s="56">
        <f t="shared" si="77"/>
        <v>0.40964523827554034</v>
      </c>
      <c r="AH169" s="56">
        <f t="shared" si="78"/>
        <v>1.000025559350384</v>
      </c>
      <c r="AI169" s="62">
        <v>1</v>
      </c>
      <c r="AJ169" s="56">
        <f t="shared" si="79"/>
        <v>0</v>
      </c>
      <c r="AK169" s="56">
        <f t="shared" si="80"/>
        <v>0</v>
      </c>
      <c r="AL169" s="56">
        <f t="shared" si="81"/>
        <v>0</v>
      </c>
      <c r="AM169" s="56">
        <f t="shared" si="82"/>
        <v>1</v>
      </c>
      <c r="AN169" s="62">
        <v>1</v>
      </c>
      <c r="AO169" s="56">
        <f t="shared" si="83"/>
        <v>0.714978</v>
      </c>
      <c r="AP169" s="56">
        <f t="shared" si="84"/>
        <v>0.62070774130848283</v>
      </c>
      <c r="AQ169" s="56">
        <f t="shared" si="85"/>
        <v>35.563933888074175</v>
      </c>
      <c r="AR169" s="56">
        <f t="shared" si="86"/>
        <v>1.2293061215515035</v>
      </c>
      <c r="AS169" s="62">
        <v>1</v>
      </c>
      <c r="AT169" s="56">
        <f t="shared" si="87"/>
        <v>7.1497799999999998E-5</v>
      </c>
      <c r="AU169" s="56">
        <f t="shared" si="88"/>
        <v>7.1497799878169284E-5</v>
      </c>
      <c r="AV169" s="56">
        <f t="shared" si="89"/>
        <v>4.0965221774900713E-3</v>
      </c>
      <c r="AW169" s="56">
        <f t="shared" si="90"/>
        <v>1.0000000025559677</v>
      </c>
      <c r="AX169" s="56">
        <f t="shared" si="94"/>
        <v>-84.287684424253811</v>
      </c>
      <c r="AY169" s="56">
        <f t="shared" si="91"/>
        <v>0.36003200534197416</v>
      </c>
      <c r="AZ169" s="56">
        <f t="shared" si="92"/>
        <v>-8.8731778110110362</v>
      </c>
    </row>
    <row r="170" spans="2:52"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7">
        <f t="shared" si="65"/>
        <v>7</v>
      </c>
      <c r="R170" s="56">
        <f t="shared" si="64"/>
        <v>7000</v>
      </c>
      <c r="S170" s="56">
        <f t="shared" si="93"/>
        <v>43960</v>
      </c>
      <c r="T170" s="56">
        <f t="shared" si="66"/>
        <v>0.88812660459400283</v>
      </c>
      <c r="U170" s="56">
        <f t="shared" si="67"/>
        <v>0.52512544438090469</v>
      </c>
      <c r="V170" s="56">
        <f t="shared" si="68"/>
        <v>0.53397801163619152</v>
      </c>
      <c r="W170" s="56">
        <f t="shared" si="69"/>
        <v>30.594686419541336</v>
      </c>
      <c r="X170" s="56">
        <f t="shared" si="70"/>
        <v>1.0317584979654468</v>
      </c>
      <c r="Y170" s="62">
        <v>1</v>
      </c>
      <c r="Z170" s="56">
        <f t="shared" si="71"/>
        <v>197.49699151540463</v>
      </c>
      <c r="AA170" s="56">
        <f t="shared" si="72"/>
        <v>1.5657330017965811</v>
      </c>
      <c r="AB170" s="56">
        <f t="shared" si="73"/>
        <v>89.709892847293446</v>
      </c>
      <c r="AC170" s="56">
        <f t="shared" si="74"/>
        <v>197.49952318331253</v>
      </c>
      <c r="AD170" s="62">
        <v>1</v>
      </c>
      <c r="AE170" s="56">
        <f t="shared" si="75"/>
        <v>7.2533999999999993E-3</v>
      </c>
      <c r="AF170" s="56">
        <f t="shared" si="76"/>
        <v>7.2532727991773448E-3</v>
      </c>
      <c r="AG170" s="56">
        <f t="shared" si="77"/>
        <v>0.4155819190499026</v>
      </c>
      <c r="AH170" s="56">
        <f t="shared" si="78"/>
        <v>1.0000263055597887</v>
      </c>
      <c r="AI170" s="62">
        <v>1</v>
      </c>
      <c r="AJ170" s="56">
        <f t="shared" si="79"/>
        <v>0</v>
      </c>
      <c r="AK170" s="56">
        <f t="shared" si="80"/>
        <v>0</v>
      </c>
      <c r="AL170" s="56">
        <f t="shared" si="81"/>
        <v>0</v>
      </c>
      <c r="AM170" s="56">
        <f t="shared" si="82"/>
        <v>1</v>
      </c>
      <c r="AN170" s="62">
        <v>1</v>
      </c>
      <c r="AO170" s="56">
        <f t="shared" si="83"/>
        <v>0.7253400000000001</v>
      </c>
      <c r="AP170" s="56">
        <f t="shared" si="84"/>
        <v>0.62753101575360659</v>
      </c>
      <c r="AQ170" s="56">
        <f t="shared" si="85"/>
        <v>35.954878716239236</v>
      </c>
      <c r="AR170" s="56">
        <f t="shared" si="86"/>
        <v>1.235361532345896</v>
      </c>
      <c r="AS170" s="62">
        <v>1</v>
      </c>
      <c r="AT170" s="56">
        <f t="shared" si="87"/>
        <v>7.2534000000000007E-5</v>
      </c>
      <c r="AU170" s="56">
        <f t="shared" si="88"/>
        <v>7.2533999872795174E-5</v>
      </c>
      <c r="AV170" s="56">
        <f t="shared" si="89"/>
        <v>4.1558920639136136E-3</v>
      </c>
      <c r="AW170" s="56">
        <f t="shared" si="90"/>
        <v>1.0000000026305904</v>
      </c>
      <c r="AX170" s="56">
        <f t="shared" si="94"/>
        <v>-84.349700550595543</v>
      </c>
      <c r="AY170" s="56">
        <f t="shared" si="91"/>
        <v>0.35627237788995175</v>
      </c>
      <c r="AZ170" s="56">
        <f t="shared" si="92"/>
        <v>-8.9643569515200028</v>
      </c>
    </row>
    <row r="171" spans="2:52"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7">
        <f t="shared" si="65"/>
        <v>7.1</v>
      </c>
      <c r="R171" s="56">
        <f t="shared" si="64"/>
        <v>7100</v>
      </c>
      <c r="S171" s="56">
        <f t="shared" si="93"/>
        <v>44588</v>
      </c>
      <c r="T171" s="56">
        <f t="shared" si="66"/>
        <v>0.88490739056293222</v>
      </c>
      <c r="U171" s="56">
        <f t="shared" si="67"/>
        <v>0.53262723644348908</v>
      </c>
      <c r="V171" s="56">
        <f t="shared" si="68"/>
        <v>0.54181661420871385</v>
      </c>
      <c r="W171" s="56">
        <f t="shared" si="69"/>
        <v>31.043805264227256</v>
      </c>
      <c r="X171" s="56">
        <f t="shared" si="70"/>
        <v>1.0328372877052447</v>
      </c>
      <c r="Y171" s="62">
        <v>1</v>
      </c>
      <c r="Z171" s="56">
        <f t="shared" si="71"/>
        <v>200.31837710848183</v>
      </c>
      <c r="AA171" s="56">
        <f t="shared" si="72"/>
        <v>1.5658043150399414</v>
      </c>
      <c r="AB171" s="56">
        <f t="shared" si="73"/>
        <v>89.713978795161381</v>
      </c>
      <c r="AC171" s="56">
        <f t="shared" si="74"/>
        <v>200.32087311954274</v>
      </c>
      <c r="AD171" s="62">
        <v>1</v>
      </c>
      <c r="AE171" s="56">
        <f t="shared" si="75"/>
        <v>7.3570199999999988E-3</v>
      </c>
      <c r="AF171" s="56">
        <f t="shared" si="76"/>
        <v>7.3568872695851757E-3</v>
      </c>
      <c r="AG171" s="56">
        <f t="shared" si="77"/>
        <v>0.42151859090075444</v>
      </c>
      <c r="AH171" s="56">
        <f t="shared" si="78"/>
        <v>1.0000270625054506</v>
      </c>
      <c r="AI171" s="62">
        <v>1</v>
      </c>
      <c r="AJ171" s="56">
        <f t="shared" si="79"/>
        <v>0</v>
      </c>
      <c r="AK171" s="56">
        <f t="shared" si="80"/>
        <v>0</v>
      </c>
      <c r="AL171" s="56">
        <f t="shared" si="81"/>
        <v>0</v>
      </c>
      <c r="AM171" s="56">
        <f t="shared" si="82"/>
        <v>1</v>
      </c>
      <c r="AN171" s="62">
        <v>1</v>
      </c>
      <c r="AO171" s="56">
        <f t="shared" si="83"/>
        <v>0.73570200000000008</v>
      </c>
      <c r="AP171" s="56">
        <f t="shared" si="84"/>
        <v>0.63428741377882825</v>
      </c>
      <c r="AQ171" s="56">
        <f t="shared" si="85"/>
        <v>36.341991807794955</v>
      </c>
      <c r="AR171" s="56">
        <f t="shared" si="86"/>
        <v>1.2414738953373123</v>
      </c>
      <c r="AS171" s="62">
        <v>1</v>
      </c>
      <c r="AT171" s="56">
        <f t="shared" si="87"/>
        <v>7.3570200000000002E-5</v>
      </c>
      <c r="AU171" s="56">
        <f t="shared" si="88"/>
        <v>7.3570199867265278E-5</v>
      </c>
      <c r="AV171" s="56">
        <f t="shared" si="89"/>
        <v>4.2152619503282298E-3</v>
      </c>
      <c r="AW171" s="56">
        <f t="shared" si="90"/>
        <v>1.0000000027062872</v>
      </c>
      <c r="AX171" s="56">
        <f t="shared" si="94"/>
        <v>-84.415792251593686</v>
      </c>
      <c r="AY171" s="56">
        <f t="shared" si="91"/>
        <v>0.35262383446527829</v>
      </c>
      <c r="AZ171" s="56">
        <f t="shared" si="92"/>
        <v>-9.0537667263315278</v>
      </c>
    </row>
    <row r="172" spans="2:52"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7">
        <f t="shared" si="65"/>
        <v>7.2</v>
      </c>
      <c r="R172" s="56">
        <f t="shared" si="64"/>
        <v>7200</v>
      </c>
      <c r="S172" s="56">
        <f t="shared" si="93"/>
        <v>45216</v>
      </c>
      <c r="T172" s="56">
        <f t="shared" si="66"/>
        <v>0.88164251392149195</v>
      </c>
      <c r="U172" s="56">
        <f t="shared" si="67"/>
        <v>0.54012902850607336</v>
      </c>
      <c r="V172" s="56">
        <f t="shared" si="68"/>
        <v>0.54966144991006904</v>
      </c>
      <c r="W172" s="56">
        <f t="shared" si="69"/>
        <v>31.493281240888461</v>
      </c>
      <c r="X172" s="56">
        <f t="shared" si="70"/>
        <v>1.0339404672362538</v>
      </c>
      <c r="Y172" s="62">
        <v>1</v>
      </c>
      <c r="Z172" s="56">
        <f t="shared" si="71"/>
        <v>203.13976270155905</v>
      </c>
      <c r="AA172" s="56">
        <f t="shared" si="72"/>
        <v>1.5658736474085606</v>
      </c>
      <c r="AB172" s="56">
        <f t="shared" si="73"/>
        <v>89.717951247266896</v>
      </c>
      <c r="AC172" s="56">
        <f t="shared" si="74"/>
        <v>203.14222404622265</v>
      </c>
      <c r="AD172" s="62">
        <v>1</v>
      </c>
      <c r="AE172" s="56">
        <f t="shared" si="75"/>
        <v>7.4606399999999993E-3</v>
      </c>
      <c r="AF172" s="56">
        <f t="shared" si="76"/>
        <v>7.460501582023926E-3</v>
      </c>
      <c r="AG172" s="56">
        <f t="shared" si="77"/>
        <v>0.42745525370064474</v>
      </c>
      <c r="AH172" s="56">
        <f t="shared" si="78"/>
        <v>1.0000278301873451</v>
      </c>
      <c r="AI172" s="62">
        <v>1</v>
      </c>
      <c r="AJ172" s="56">
        <f t="shared" si="79"/>
        <v>0</v>
      </c>
      <c r="AK172" s="56">
        <f t="shared" si="80"/>
        <v>0</v>
      </c>
      <c r="AL172" s="56">
        <f t="shared" si="81"/>
        <v>0</v>
      </c>
      <c r="AM172" s="56">
        <f t="shared" si="82"/>
        <v>1</v>
      </c>
      <c r="AN172" s="62">
        <v>1</v>
      </c>
      <c r="AO172" s="56">
        <f t="shared" si="83"/>
        <v>0.74606400000000006</v>
      </c>
      <c r="AP172" s="56">
        <f t="shared" si="84"/>
        <v>0.64097730597150104</v>
      </c>
      <c r="AQ172" s="56">
        <f t="shared" si="85"/>
        <v>36.725294395832627</v>
      </c>
      <c r="AR172" s="56">
        <f t="shared" si="86"/>
        <v>1.2476423734772717</v>
      </c>
      <c r="AS172" s="62">
        <v>1</v>
      </c>
      <c r="AT172" s="56">
        <f t="shared" si="87"/>
        <v>7.4606399999999998E-5</v>
      </c>
      <c r="AU172" s="56">
        <f t="shared" si="88"/>
        <v>7.4606399861577399E-5</v>
      </c>
      <c r="AV172" s="56">
        <f t="shared" si="89"/>
        <v>4.2746318367337943E-3</v>
      </c>
      <c r="AW172" s="56">
        <f t="shared" si="90"/>
        <v>1.0000000027830573</v>
      </c>
      <c r="AX172" s="56">
        <f t="shared" si="94"/>
        <v>-84.485938092322726</v>
      </c>
      <c r="AY172" s="56">
        <f t="shared" si="91"/>
        <v>0.34908128383680415</v>
      </c>
      <c r="AZ172" s="56">
        <f t="shared" si="92"/>
        <v>-9.1414687094395148</v>
      </c>
    </row>
    <row r="173" spans="2:52"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7">
        <f t="shared" si="65"/>
        <v>7.3</v>
      </c>
      <c r="R173" s="56">
        <f t="shared" si="64"/>
        <v>7300</v>
      </c>
      <c r="S173" s="56">
        <f t="shared" si="93"/>
        <v>45844</v>
      </c>
      <c r="T173" s="56">
        <f t="shared" si="66"/>
        <v>0.87833197466968183</v>
      </c>
      <c r="U173" s="56">
        <f t="shared" si="67"/>
        <v>0.54763082056865775</v>
      </c>
      <c r="V173" s="56">
        <f t="shared" si="68"/>
        <v>0.55751242223163078</v>
      </c>
      <c r="W173" s="56">
        <f t="shared" si="69"/>
        <v>31.943108819987973</v>
      </c>
      <c r="X173" s="56">
        <f t="shared" si="70"/>
        <v>1.0350683906698359</v>
      </c>
      <c r="Y173" s="62">
        <v>1</v>
      </c>
      <c r="Z173" s="56">
        <f t="shared" si="71"/>
        <v>205.96114829463625</v>
      </c>
      <c r="AA173" s="56">
        <f t="shared" si="72"/>
        <v>1.5659410803056366</v>
      </c>
      <c r="AB173" s="56">
        <f t="shared" si="73"/>
        <v>89.721814867669693</v>
      </c>
      <c r="AC173" s="56">
        <f t="shared" si="74"/>
        <v>205.96357592264985</v>
      </c>
      <c r="AD173" s="62">
        <v>1</v>
      </c>
      <c r="AE173" s="56">
        <f t="shared" si="75"/>
        <v>7.5642599999999989E-3</v>
      </c>
      <c r="AF173" s="56">
        <f t="shared" si="76"/>
        <v>7.5641157342691695E-3</v>
      </c>
      <c r="AG173" s="56">
        <f t="shared" si="77"/>
        <v>0.43339190732212313</v>
      </c>
      <c r="AH173" s="56">
        <f t="shared" si="78"/>
        <v>1.0000286086054477</v>
      </c>
      <c r="AI173" s="62">
        <v>1</v>
      </c>
      <c r="AJ173" s="56">
        <f t="shared" si="79"/>
        <v>0</v>
      </c>
      <c r="AK173" s="56">
        <f t="shared" si="80"/>
        <v>0</v>
      </c>
      <c r="AL173" s="56">
        <f t="shared" si="81"/>
        <v>0</v>
      </c>
      <c r="AM173" s="56">
        <f t="shared" si="82"/>
        <v>1</v>
      </c>
      <c r="AN173" s="62">
        <v>1</v>
      </c>
      <c r="AO173" s="56">
        <f t="shared" si="83"/>
        <v>0.75642600000000004</v>
      </c>
      <c r="AP173" s="56">
        <f t="shared" si="84"/>
        <v>0.64760107947153778</v>
      </c>
      <c r="AQ173" s="56">
        <f t="shared" si="85"/>
        <v>37.104808661835328</v>
      </c>
      <c r="AR173" s="56">
        <f t="shared" si="86"/>
        <v>1.2538661385793941</v>
      </c>
      <c r="AS173" s="62">
        <v>1</v>
      </c>
      <c r="AT173" s="56">
        <f t="shared" si="87"/>
        <v>7.5642600000000007E-5</v>
      </c>
      <c r="AU173" s="56">
        <f t="shared" si="88"/>
        <v>7.564259985572933E-5</v>
      </c>
      <c r="AV173" s="56">
        <f t="shared" si="89"/>
        <v>4.3340017231301804E-3</v>
      </c>
      <c r="AW173" s="56">
        <f t="shared" si="90"/>
        <v>1.0000000028609015</v>
      </c>
      <c r="AX173" s="56">
        <f t="shared" si="94"/>
        <v>-84.560115025822341</v>
      </c>
      <c r="AY173" s="56">
        <f t="shared" si="91"/>
        <v>0.3456399146897331</v>
      </c>
      <c r="AZ173" s="56">
        <f t="shared" si="92"/>
        <v>-9.2275222145719518</v>
      </c>
    </row>
    <row r="174" spans="2:52"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7">
        <f t="shared" si="65"/>
        <v>7.4</v>
      </c>
      <c r="R174" s="56">
        <f t="shared" si="64"/>
        <v>7400</v>
      </c>
      <c r="S174" s="56">
        <f t="shared" si="93"/>
        <v>46472</v>
      </c>
      <c r="T174" s="56">
        <f t="shared" si="66"/>
        <v>0.87497577280750183</v>
      </c>
      <c r="U174" s="56">
        <f t="shared" si="67"/>
        <v>0.55513261263124203</v>
      </c>
      <c r="V174" s="56">
        <f t="shared" si="68"/>
        <v>0.565369427775816</v>
      </c>
      <c r="W174" s="56">
        <f t="shared" si="69"/>
        <v>32.393282077280674</v>
      </c>
      <c r="X174" s="56">
        <f t="shared" si="70"/>
        <v>1.0362214148563393</v>
      </c>
      <c r="Y174" s="62">
        <v>1</v>
      </c>
      <c r="Z174" s="56">
        <f t="shared" si="71"/>
        <v>208.78253388771347</v>
      </c>
      <c r="AA174" s="56">
        <f t="shared" si="72"/>
        <v>1.5660066907343682</v>
      </c>
      <c r="AB174" s="56">
        <f t="shared" si="73"/>
        <v>89.725574068328058</v>
      </c>
      <c r="AC174" s="56">
        <f t="shared" si="74"/>
        <v>208.78492871032196</v>
      </c>
      <c r="AD174" s="62">
        <v>1</v>
      </c>
      <c r="AE174" s="56">
        <f t="shared" si="75"/>
        <v>7.6678799999999993E-3</v>
      </c>
      <c r="AF174" s="56">
        <f t="shared" si="76"/>
        <v>7.667729724096504E-3</v>
      </c>
      <c r="AG174" s="56">
        <f t="shared" si="77"/>
        <v>0.43932855163774087</v>
      </c>
      <c r="AH174" s="56">
        <f t="shared" si="78"/>
        <v>1.000029397759733</v>
      </c>
      <c r="AI174" s="62">
        <v>1</v>
      </c>
      <c r="AJ174" s="56">
        <f t="shared" si="79"/>
        <v>0</v>
      </c>
      <c r="AK174" s="56">
        <f t="shared" si="80"/>
        <v>0</v>
      </c>
      <c r="AL174" s="56">
        <f t="shared" si="81"/>
        <v>0</v>
      </c>
      <c r="AM174" s="56">
        <f t="shared" si="82"/>
        <v>1</v>
      </c>
      <c r="AN174" s="62">
        <v>1</v>
      </c>
      <c r="AO174" s="56">
        <f t="shared" si="83"/>
        <v>0.76678800000000003</v>
      </c>
      <c r="AP174" s="56">
        <f t="shared" si="84"/>
        <v>0.65415913701234818</v>
      </c>
      <c r="AQ174" s="56">
        <f t="shared" si="85"/>
        <v>37.480557680727713</v>
      </c>
      <c r="AR174" s="56">
        <f t="shared" si="86"/>
        <v>1.2601443714686029</v>
      </c>
      <c r="AS174" s="62">
        <v>1</v>
      </c>
      <c r="AT174" s="56">
        <f t="shared" si="87"/>
        <v>7.6678800000000002E-5</v>
      </c>
      <c r="AU174" s="56">
        <f t="shared" si="88"/>
        <v>7.6678799849718793E-5</v>
      </c>
      <c r="AV174" s="56">
        <f t="shared" si="89"/>
        <v>4.3933716095172579E-3</v>
      </c>
      <c r="AW174" s="56">
        <f t="shared" si="90"/>
        <v>1.0000000029398191</v>
      </c>
      <c r="AX174" s="56">
        <f t="shared" si="94"/>
        <v>-84.638298464881018</v>
      </c>
      <c r="AY174" s="56">
        <f t="shared" si="91"/>
        <v>0.34229517685572897</v>
      </c>
      <c r="AZ174" s="56">
        <f t="shared" si="92"/>
        <v>-9.3119844057729768</v>
      </c>
    </row>
    <row r="175" spans="2:52"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7">
        <f t="shared" si="65"/>
        <v>7.5</v>
      </c>
      <c r="R175" s="56">
        <f t="shared" si="64"/>
        <v>7500</v>
      </c>
      <c r="S175" s="56">
        <f t="shared" si="93"/>
        <v>47100</v>
      </c>
      <c r="T175" s="56">
        <f t="shared" si="66"/>
        <v>0.87157390833495219</v>
      </c>
      <c r="U175" s="56">
        <f t="shared" si="67"/>
        <v>0.56263440469382642</v>
      </c>
      <c r="V175" s="56">
        <f t="shared" si="68"/>
        <v>0.57323235623524904</v>
      </c>
      <c r="W175" s="56">
        <f t="shared" si="69"/>
        <v>32.84379469261949</v>
      </c>
      <c r="X175" s="56">
        <f t="shared" si="70"/>
        <v>1.0373998992844755</v>
      </c>
      <c r="Y175" s="62">
        <v>1</v>
      </c>
      <c r="Z175" s="56">
        <f t="shared" si="71"/>
        <v>211.60391948079067</v>
      </c>
      <c r="AA175" s="56">
        <f t="shared" si="72"/>
        <v>1.5660705515912734</v>
      </c>
      <c r="AB175" s="56">
        <f t="shared" si="73"/>
        <v>89.729233025904819</v>
      </c>
      <c r="AC175" s="56">
        <f t="shared" si="74"/>
        <v>211.60628237279002</v>
      </c>
      <c r="AD175" s="62">
        <v>1</v>
      </c>
      <c r="AE175" s="56">
        <f t="shared" si="75"/>
        <v>7.7714999999999989E-3</v>
      </c>
      <c r="AF175" s="56">
        <f t="shared" si="76"/>
        <v>7.7713435492815447E-3</v>
      </c>
      <c r="AG175" s="56">
        <f t="shared" si="77"/>
        <v>0.44526518652004998</v>
      </c>
      <c r="AH175" s="56">
        <f t="shared" si="78"/>
        <v>1.000030197650176</v>
      </c>
      <c r="AI175" s="62">
        <v>1</v>
      </c>
      <c r="AJ175" s="56">
        <f t="shared" si="79"/>
        <v>0</v>
      </c>
      <c r="AK175" s="56">
        <f t="shared" si="80"/>
        <v>0</v>
      </c>
      <c r="AL175" s="56">
        <f t="shared" si="81"/>
        <v>0</v>
      </c>
      <c r="AM175" s="56">
        <f t="shared" si="82"/>
        <v>1</v>
      </c>
      <c r="AN175" s="62">
        <v>1</v>
      </c>
      <c r="AO175" s="56">
        <f t="shared" si="83"/>
        <v>0.77715000000000001</v>
      </c>
      <c r="AP175" s="56">
        <f t="shared" si="84"/>
        <v>0.66065189598724994</v>
      </c>
      <c r="AQ175" s="56">
        <f t="shared" si="85"/>
        <v>37.852565367385267</v>
      </c>
      <c r="AR175" s="56">
        <f t="shared" si="86"/>
        <v>1.2664762621146912</v>
      </c>
      <c r="AS175" s="62">
        <v>1</v>
      </c>
      <c r="AT175" s="56">
        <f t="shared" si="87"/>
        <v>7.7715000000000011E-5</v>
      </c>
      <c r="AU175" s="56">
        <f t="shared" si="88"/>
        <v>7.771499984354362E-5</v>
      </c>
      <c r="AV175" s="56">
        <f t="shared" si="89"/>
        <v>4.452741495894902E-3</v>
      </c>
      <c r="AW175" s="56">
        <f t="shared" si="90"/>
        <v>1.0000000030198106</v>
      </c>
      <c r="AX175" s="56">
        <f t="shared" si="94"/>
        <v>-84.720462351139048</v>
      </c>
      <c r="AY175" s="56">
        <f t="shared" si="91"/>
        <v>0.33904276404314915</v>
      </c>
      <c r="AZ175" s="56">
        <f t="shared" si="92"/>
        <v>-9.3949104007381568</v>
      </c>
    </row>
    <row r="176" spans="2:52"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7">
        <f t="shared" si="65"/>
        <v>7.6</v>
      </c>
      <c r="R176" s="56">
        <f t="shared" si="64"/>
        <v>7600</v>
      </c>
      <c r="S176" s="56">
        <f t="shared" si="93"/>
        <v>47728</v>
      </c>
      <c r="T176" s="56">
        <f t="shared" si="66"/>
        <v>0.86812638125203268</v>
      </c>
      <c r="U176" s="56">
        <f t="shared" si="67"/>
        <v>0.5701361967564107</v>
      </c>
      <c r="V176" s="56">
        <f t="shared" si="68"/>
        <v>0.58110109037620983</v>
      </c>
      <c r="W176" s="56">
        <f t="shared" si="69"/>
        <v>33.294639949007042</v>
      </c>
      <c r="X176" s="56">
        <f t="shared" si="70"/>
        <v>1.0386042059791663</v>
      </c>
      <c r="Y176" s="62">
        <v>1</v>
      </c>
      <c r="Z176" s="56">
        <f t="shared" si="71"/>
        <v>214.42530507386789</v>
      </c>
      <c r="AA176" s="56">
        <f t="shared" si="72"/>
        <v>1.5661327319363545</v>
      </c>
      <c r="AB176" s="56">
        <f t="shared" si="73"/>
        <v>89.73279569724663</v>
      </c>
      <c r="AC176" s="56">
        <f t="shared" si="74"/>
        <v>214.42763687552338</v>
      </c>
      <c r="AD176" s="62">
        <v>1</v>
      </c>
      <c r="AE176" s="56">
        <f t="shared" si="75"/>
        <v>7.8751199999999993E-3</v>
      </c>
      <c r="AF176" s="56">
        <f t="shared" si="76"/>
        <v>7.8749572075999304E-3</v>
      </c>
      <c r="AG176" s="56">
        <f t="shared" si="77"/>
        <v>0.45120181184160407</v>
      </c>
      <c r="AH176" s="56">
        <f t="shared" si="78"/>
        <v>1.0000310082767505</v>
      </c>
      <c r="AI176" s="62">
        <v>1</v>
      </c>
      <c r="AJ176" s="56">
        <f t="shared" si="79"/>
        <v>0</v>
      </c>
      <c r="AK176" s="56">
        <f t="shared" si="80"/>
        <v>0</v>
      </c>
      <c r="AL176" s="56">
        <f t="shared" si="81"/>
        <v>0</v>
      </c>
      <c r="AM176" s="56">
        <f t="shared" si="82"/>
        <v>1</v>
      </c>
      <c r="AN176" s="62">
        <v>1</v>
      </c>
      <c r="AO176" s="56">
        <f t="shared" si="83"/>
        <v>0.7875120000000001</v>
      </c>
      <c r="AP176" s="56">
        <f t="shared" si="84"/>
        <v>0.66707978754174124</v>
      </c>
      <c r="AQ176" s="56">
        <f t="shared" si="85"/>
        <v>38.22085642462541</v>
      </c>
      <c r="AR176" s="56">
        <f t="shared" si="86"/>
        <v>1.2728610097508684</v>
      </c>
      <c r="AS176" s="62">
        <v>1</v>
      </c>
      <c r="AT176" s="56">
        <f t="shared" si="87"/>
        <v>7.8751200000000006E-5</v>
      </c>
      <c r="AU176" s="56">
        <f t="shared" si="88"/>
        <v>7.8751199837201547E-5</v>
      </c>
      <c r="AV176" s="56">
        <f t="shared" si="89"/>
        <v>4.5121113822629844E-3</v>
      </c>
      <c r="AW176" s="56">
        <f t="shared" si="90"/>
        <v>1.0000000031008758</v>
      </c>
      <c r="AX176" s="56">
        <f t="shared" si="94"/>
        <v>-84.806579221628255</v>
      </c>
      <c r="AY176" s="56">
        <f t="shared" si="91"/>
        <v>0.33587859792938846</v>
      </c>
      <c r="AZ176" s="56">
        <f t="shared" si="92"/>
        <v>-9.4763533674830231</v>
      </c>
    </row>
    <row r="177" spans="2:52"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7">
        <f t="shared" si="65"/>
        <v>7.7</v>
      </c>
      <c r="R177" s="56">
        <f t="shared" ref="R177:R199" si="95">100+R176</f>
        <v>7700</v>
      </c>
      <c r="S177" s="56">
        <f t="shared" si="93"/>
        <v>48356</v>
      </c>
      <c r="T177" s="56">
        <f t="shared" si="66"/>
        <v>0.8646331915587433</v>
      </c>
      <c r="U177" s="56">
        <f t="shared" si="67"/>
        <v>0.57763798881899509</v>
      </c>
      <c r="V177" s="56">
        <f t="shared" si="68"/>
        <v>0.58897550602645699</v>
      </c>
      <c r="W177" s="56">
        <f t="shared" si="69"/>
        <v>33.745810731897969</v>
      </c>
      <c r="X177" s="56">
        <f t="shared" si="70"/>
        <v>1.0398346993978957</v>
      </c>
      <c r="Y177" s="62">
        <v>1</v>
      </c>
      <c r="Z177" s="56">
        <f t="shared" si="71"/>
        <v>217.24669066694509</v>
      </c>
      <c r="AA177" s="56">
        <f t="shared" si="72"/>
        <v>1.5661932972422115</v>
      </c>
      <c r="AB177" s="56">
        <f t="shared" si="73"/>
        <v>89.736265833657157</v>
      </c>
      <c r="AC177" s="56">
        <f t="shared" si="74"/>
        <v>217.24899218578511</v>
      </c>
      <c r="AD177" s="62">
        <v>1</v>
      </c>
      <c r="AE177" s="56">
        <f t="shared" si="75"/>
        <v>7.9787399999999998E-3</v>
      </c>
      <c r="AF177" s="56">
        <f t="shared" si="76"/>
        <v>7.9785706968273223E-3</v>
      </c>
      <c r="AG177" s="56">
        <f t="shared" si="77"/>
        <v>0.45713842747495786</v>
      </c>
      <c r="AH177" s="56">
        <f t="shared" si="78"/>
        <v>1.0000318296394308</v>
      </c>
      <c r="AI177" s="62">
        <v>1</v>
      </c>
      <c r="AJ177" s="56">
        <f t="shared" si="79"/>
        <v>0</v>
      </c>
      <c r="AK177" s="56">
        <f t="shared" si="80"/>
        <v>0</v>
      </c>
      <c r="AL177" s="56">
        <f t="shared" si="81"/>
        <v>0</v>
      </c>
      <c r="AM177" s="56">
        <f t="shared" si="82"/>
        <v>1</v>
      </c>
      <c r="AN177" s="62">
        <v>1</v>
      </c>
      <c r="AO177" s="56">
        <f t="shared" si="83"/>
        <v>0.79787400000000008</v>
      </c>
      <c r="AP177" s="56">
        <f t="shared" si="84"/>
        <v>0.67344325569192764</v>
      </c>
      <c r="AQ177" s="56">
        <f t="shared" si="85"/>
        <v>38.58545629269701</v>
      </c>
      <c r="AR177" s="56">
        <f t="shared" si="86"/>
        <v>1.2792978229779022</v>
      </c>
      <c r="AS177" s="62">
        <v>1</v>
      </c>
      <c r="AT177" s="56">
        <f t="shared" si="87"/>
        <v>7.9787400000000001E-5</v>
      </c>
      <c r="AU177" s="56">
        <f t="shared" si="88"/>
        <v>7.9787399830690366E-5</v>
      </c>
      <c r="AV177" s="56">
        <f t="shared" si="89"/>
        <v>4.5714812686213774E-3</v>
      </c>
      <c r="AW177" s="56">
        <f t="shared" si="90"/>
        <v>1.0000000031830145</v>
      </c>
      <c r="AX177" s="56">
        <f t="shared" si="94"/>
        <v>-84.896620272858115</v>
      </c>
      <c r="AY177" s="56">
        <f t="shared" si="91"/>
        <v>0.33279881349164697</v>
      </c>
      <c r="AZ177" s="56">
        <f t="shared" si="92"/>
        <v>-9.5563646148708052</v>
      </c>
    </row>
    <row r="178" spans="2:52"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7">
        <f t="shared" si="65"/>
        <v>7.8</v>
      </c>
      <c r="R178" s="56">
        <f t="shared" si="95"/>
        <v>7800</v>
      </c>
      <c r="S178" s="56">
        <f t="shared" si="93"/>
        <v>48984</v>
      </c>
      <c r="T178" s="56">
        <f t="shared" si="66"/>
        <v>0.86109433925508427</v>
      </c>
      <c r="U178" s="56">
        <f t="shared" si="67"/>
        <v>0.58513978088157947</v>
      </c>
      <c r="V178" s="56">
        <f t="shared" si="68"/>
        <v>0.59685547206751877</v>
      </c>
      <c r="W178" s="56">
        <f t="shared" si="69"/>
        <v>34.19729952875722</v>
      </c>
      <c r="X178" s="56">
        <f t="shared" si="70"/>
        <v>1.0410917463256026</v>
      </c>
      <c r="Y178" s="62">
        <v>1</v>
      </c>
      <c r="Z178" s="56">
        <f t="shared" si="71"/>
        <v>220.06807626002231</v>
      </c>
      <c r="AA178" s="56">
        <f t="shared" si="72"/>
        <v>1.5662523096239933</v>
      </c>
      <c r="AB178" s="56">
        <f t="shared" si="73"/>
        <v>89.739646994072274</v>
      </c>
      <c r="AC178" s="56">
        <f t="shared" si="74"/>
        <v>220.07034827251715</v>
      </c>
      <c r="AD178" s="62">
        <v>1</v>
      </c>
      <c r="AE178" s="56">
        <f t="shared" si="75"/>
        <v>8.0823599999999985E-3</v>
      </c>
      <c r="AF178" s="56">
        <f t="shared" si="76"/>
        <v>8.0821840147393964E-3</v>
      </c>
      <c r="AG178" s="56">
        <f t="shared" si="77"/>
        <v>0.46307503329266697</v>
      </c>
      <c r="AH178" s="56">
        <f t="shared" si="78"/>
        <v>1.0000326617381903</v>
      </c>
      <c r="AI178" s="62">
        <v>1</v>
      </c>
      <c r="AJ178" s="56">
        <f t="shared" si="79"/>
        <v>0</v>
      </c>
      <c r="AK178" s="56">
        <f t="shared" si="80"/>
        <v>0</v>
      </c>
      <c r="AL178" s="56">
        <f t="shared" si="81"/>
        <v>0</v>
      </c>
      <c r="AM178" s="56">
        <f t="shared" si="82"/>
        <v>1</v>
      </c>
      <c r="AN178" s="62">
        <v>1</v>
      </c>
      <c r="AO178" s="56">
        <f t="shared" si="83"/>
        <v>0.80823600000000007</v>
      </c>
      <c r="AP178" s="56">
        <f t="shared" si="84"/>
        <v>0.67974275646930493</v>
      </c>
      <c r="AQ178" s="56">
        <f t="shared" si="85"/>
        <v>38.94639110028011</v>
      </c>
      <c r="AR178" s="56">
        <f t="shared" si="86"/>
        <v>1.2857859198544679</v>
      </c>
      <c r="AS178" s="62">
        <v>1</v>
      </c>
      <c r="AT178" s="56">
        <f t="shared" si="87"/>
        <v>8.082360000000001E-5</v>
      </c>
      <c r="AU178" s="56">
        <f t="shared" si="88"/>
        <v>8.0823599824007855E-5</v>
      </c>
      <c r="AV178" s="56">
        <f t="shared" si="89"/>
        <v>4.6308511549699536E-3</v>
      </c>
      <c r="AW178" s="56">
        <f t="shared" si="90"/>
        <v>1.0000000032662271</v>
      </c>
      <c r="AX178" s="56">
        <f t="shared" si="94"/>
        <v>-84.990555422549392</v>
      </c>
      <c r="AY178" s="56">
        <f t="shared" si="91"/>
        <v>0.32979974546511648</v>
      </c>
      <c r="AZ178" s="56">
        <f t="shared" si="92"/>
        <v>-9.63499367747694</v>
      </c>
    </row>
    <row r="179" spans="2:52"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7">
        <f t="shared" si="65"/>
        <v>7.9</v>
      </c>
      <c r="R179" s="56">
        <f t="shared" si="95"/>
        <v>7900</v>
      </c>
      <c r="S179" s="56">
        <f t="shared" si="93"/>
        <v>49612</v>
      </c>
      <c r="T179" s="56">
        <f t="shared" si="66"/>
        <v>0.85750982434105538</v>
      </c>
      <c r="U179" s="56">
        <f t="shared" si="67"/>
        <v>0.59264157294416386</v>
      </c>
      <c r="V179" s="56">
        <f t="shared" si="68"/>
        <v>0.60474085043153569</v>
      </c>
      <c r="W179" s="56">
        <f t="shared" si="69"/>
        <v>34.649098428879164</v>
      </c>
      <c r="X179" s="56">
        <f t="shared" si="70"/>
        <v>1.0423757157681488</v>
      </c>
      <c r="Y179" s="62">
        <v>1</v>
      </c>
      <c r="Z179" s="56">
        <f t="shared" si="71"/>
        <v>222.8894618530995</v>
      </c>
      <c r="AA179" s="56">
        <f t="shared" si="72"/>
        <v>1.566309828051887</v>
      </c>
      <c r="AB179" s="56">
        <f t="shared" si="73"/>
        <v>89.742942557234798</v>
      </c>
      <c r="AC179" s="56">
        <f t="shared" si="74"/>
        <v>222.89170510623381</v>
      </c>
      <c r="AD179" s="62">
        <v>1</v>
      </c>
      <c r="AE179" s="56">
        <f t="shared" si="75"/>
        <v>8.185979999999999E-3</v>
      </c>
      <c r="AF179" s="56">
        <f t="shared" si="76"/>
        <v>8.1857971591118624E-3</v>
      </c>
      <c r="AG179" s="56">
        <f t="shared" si="77"/>
        <v>0.46901162916728895</v>
      </c>
      <c r="AH179" s="56">
        <f t="shared" si="78"/>
        <v>1.000033504573002</v>
      </c>
      <c r="AI179" s="62">
        <v>1</v>
      </c>
      <c r="AJ179" s="56">
        <f t="shared" si="79"/>
        <v>0</v>
      </c>
      <c r="AK179" s="56">
        <f t="shared" si="80"/>
        <v>0</v>
      </c>
      <c r="AL179" s="56">
        <f t="shared" si="81"/>
        <v>0</v>
      </c>
      <c r="AM179" s="56">
        <f t="shared" si="82"/>
        <v>1</v>
      </c>
      <c r="AN179" s="62">
        <v>1</v>
      </c>
      <c r="AO179" s="56">
        <f t="shared" si="83"/>
        <v>0.81859800000000005</v>
      </c>
      <c r="AP179" s="56">
        <f t="shared" si="84"/>
        <v>0.68597875709200828</v>
      </c>
      <c r="AQ179" s="56">
        <f t="shared" si="85"/>
        <v>39.303687617001962</v>
      </c>
      <c r="AR179" s="56">
        <f t="shared" si="86"/>
        <v>1.2923245279743012</v>
      </c>
      <c r="AS179" s="62">
        <v>1</v>
      </c>
      <c r="AT179" s="56">
        <f t="shared" si="87"/>
        <v>8.1859800000000005E-5</v>
      </c>
      <c r="AU179" s="56">
        <f t="shared" si="88"/>
        <v>8.1859799817151762E-5</v>
      </c>
      <c r="AV179" s="56">
        <f t="shared" si="89"/>
        <v>4.6902210413085838E-3</v>
      </c>
      <c r="AW179" s="56">
        <f t="shared" si="90"/>
        <v>1.0000000033505134</v>
      </c>
      <c r="AX179" s="56">
        <f t="shared" si="94"/>
        <v>-85.088353369111999</v>
      </c>
      <c r="AY179" s="56">
        <f t="shared" si="91"/>
        <v>0.32687791582880504</v>
      </c>
      <c r="AZ179" s="56">
        <f t="shared" si="92"/>
        <v>-9.7122883952246539</v>
      </c>
    </row>
    <row r="180" spans="2:52"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7">
        <f t="shared" si="65"/>
        <v>8</v>
      </c>
      <c r="R180" s="56">
        <f t="shared" si="95"/>
        <v>8000</v>
      </c>
      <c r="S180" s="56">
        <f t="shared" si="93"/>
        <v>50240</v>
      </c>
      <c r="T180" s="56">
        <f t="shared" si="66"/>
        <v>0.85387964681665673</v>
      </c>
      <c r="U180" s="56">
        <f t="shared" si="67"/>
        <v>0.60014336500674825</v>
      </c>
      <c r="V180" s="56">
        <f t="shared" si="68"/>
        <v>0.6126314961027387</v>
      </c>
      <c r="W180" s="56">
        <f t="shared" si="69"/>
        <v>35.10119912347227</v>
      </c>
      <c r="X180" s="56">
        <f t="shared" si="70"/>
        <v>1.043686978844405</v>
      </c>
      <c r="Y180" s="62">
        <v>1</v>
      </c>
      <c r="Z180" s="56">
        <f t="shared" si="71"/>
        <v>225.7108474461767</v>
      </c>
      <c r="AA180" s="56">
        <f t="shared" si="72"/>
        <v>1.5663659085476687</v>
      </c>
      <c r="AB180" s="56">
        <f t="shared" si="73"/>
        <v>89.746155732956097</v>
      </c>
      <c r="AC180" s="56">
        <f t="shared" si="74"/>
        <v>225.71306265892377</v>
      </c>
      <c r="AD180" s="62">
        <v>1</v>
      </c>
      <c r="AE180" s="56">
        <f t="shared" si="75"/>
        <v>8.2895999999999994E-3</v>
      </c>
      <c r="AF180" s="56">
        <f t="shared" si="76"/>
        <v>8.2894101277204441E-3</v>
      </c>
      <c r="AG180" s="56">
        <f t="shared" si="77"/>
        <v>0.47494821497138212</v>
      </c>
      <c r="AH180" s="56">
        <f t="shared" si="78"/>
        <v>1.0000343581438389</v>
      </c>
      <c r="AI180" s="62">
        <v>1</v>
      </c>
      <c r="AJ180" s="56">
        <f t="shared" si="79"/>
        <v>0</v>
      </c>
      <c r="AK180" s="56">
        <f t="shared" si="80"/>
        <v>0</v>
      </c>
      <c r="AL180" s="56">
        <f t="shared" si="81"/>
        <v>0</v>
      </c>
      <c r="AM180" s="56">
        <f t="shared" si="82"/>
        <v>1</v>
      </c>
      <c r="AN180" s="62">
        <v>1</v>
      </c>
      <c r="AO180" s="56">
        <f t="shared" si="83"/>
        <v>0.82896000000000003</v>
      </c>
      <c r="AP180" s="56">
        <f t="shared" si="84"/>
        <v>0.69215173516257023</v>
      </c>
      <c r="AQ180" s="56">
        <f t="shared" si="85"/>
        <v>39.65737320747197</v>
      </c>
      <c r="AR180" s="56">
        <f t="shared" si="86"/>
        <v>1.2989128845307525</v>
      </c>
      <c r="AS180" s="62">
        <v>1</v>
      </c>
      <c r="AT180" s="56">
        <f t="shared" si="87"/>
        <v>8.2896000000000001E-5</v>
      </c>
      <c r="AU180" s="56">
        <f t="shared" si="88"/>
        <v>8.2895999810119893E-5</v>
      </c>
      <c r="AV180" s="56">
        <f t="shared" si="89"/>
        <v>4.7495909276371439E-3</v>
      </c>
      <c r="AW180" s="56">
        <f t="shared" si="90"/>
        <v>1.0000000034358734</v>
      </c>
      <c r="AX180" s="56">
        <f t="shared" si="94"/>
        <v>-85.189981648956405</v>
      </c>
      <c r="AY180" s="56">
        <f t="shared" si="91"/>
        <v>0.32403002222919397</v>
      </c>
      <c r="AZ180" s="56">
        <f t="shared" si="92"/>
        <v>-9.7882949881869123</v>
      </c>
    </row>
    <row r="181" spans="2:52"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7">
        <f t="shared" si="65"/>
        <v>8.1</v>
      </c>
      <c r="R181" s="56">
        <f t="shared" si="95"/>
        <v>8100</v>
      </c>
      <c r="S181" s="56">
        <f t="shared" si="93"/>
        <v>50868</v>
      </c>
      <c r="T181" s="56">
        <f t="shared" si="66"/>
        <v>0.85020380668188822</v>
      </c>
      <c r="U181" s="56">
        <f t="shared" si="67"/>
        <v>0.60764515706933253</v>
      </c>
      <c r="V181" s="56">
        <f t="shared" si="68"/>
        <v>0.62052725712364365</v>
      </c>
      <c r="W181" s="56">
        <f t="shared" si="69"/>
        <v>35.553592906014032</v>
      </c>
      <c r="X181" s="56">
        <f t="shared" si="70"/>
        <v>1.0450259086769991</v>
      </c>
      <c r="Y181" s="62">
        <v>1</v>
      </c>
      <c r="Z181" s="56">
        <f t="shared" si="71"/>
        <v>228.53223303925392</v>
      </c>
      <c r="AA181" s="56">
        <f t="shared" si="72"/>
        <v>1.5664206043666977</v>
      </c>
      <c r="AB181" s="56">
        <f t="shared" si="73"/>
        <v>89.749289572543475</v>
      </c>
      <c r="AC181" s="56">
        <f t="shared" si="74"/>
        <v>228.53442090395893</v>
      </c>
      <c r="AD181" s="62">
        <v>1</v>
      </c>
      <c r="AE181" s="56">
        <f t="shared" si="75"/>
        <v>8.3932199999999998E-3</v>
      </c>
      <c r="AF181" s="56">
        <f t="shared" si="76"/>
        <v>8.3930229183408877E-3</v>
      </c>
      <c r="AG181" s="56">
        <f t="shared" si="77"/>
        <v>0.48088479057750622</v>
      </c>
      <c r="AH181" s="56">
        <f t="shared" si="78"/>
        <v>1.0000352224506737</v>
      </c>
      <c r="AI181" s="62">
        <v>1</v>
      </c>
      <c r="AJ181" s="56">
        <f t="shared" si="79"/>
        <v>0</v>
      </c>
      <c r="AK181" s="56">
        <f t="shared" si="80"/>
        <v>0</v>
      </c>
      <c r="AL181" s="56">
        <f t="shared" si="81"/>
        <v>0</v>
      </c>
      <c r="AM181" s="56">
        <f t="shared" si="82"/>
        <v>1</v>
      </c>
      <c r="AN181" s="62">
        <v>1</v>
      </c>
      <c r="AO181" s="56">
        <f t="shared" si="83"/>
        <v>0.83932200000000001</v>
      </c>
      <c r="AP181" s="56">
        <f t="shared" si="84"/>
        <v>0.69826217789214429</v>
      </c>
      <c r="AQ181" s="56">
        <f t="shared" si="85"/>
        <v>40.007475786832963</v>
      </c>
      <c r="AR181" s="56">
        <f t="shared" si="86"/>
        <v>1.3055502363693248</v>
      </c>
      <c r="AS181" s="62">
        <v>1</v>
      </c>
      <c r="AT181" s="56">
        <f t="shared" si="87"/>
        <v>8.3932200000000009E-5</v>
      </c>
      <c r="AU181" s="56">
        <f t="shared" si="88"/>
        <v>8.3932199802910025E-5</v>
      </c>
      <c r="AV181" s="56">
        <f t="shared" si="89"/>
        <v>4.8089608139555047E-3</v>
      </c>
      <c r="AW181" s="56">
        <f t="shared" si="90"/>
        <v>1.0000000035223071</v>
      </c>
      <c r="AX181" s="56">
        <f t="shared" si="94"/>
        <v>-85.295406691724537</v>
      </c>
      <c r="AY181" s="56">
        <f t="shared" si="91"/>
        <v>0.32125292726077681</v>
      </c>
      <c r="AZ181" s="56">
        <f t="shared" si="92"/>
        <v>-9.8630581269150568</v>
      </c>
    </row>
    <row r="182" spans="2:52"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7">
        <f t="shared" si="65"/>
        <v>8.1999999999999993</v>
      </c>
      <c r="R182" s="56">
        <f t="shared" si="95"/>
        <v>8200</v>
      </c>
      <c r="S182" s="56">
        <f t="shared" si="93"/>
        <v>51496</v>
      </c>
      <c r="T182" s="56">
        <f t="shared" si="66"/>
        <v>0.84648230393674995</v>
      </c>
      <c r="U182" s="56">
        <f t="shared" si="67"/>
        <v>0.61514694913191692</v>
      </c>
      <c r="V182" s="56">
        <f t="shared" si="68"/>
        <v>0.62842797460603572</v>
      </c>
      <c r="W182" s="56">
        <f t="shared" si="69"/>
        <v>36.006270672880319</v>
      </c>
      <c r="X182" s="56">
        <f t="shared" si="70"/>
        <v>1.0463928802817675</v>
      </c>
      <c r="Y182" s="62">
        <v>1</v>
      </c>
      <c r="Z182" s="56">
        <f t="shared" si="71"/>
        <v>231.35361863233112</v>
      </c>
      <c r="AA182" s="56">
        <f t="shared" si="72"/>
        <v>1.5664739661665938</v>
      </c>
      <c r="AB182" s="56">
        <f t="shared" si="73"/>
        <v>89.752346978464743</v>
      </c>
      <c r="AC182" s="56">
        <f t="shared" si="74"/>
        <v>231.35577981601003</v>
      </c>
      <c r="AD182" s="62">
        <v>1</v>
      </c>
      <c r="AE182" s="56">
        <f t="shared" si="75"/>
        <v>8.4968399999999986E-3</v>
      </c>
      <c r="AF182" s="56">
        <f t="shared" si="76"/>
        <v>8.4966355287489637E-3</v>
      </c>
      <c r="AG182" s="56">
        <f t="shared" si="77"/>
        <v>0.48682135585822228</v>
      </c>
      <c r="AH182" s="56">
        <f t="shared" si="78"/>
        <v>1.0000360974934783</v>
      </c>
      <c r="AI182" s="62">
        <v>1</v>
      </c>
      <c r="AJ182" s="56">
        <f t="shared" si="79"/>
        <v>0</v>
      </c>
      <c r="AK182" s="56">
        <f t="shared" si="80"/>
        <v>0</v>
      </c>
      <c r="AL182" s="56">
        <f t="shared" si="81"/>
        <v>0</v>
      </c>
      <c r="AM182" s="56">
        <f t="shared" si="82"/>
        <v>1</v>
      </c>
      <c r="AN182" s="62">
        <v>1</v>
      </c>
      <c r="AO182" s="56">
        <f t="shared" si="83"/>
        <v>0.84968400000000011</v>
      </c>
      <c r="AP182" s="56">
        <f t="shared" si="84"/>
        <v>0.70431058135109537</v>
      </c>
      <c r="AQ182" s="56">
        <f t="shared" si="85"/>
        <v>40.354023777823194</v>
      </c>
      <c r="AR182" s="56">
        <f t="shared" si="86"/>
        <v>1.3122358400287657</v>
      </c>
      <c r="AS182" s="62">
        <v>1</v>
      </c>
      <c r="AT182" s="56">
        <f t="shared" si="87"/>
        <v>8.4968400000000005E-5</v>
      </c>
      <c r="AU182" s="56">
        <f t="shared" si="88"/>
        <v>8.4968399795519895E-5</v>
      </c>
      <c r="AV182" s="56">
        <f t="shared" si="89"/>
        <v>4.868330700263537E-3</v>
      </c>
      <c r="AW182" s="56">
        <f t="shared" si="90"/>
        <v>1.0000000036098144</v>
      </c>
      <c r="AX182" s="56">
        <f t="shared" si="94"/>
        <v>-85.404593873521861</v>
      </c>
      <c r="AY182" s="56">
        <f t="shared" si="91"/>
        <v>0.31854364853041989</v>
      </c>
      <c r="AZ182" s="56">
        <f t="shared" si="92"/>
        <v>-9.9366209986229741</v>
      </c>
    </row>
    <row r="183" spans="2:52"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7">
        <f t="shared" si="65"/>
        <v>8.3000000000000007</v>
      </c>
      <c r="R183" s="56">
        <f t="shared" si="95"/>
        <v>8300</v>
      </c>
      <c r="S183" s="56">
        <f t="shared" si="93"/>
        <v>52124</v>
      </c>
      <c r="T183" s="56">
        <f t="shared" si="66"/>
        <v>0.84271513858124192</v>
      </c>
      <c r="U183" s="56">
        <f t="shared" si="67"/>
        <v>0.62264874119450131</v>
      </c>
      <c r="V183" s="56">
        <f t="shared" si="68"/>
        <v>0.63633348274681478</v>
      </c>
      <c r="W183" s="56">
        <f t="shared" si="69"/>
        <v>36.459222924253275</v>
      </c>
      <c r="X183" s="56">
        <f t="shared" si="70"/>
        <v>1.0477882704559633</v>
      </c>
      <c r="Y183" s="62">
        <v>1</v>
      </c>
      <c r="Z183" s="56">
        <f t="shared" si="71"/>
        <v>234.17500422540834</v>
      </c>
      <c r="AA183" s="56">
        <f t="shared" si="72"/>
        <v>1.5665260421637222</v>
      </c>
      <c r="AB183" s="56">
        <f t="shared" si="73"/>
        <v>89.755330713314123</v>
      </c>
      <c r="AC183" s="56">
        <f t="shared" si="74"/>
        <v>234.17713937096852</v>
      </c>
      <c r="AD183" s="62">
        <v>1</v>
      </c>
      <c r="AE183" s="56">
        <f t="shared" si="75"/>
        <v>8.600459999999999E-3</v>
      </c>
      <c r="AF183" s="56">
        <f t="shared" si="76"/>
        <v>8.600247956720472E-3</v>
      </c>
      <c r="AG183" s="56">
        <f t="shared" si="77"/>
        <v>0.49275791068609293</v>
      </c>
      <c r="AH183" s="56">
        <f t="shared" si="78"/>
        <v>1.0000369832722247</v>
      </c>
      <c r="AI183" s="62">
        <v>1</v>
      </c>
      <c r="AJ183" s="56">
        <f t="shared" si="79"/>
        <v>0</v>
      </c>
      <c r="AK183" s="56">
        <f t="shared" si="80"/>
        <v>0</v>
      </c>
      <c r="AL183" s="56">
        <f t="shared" si="81"/>
        <v>0</v>
      </c>
      <c r="AM183" s="56">
        <f t="shared" si="82"/>
        <v>1</v>
      </c>
      <c r="AN183" s="62">
        <v>1</v>
      </c>
      <c r="AO183" s="56">
        <f t="shared" si="83"/>
        <v>0.86004600000000009</v>
      </c>
      <c r="AP183" s="56">
        <f t="shared" si="84"/>
        <v>0.71029744974578812</v>
      </c>
      <c r="AQ183" s="56">
        <f t="shared" si="85"/>
        <v>40.697046069339351</v>
      </c>
      <c r="AR183" s="56">
        <f t="shared" si="86"/>
        <v>1.318968961771277</v>
      </c>
      <c r="AS183" s="62">
        <v>1</v>
      </c>
      <c r="AT183" s="56">
        <f t="shared" si="87"/>
        <v>8.60046E-5</v>
      </c>
      <c r="AU183" s="56">
        <f t="shared" si="88"/>
        <v>8.6004599787947307E-5</v>
      </c>
      <c r="AV183" s="56">
        <f t="shared" si="89"/>
        <v>4.9277005865611158E-3</v>
      </c>
      <c r="AW183" s="56">
        <f t="shared" si="90"/>
        <v>1.0000000036983956</v>
      </c>
      <c r="AX183" s="56">
        <f t="shared" si="94"/>
        <v>-85.517507568228041</v>
      </c>
      <c r="AY183" s="56">
        <f t="shared" si="91"/>
        <v>0.31589934943951475</v>
      </c>
      <c r="AZ183" s="56">
        <f t="shared" si="92"/>
        <v>-10.009025369527272</v>
      </c>
    </row>
    <row r="184" spans="2:52"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7">
        <f t="shared" si="65"/>
        <v>8.4</v>
      </c>
      <c r="R184" s="56">
        <f t="shared" si="95"/>
        <v>8400</v>
      </c>
      <c r="S184" s="56">
        <f t="shared" si="93"/>
        <v>52752</v>
      </c>
      <c r="T184" s="56">
        <f t="shared" si="66"/>
        <v>0.83890231061536391</v>
      </c>
      <c r="U184" s="56">
        <f t="shared" si="67"/>
        <v>0.63015053325708559</v>
      </c>
      <c r="V184" s="56">
        <f t="shared" si="68"/>
        <v>0.64424360884876919</v>
      </c>
      <c r="W184" s="56">
        <f t="shared" si="69"/>
        <v>36.912439765311532</v>
      </c>
      <c r="X184" s="56">
        <f t="shared" si="70"/>
        <v>1.0492124576652651</v>
      </c>
      <c r="Y184" s="62">
        <v>1</v>
      </c>
      <c r="Z184" s="56">
        <f t="shared" si="71"/>
        <v>236.99638981848554</v>
      </c>
      <c r="AA184" s="56">
        <f t="shared" si="72"/>
        <v>1.5665768782784997</v>
      </c>
      <c r="AB184" s="56">
        <f t="shared" si="73"/>
        <v>89.758243408137716</v>
      </c>
      <c r="AC184" s="56">
        <f t="shared" si="74"/>
        <v>236.99849954587384</v>
      </c>
      <c r="AD184" s="62">
        <v>1</v>
      </c>
      <c r="AE184" s="56">
        <f t="shared" si="75"/>
        <v>8.7040799999999995E-3</v>
      </c>
      <c r="AF184" s="56">
        <f t="shared" si="76"/>
        <v>8.7038602000312267E-3</v>
      </c>
      <c r="AG184" s="56">
        <f t="shared" si="77"/>
        <v>0.49869445493368175</v>
      </c>
      <c r="AH184" s="56">
        <f t="shared" si="78"/>
        <v>1.0000378797868841</v>
      </c>
      <c r="AI184" s="62">
        <v>1</v>
      </c>
      <c r="AJ184" s="56">
        <f t="shared" si="79"/>
        <v>0</v>
      </c>
      <c r="AK184" s="56">
        <f t="shared" si="80"/>
        <v>0</v>
      </c>
      <c r="AL184" s="56">
        <f t="shared" si="81"/>
        <v>0</v>
      </c>
      <c r="AM184" s="56">
        <f t="shared" si="82"/>
        <v>1</v>
      </c>
      <c r="AN184" s="62">
        <v>1</v>
      </c>
      <c r="AO184" s="56">
        <f t="shared" si="83"/>
        <v>0.87040800000000007</v>
      </c>
      <c r="AP184" s="56">
        <f t="shared" si="84"/>
        <v>0.71622329472135315</v>
      </c>
      <c r="AQ184" s="56">
        <f t="shared" si="85"/>
        <v>41.036571976488027</v>
      </c>
      <c r="AR184" s="56">
        <f t="shared" si="86"/>
        <v>1.3257488776023911</v>
      </c>
      <c r="AS184" s="62">
        <v>1</v>
      </c>
      <c r="AT184" s="56">
        <f t="shared" si="87"/>
        <v>8.7040800000000009E-5</v>
      </c>
      <c r="AU184" s="56">
        <f t="shared" si="88"/>
        <v>8.7040799780190053E-5</v>
      </c>
      <c r="AV184" s="56">
        <f t="shared" si="89"/>
        <v>4.9870704728481137E-3</v>
      </c>
      <c r="AW184" s="56">
        <f t="shared" si="90"/>
        <v>1.0000000037880503</v>
      </c>
      <c r="AX184" s="56">
        <f t="shared" si="94"/>
        <v>-85.634111196961214</v>
      </c>
      <c r="AY184" s="56">
        <f t="shared" si="91"/>
        <v>0.31331733062417483</v>
      </c>
      <c r="AZ184" s="56">
        <f t="shared" si="92"/>
        <v>-10.080311643618195</v>
      </c>
    </row>
    <row r="185" spans="2:52"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7">
        <f t="shared" si="65"/>
        <v>8.5</v>
      </c>
      <c r="R185" s="56">
        <f t="shared" si="95"/>
        <v>8500</v>
      </c>
      <c r="S185" s="56">
        <f t="shared" si="93"/>
        <v>53380</v>
      </c>
      <c r="T185" s="56">
        <f t="shared" si="66"/>
        <v>0.83504382003911637</v>
      </c>
      <c r="U185" s="56">
        <f t="shared" si="67"/>
        <v>0.63765232531966998</v>
      </c>
      <c r="V185" s="56">
        <f t="shared" si="68"/>
        <v>0.65215817334633852</v>
      </c>
      <c r="W185" s="56">
        <f t="shared" si="69"/>
        <v>37.365910907706336</v>
      </c>
      <c r="X185" s="56">
        <f t="shared" si="70"/>
        <v>1.0506658219296479</v>
      </c>
      <c r="Y185" s="62">
        <v>1</v>
      </c>
      <c r="Z185" s="56">
        <f t="shared" si="71"/>
        <v>239.81777541156276</v>
      </c>
      <c r="AA185" s="56">
        <f t="shared" si="72"/>
        <v>1.5666265182704475</v>
      </c>
      <c r="AB185" s="56">
        <f t="shared" si="73"/>
        <v>89.761087570171398</v>
      </c>
      <c r="AC185" s="56">
        <f t="shared" si="74"/>
        <v>239.81986031884591</v>
      </c>
      <c r="AD185" s="62">
        <v>1</v>
      </c>
      <c r="AE185" s="56">
        <f t="shared" si="75"/>
        <v>8.8076999999999982E-3</v>
      </c>
      <c r="AF185" s="56">
        <f t="shared" si="76"/>
        <v>8.8074722564570693E-3</v>
      </c>
      <c r="AG185" s="56">
        <f t="shared" si="77"/>
        <v>0.50463098847355392</v>
      </c>
      <c r="AH185" s="56">
        <f t="shared" si="78"/>
        <v>1.0000387870374279</v>
      </c>
      <c r="AI185" s="62">
        <v>1</v>
      </c>
      <c r="AJ185" s="56">
        <f t="shared" si="79"/>
        <v>0</v>
      </c>
      <c r="AK185" s="56">
        <f t="shared" si="80"/>
        <v>0</v>
      </c>
      <c r="AL185" s="56">
        <f t="shared" si="81"/>
        <v>0</v>
      </c>
      <c r="AM185" s="56">
        <f t="shared" si="82"/>
        <v>1</v>
      </c>
      <c r="AN185" s="62">
        <v>1</v>
      </c>
      <c r="AO185" s="56">
        <f t="shared" si="83"/>
        <v>0.88077000000000005</v>
      </c>
      <c r="AP185" s="56">
        <f t="shared" si="84"/>
        <v>0.7220886346901576</v>
      </c>
      <c r="AQ185" s="56">
        <f t="shared" si="85"/>
        <v>41.372631202109915</v>
      </c>
      <c r="AR185" s="56">
        <f t="shared" si="86"/>
        <v>1.3325748732810476</v>
      </c>
      <c r="AS185" s="62">
        <v>1</v>
      </c>
      <c r="AT185" s="56">
        <f t="shared" si="87"/>
        <v>8.8077000000000004E-5</v>
      </c>
      <c r="AU185" s="56">
        <f t="shared" si="88"/>
        <v>8.8076999772245868E-5</v>
      </c>
      <c r="AV185" s="56">
        <f t="shared" si="89"/>
        <v>5.0464403591244014E-3</v>
      </c>
      <c r="AW185" s="56">
        <f t="shared" si="90"/>
        <v>1.0000000038787789</v>
      </c>
      <c r="AX185" s="56">
        <f t="shared" si="94"/>
        <v>-85.754367275767819</v>
      </c>
      <c r="AY185" s="56">
        <f t="shared" si="91"/>
        <v>0.31079502199933401</v>
      </c>
      <c r="AZ185" s="56">
        <f t="shared" si="92"/>
        <v>-10.150518918113185</v>
      </c>
    </row>
    <row r="186" spans="2:52"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7">
        <f t="shared" si="65"/>
        <v>8.6</v>
      </c>
      <c r="R186" s="56">
        <f t="shared" si="95"/>
        <v>8600</v>
      </c>
      <c r="S186" s="56">
        <f t="shared" si="93"/>
        <v>54008</v>
      </c>
      <c r="T186" s="56">
        <f t="shared" si="66"/>
        <v>0.83113966685249885</v>
      </c>
      <c r="U186" s="56">
        <f t="shared" si="67"/>
        <v>0.64515411738225426</v>
      </c>
      <c r="V186" s="56">
        <f t="shared" si="68"/>
        <v>0.66007698983642271</v>
      </c>
      <c r="W186" s="56">
        <f t="shared" si="69"/>
        <v>37.819625671326754</v>
      </c>
      <c r="X186" s="56">
        <f t="shared" si="70"/>
        <v>1.0521487447081606</v>
      </c>
      <c r="Y186" s="62">
        <v>1</v>
      </c>
      <c r="Z186" s="56">
        <f t="shared" si="71"/>
        <v>242.63916100463996</v>
      </c>
      <c r="AA186" s="56">
        <f t="shared" si="72"/>
        <v>1.5666750038638184</v>
      </c>
      <c r="AB186" s="56">
        <f t="shared" si="73"/>
        <v>89.763865590038733</v>
      </c>
      <c r="AC186" s="56">
        <f t="shared" si="74"/>
        <v>242.64122166902226</v>
      </c>
      <c r="AD186" s="62">
        <v>1</v>
      </c>
      <c r="AE186" s="56">
        <f t="shared" si="75"/>
        <v>8.9113199999999986E-3</v>
      </c>
      <c r="AF186" s="56">
        <f t="shared" si="76"/>
        <v>8.9110841237738676E-3</v>
      </c>
      <c r="AG186" s="56">
        <f t="shared" si="77"/>
        <v>0.51056751117827592</v>
      </c>
      <c r="AH186" s="56">
        <f t="shared" si="78"/>
        <v>1.0000397050238268</v>
      </c>
      <c r="AI186" s="62">
        <v>1</v>
      </c>
      <c r="AJ186" s="56">
        <f t="shared" si="79"/>
        <v>0</v>
      </c>
      <c r="AK186" s="56">
        <f t="shared" si="80"/>
        <v>0</v>
      </c>
      <c r="AL186" s="56">
        <f t="shared" si="81"/>
        <v>0</v>
      </c>
      <c r="AM186" s="56">
        <f t="shared" si="82"/>
        <v>1</v>
      </c>
      <c r="AN186" s="62">
        <v>1</v>
      </c>
      <c r="AO186" s="56">
        <f t="shared" si="83"/>
        <v>0.89113200000000004</v>
      </c>
      <c r="AP186" s="56">
        <f t="shared" si="84"/>
        <v>0.72789399418566159</v>
      </c>
      <c r="AQ186" s="56">
        <f t="shared" si="85"/>
        <v>41.705253799758495</v>
      </c>
      <c r="AR186" s="56">
        <f t="shared" si="86"/>
        <v>1.3394462443203909</v>
      </c>
      <c r="AS186" s="62">
        <v>1</v>
      </c>
      <c r="AT186" s="56">
        <f t="shared" si="87"/>
        <v>8.9113199999999999E-5</v>
      </c>
      <c r="AU186" s="56">
        <f t="shared" si="88"/>
        <v>8.9113199764112531E-5</v>
      </c>
      <c r="AV186" s="56">
        <f t="shared" si="89"/>
        <v>5.1058102453898514E-3</v>
      </c>
      <c r="AW186" s="56">
        <f t="shared" si="90"/>
        <v>1.0000000039705812</v>
      </c>
      <c r="AX186" s="56">
        <f t="shared" si="94"/>
        <v>-85.878237461607</v>
      </c>
      <c r="AY186" s="56">
        <f t="shared" si="91"/>
        <v>0.30832997535764367</v>
      </c>
      <c r="AZ186" s="56">
        <f t="shared" si="92"/>
        <v>-10.219685035823646</v>
      </c>
    </row>
    <row r="187" spans="2:52"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7">
        <f t="shared" si="65"/>
        <v>8.6999999999999993</v>
      </c>
      <c r="R187" s="56">
        <f t="shared" si="95"/>
        <v>8700</v>
      </c>
      <c r="S187" s="56">
        <f t="shared" si="93"/>
        <v>54636</v>
      </c>
      <c r="T187" s="56">
        <f t="shared" si="66"/>
        <v>0.82718985105551157</v>
      </c>
      <c r="U187" s="56">
        <f t="shared" si="67"/>
        <v>0.65265590944483864</v>
      </c>
      <c r="V187" s="56">
        <f t="shared" si="68"/>
        <v>0.66799986511428611</v>
      </c>
      <c r="W187" s="56">
        <f t="shared" si="69"/>
        <v>38.273572986356868</v>
      </c>
      <c r="X187" s="56">
        <f t="shared" si="70"/>
        <v>1.0536616087826818</v>
      </c>
      <c r="Y187" s="62">
        <v>1</v>
      </c>
      <c r="Z187" s="56">
        <f t="shared" si="71"/>
        <v>245.46054659771718</v>
      </c>
      <c r="AA187" s="56">
        <f t="shared" si="72"/>
        <v>1.5667223748645633</v>
      </c>
      <c r="AB187" s="56">
        <f t="shared" si="73"/>
        <v>89.766579748452727</v>
      </c>
      <c r="AC187" s="56">
        <f t="shared" si="74"/>
        <v>245.46258357649967</v>
      </c>
      <c r="AD187" s="62">
        <v>1</v>
      </c>
      <c r="AE187" s="56">
        <f t="shared" si="75"/>
        <v>9.0149399999999991E-3</v>
      </c>
      <c r="AF187" s="56">
        <f t="shared" si="76"/>
        <v>9.0146957997575116E-3</v>
      </c>
      <c r="AG187" s="56">
        <f t="shared" si="77"/>
        <v>0.51650402292041575</v>
      </c>
      <c r="AH187" s="56">
        <f t="shared" si="78"/>
        <v>1.000040633746051</v>
      </c>
      <c r="AI187" s="62">
        <v>1</v>
      </c>
      <c r="AJ187" s="56">
        <f t="shared" si="79"/>
        <v>0</v>
      </c>
      <c r="AK187" s="56">
        <f t="shared" si="80"/>
        <v>0</v>
      </c>
      <c r="AL187" s="56">
        <f t="shared" si="81"/>
        <v>0</v>
      </c>
      <c r="AM187" s="56">
        <f t="shared" si="82"/>
        <v>1</v>
      </c>
      <c r="AN187" s="62">
        <v>1</v>
      </c>
      <c r="AO187" s="56">
        <f t="shared" si="83"/>
        <v>0.90149400000000002</v>
      </c>
      <c r="AP187" s="56">
        <f t="shared" si="84"/>
        <v>0.7336399032412998</v>
      </c>
      <c r="AQ187" s="56">
        <f t="shared" si="85"/>
        <v>42.03447013811256</v>
      </c>
      <c r="AR187" s="56">
        <f t="shared" si="86"/>
        <v>1.3463622959798005</v>
      </c>
      <c r="AS187" s="62">
        <v>1</v>
      </c>
      <c r="AT187" s="56">
        <f t="shared" si="87"/>
        <v>9.0149400000000008E-5</v>
      </c>
      <c r="AU187" s="56">
        <f t="shared" si="88"/>
        <v>9.014939975578786E-5</v>
      </c>
      <c r="AV187" s="56">
        <f t="shared" si="89"/>
        <v>5.1651801316443388E-3</v>
      </c>
      <c r="AW187" s="56">
        <f t="shared" si="90"/>
        <v>1.0000000040634571</v>
      </c>
      <c r="AX187" s="56">
        <f t="shared" si="94"/>
        <v>-86.005682596697028</v>
      </c>
      <c r="AY187" s="56">
        <f t="shared" si="91"/>
        <v>0.30591985747855616</v>
      </c>
      <c r="AZ187" s="56">
        <f t="shared" si="92"/>
        <v>-10.287846634647021</v>
      </c>
    </row>
    <row r="188" spans="2:52"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7">
        <f t="shared" si="65"/>
        <v>8.8000000000000007</v>
      </c>
      <c r="R188" s="56">
        <f t="shared" si="95"/>
        <v>8800</v>
      </c>
      <c r="S188" s="56">
        <f t="shared" si="93"/>
        <v>55264</v>
      </c>
      <c r="T188" s="56">
        <f t="shared" si="66"/>
        <v>0.82319437264815454</v>
      </c>
      <c r="U188" s="56">
        <f t="shared" si="67"/>
        <v>0.66015770150742303</v>
      </c>
      <c r="V188" s="56">
        <f t="shared" si="68"/>
        <v>0.67592659921460463</v>
      </c>
      <c r="W188" s="56">
        <f t="shared" si="69"/>
        <v>38.727741395627547</v>
      </c>
      <c r="X188" s="56">
        <f t="shared" si="70"/>
        <v>1.0552047981406987</v>
      </c>
      <c r="Y188" s="62">
        <v>1</v>
      </c>
      <c r="Z188" s="56">
        <f t="shared" si="71"/>
        <v>248.28193219079438</v>
      </c>
      <c r="AA188" s="56">
        <f t="shared" si="72"/>
        <v>1.5667686692693221</v>
      </c>
      <c r="AB188" s="56">
        <f t="shared" si="73"/>
        <v>89.769232222460474</v>
      </c>
      <c r="AC188" s="56">
        <f t="shared" si="74"/>
        <v>248.28394602227954</v>
      </c>
      <c r="AD188" s="62">
        <v>1</v>
      </c>
      <c r="AE188" s="56">
        <f t="shared" si="75"/>
        <v>9.1185599999999995E-3</v>
      </c>
      <c r="AF188" s="56">
        <f t="shared" si="76"/>
        <v>9.1183072821839142E-3</v>
      </c>
      <c r="AG188" s="56">
        <f t="shared" si="77"/>
        <v>0.52244052357254245</v>
      </c>
      <c r="AH188" s="56">
        <f t="shared" si="78"/>
        <v>1.0000415732040711</v>
      </c>
      <c r="AI188" s="62">
        <v>1</v>
      </c>
      <c r="AJ188" s="56">
        <f t="shared" si="79"/>
        <v>0</v>
      </c>
      <c r="AK188" s="56">
        <f t="shared" si="80"/>
        <v>0</v>
      </c>
      <c r="AL188" s="56">
        <f t="shared" si="81"/>
        <v>0</v>
      </c>
      <c r="AM188" s="56">
        <f t="shared" si="82"/>
        <v>1</v>
      </c>
      <c r="AN188" s="62">
        <v>1</v>
      </c>
      <c r="AO188" s="56">
        <f t="shared" si="83"/>
        <v>0.91185600000000011</v>
      </c>
      <c r="AP188" s="56">
        <f t="shared" si="84"/>
        <v>0.73932689679399188</v>
      </c>
      <c r="AQ188" s="56">
        <f t="shared" si="85"/>
        <v>42.360310866799928</v>
      </c>
      <c r="AR188" s="56">
        <f t="shared" si="86"/>
        <v>1.3533223432486439</v>
      </c>
      <c r="AS188" s="62">
        <v>1</v>
      </c>
      <c r="AT188" s="56">
        <f t="shared" si="87"/>
        <v>9.1185600000000003E-5</v>
      </c>
      <c r="AU188" s="56">
        <f t="shared" si="88"/>
        <v>9.1185599747269577E-5</v>
      </c>
      <c r="AV188" s="56">
        <f t="shared" si="89"/>
        <v>5.2245500178877326E-3</v>
      </c>
      <c r="AW188" s="56">
        <f t="shared" si="90"/>
        <v>1.0000000041574069</v>
      </c>
      <c r="AX188" s="56">
        <f t="shared" si="94"/>
        <v>-86.1366627512881</v>
      </c>
      <c r="AY188" s="56">
        <f t="shared" si="91"/>
        <v>0.303562443707042</v>
      </c>
      <c r="AZ188" s="56">
        <f t="shared" si="92"/>
        <v>-10.355039194378682</v>
      </c>
    </row>
    <row r="189" spans="2:52"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7">
        <f t="shared" si="65"/>
        <v>8.9</v>
      </c>
      <c r="R189" s="56">
        <f t="shared" si="95"/>
        <v>8900</v>
      </c>
      <c r="S189" s="56">
        <f t="shared" si="93"/>
        <v>55892</v>
      </c>
      <c r="T189" s="56">
        <f t="shared" si="66"/>
        <v>0.81915323163042775</v>
      </c>
      <c r="U189" s="56">
        <f t="shared" si="67"/>
        <v>0.66765949357000731</v>
      </c>
      <c r="V189" s="56">
        <f t="shared" si="68"/>
        <v>0.68385698545769324</v>
      </c>
      <c r="W189" s="56">
        <f t="shared" si="69"/>
        <v>39.182119057265133</v>
      </c>
      <c r="X189" s="56">
        <f t="shared" si="70"/>
        <v>1.0567786978571871</v>
      </c>
      <c r="Y189" s="62">
        <v>1</v>
      </c>
      <c r="Z189" s="56">
        <f t="shared" si="71"/>
        <v>251.1033177838716</v>
      </c>
      <c r="AA189" s="56">
        <f t="shared" si="72"/>
        <v>1.5668139233670664</v>
      </c>
      <c r="AB189" s="56">
        <f t="shared" si="73"/>
        <v>89.771825091266905</v>
      </c>
      <c r="AC189" s="56">
        <f t="shared" si="74"/>
        <v>251.10530898821716</v>
      </c>
      <c r="AD189" s="62">
        <v>1</v>
      </c>
      <c r="AE189" s="56">
        <f t="shared" si="75"/>
        <v>9.2221799999999982E-3</v>
      </c>
      <c r="AF189" s="56">
        <f t="shared" si="76"/>
        <v>9.221918568829016E-3</v>
      </c>
      <c r="AG189" s="56">
        <f t="shared" si="77"/>
        <v>0.52837701300722695</v>
      </c>
      <c r="AH189" s="56">
        <f t="shared" si="78"/>
        <v>1.0000425233978565</v>
      </c>
      <c r="AI189" s="62">
        <v>1</v>
      </c>
      <c r="AJ189" s="56">
        <f t="shared" si="79"/>
        <v>0</v>
      </c>
      <c r="AK189" s="56">
        <f t="shared" si="80"/>
        <v>0</v>
      </c>
      <c r="AL189" s="56">
        <f t="shared" si="81"/>
        <v>0</v>
      </c>
      <c r="AM189" s="56">
        <f t="shared" si="82"/>
        <v>1</v>
      </c>
      <c r="AN189" s="62">
        <v>1</v>
      </c>
      <c r="AO189" s="56">
        <f t="shared" si="83"/>
        <v>0.92221800000000009</v>
      </c>
      <c r="AP189" s="56">
        <f t="shared" si="84"/>
        <v>0.74495551411185024</v>
      </c>
      <c r="AQ189" s="56">
        <f t="shared" si="85"/>
        <v>42.682806883607455</v>
      </c>
      <c r="AR189" s="56">
        <f t="shared" si="86"/>
        <v>1.3603257108222282</v>
      </c>
      <c r="AS189" s="62">
        <v>1</v>
      </c>
      <c r="AT189" s="56">
        <f t="shared" si="87"/>
        <v>9.2221799999999999E-5</v>
      </c>
      <c r="AU189" s="56">
        <f t="shared" si="88"/>
        <v>9.2221799738555487E-5</v>
      </c>
      <c r="AV189" s="56">
        <f t="shared" si="89"/>
        <v>5.283919904119908E-3</v>
      </c>
      <c r="AW189" s="56">
        <f t="shared" si="90"/>
        <v>1.0000000042524302</v>
      </c>
      <c r="AX189" s="56">
        <f t="shared" si="94"/>
        <v>-86.27113726492459</v>
      </c>
      <c r="AY189" s="56">
        <f t="shared" si="91"/>
        <v>0.30125561196501244</v>
      </c>
      <c r="AZ189" s="56">
        <f t="shared" si="92"/>
        <v>-10.421297081022921</v>
      </c>
    </row>
    <row r="190" spans="2:52"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7">
        <f t="shared" si="65"/>
        <v>9</v>
      </c>
      <c r="R190" s="56">
        <f t="shared" si="95"/>
        <v>9000</v>
      </c>
      <c r="S190" s="56">
        <f t="shared" si="93"/>
        <v>56520</v>
      </c>
      <c r="T190" s="56">
        <f t="shared" si="66"/>
        <v>0.81506642800233109</v>
      </c>
      <c r="U190" s="56">
        <f t="shared" si="67"/>
        <v>0.6751612856325917</v>
      </c>
      <c r="V190" s="56">
        <f t="shared" si="68"/>
        <v>0.69179081050094848</v>
      </c>
      <c r="W190" s="56">
        <f t="shared" si="69"/>
        <v>39.636693747638859</v>
      </c>
      <c r="X190" s="56">
        <f t="shared" si="70"/>
        <v>1.0583836939756457</v>
      </c>
      <c r="Y190" s="62">
        <v>1</v>
      </c>
      <c r="Z190" s="56">
        <f t="shared" si="71"/>
        <v>253.9247033769488</v>
      </c>
      <c r="AA190" s="56">
        <f t="shared" si="72"/>
        <v>1.5668581718339671</v>
      </c>
      <c r="AB190" s="56">
        <f t="shared" si="73"/>
        <v>89.774360341670231</v>
      </c>
      <c r="AC190" s="56">
        <f t="shared" si="74"/>
        <v>253.92667245697416</v>
      </c>
      <c r="AD190" s="62">
        <v>1</v>
      </c>
      <c r="AE190" s="56">
        <f t="shared" si="75"/>
        <v>9.3257999999999987E-3</v>
      </c>
      <c r="AF190" s="56">
        <f t="shared" si="76"/>
        <v>9.3255296574687851E-3</v>
      </c>
      <c r="AG190" s="56">
        <f t="shared" si="77"/>
        <v>0.53431349109704163</v>
      </c>
      <c r="AH190" s="56">
        <f t="shared" si="78"/>
        <v>1.0000434843273767</v>
      </c>
      <c r="AI190" s="62">
        <v>1</v>
      </c>
      <c r="AJ190" s="56">
        <f t="shared" si="79"/>
        <v>0</v>
      </c>
      <c r="AK190" s="56">
        <f t="shared" si="80"/>
        <v>0</v>
      </c>
      <c r="AL190" s="56">
        <f t="shared" si="81"/>
        <v>0</v>
      </c>
      <c r="AM190" s="56">
        <f t="shared" si="82"/>
        <v>1</v>
      </c>
      <c r="AN190" s="62">
        <v>1</v>
      </c>
      <c r="AO190" s="56">
        <f t="shared" si="83"/>
        <v>0.93258000000000008</v>
      </c>
      <c r="AP190" s="56">
        <f t="shared" si="84"/>
        <v>0.75052629824562789</v>
      </c>
      <c r="AQ190" s="56">
        <f t="shared" si="85"/>
        <v>43.00198930305136</v>
      </c>
      <c r="AR190" s="56">
        <f t="shared" si="86"/>
        <v>1.3673717330704187</v>
      </c>
      <c r="AS190" s="62">
        <v>1</v>
      </c>
      <c r="AT190" s="56">
        <f t="shared" si="87"/>
        <v>9.3258000000000007E-5</v>
      </c>
      <c r="AU190" s="56">
        <f t="shared" si="88"/>
        <v>9.3257999729643367E-5</v>
      </c>
      <c r="AV190" s="56">
        <f t="shared" si="89"/>
        <v>5.3432897903407375E-3</v>
      </c>
      <c r="AW190" s="56">
        <f t="shared" si="90"/>
        <v>1.0000000043485273</v>
      </c>
      <c r="AX190" s="56">
        <f t="shared" si="94"/>
        <v>-86.40906478625773</v>
      </c>
      <c r="AY190" s="56">
        <f t="shared" si="91"/>
        <v>0.29899733716180121</v>
      </c>
      <c r="AZ190" s="56">
        <f t="shared" si="92"/>
        <v>-10.486653588767966</v>
      </c>
    </row>
    <row r="191" spans="2:52"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7">
        <f t="shared" si="65"/>
        <v>9.1</v>
      </c>
      <c r="R191" s="56">
        <f t="shared" si="95"/>
        <v>9100</v>
      </c>
      <c r="S191" s="56">
        <f t="shared" si="93"/>
        <v>57148</v>
      </c>
      <c r="T191" s="56">
        <f t="shared" si="66"/>
        <v>0.81093396176386467</v>
      </c>
      <c r="U191" s="56">
        <f t="shared" si="67"/>
        <v>0.68266307769517609</v>
      </c>
      <c r="V191" s="56">
        <f t="shared" si="68"/>
        <v>0.69972785439553031</v>
      </c>
      <c r="W191" s="56">
        <f t="shared" si="69"/>
        <v>40.091452864608478</v>
      </c>
      <c r="X191" s="56">
        <f t="shared" si="70"/>
        <v>1.0600201733883592</v>
      </c>
      <c r="Y191" s="62">
        <v>1</v>
      </c>
      <c r="Z191" s="56">
        <f t="shared" si="71"/>
        <v>256.74608897002599</v>
      </c>
      <c r="AA191" s="56">
        <f t="shared" si="72"/>
        <v>1.5669014478220078</v>
      </c>
      <c r="AB191" s="56">
        <f t="shared" si="73"/>
        <v>89.776839873139224</v>
      </c>
      <c r="AC191" s="56">
        <f t="shared" si="74"/>
        <v>256.74803641197434</v>
      </c>
      <c r="AD191" s="62">
        <v>1</v>
      </c>
      <c r="AE191" s="56">
        <f t="shared" si="75"/>
        <v>9.4294199999999991E-3</v>
      </c>
      <c r="AF191" s="56">
        <f t="shared" si="76"/>
        <v>9.4291405458792072E-3</v>
      </c>
      <c r="AG191" s="56">
        <f t="shared" si="77"/>
        <v>0.54024995771455975</v>
      </c>
      <c r="AH191" s="56">
        <f t="shared" si="78"/>
        <v>1.0000444559926005</v>
      </c>
      <c r="AI191" s="62">
        <v>1</v>
      </c>
      <c r="AJ191" s="56">
        <f t="shared" si="79"/>
        <v>0</v>
      </c>
      <c r="AK191" s="56">
        <f t="shared" si="80"/>
        <v>0</v>
      </c>
      <c r="AL191" s="56">
        <f t="shared" si="81"/>
        <v>0</v>
      </c>
      <c r="AM191" s="56">
        <f t="shared" si="82"/>
        <v>1</v>
      </c>
      <c r="AN191" s="62">
        <v>1</v>
      </c>
      <c r="AO191" s="56">
        <f t="shared" si="83"/>
        <v>0.94294200000000006</v>
      </c>
      <c r="AP191" s="56">
        <f t="shared" si="84"/>
        <v>0.75603979550342182</v>
      </c>
      <c r="AQ191" s="56">
        <f t="shared" si="85"/>
        <v>43.317889426279905</v>
      </c>
      <c r="AR191" s="56">
        <f t="shared" si="86"/>
        <v>1.3744597539993668</v>
      </c>
      <c r="AS191" s="62">
        <v>1</v>
      </c>
      <c r="AT191" s="56">
        <f t="shared" si="87"/>
        <v>9.4294200000000003E-5</v>
      </c>
      <c r="AU191" s="56">
        <f t="shared" si="88"/>
        <v>9.4294199720530968E-5</v>
      </c>
      <c r="AV191" s="56">
        <f t="shared" si="89"/>
        <v>5.4026596765500909E-3</v>
      </c>
      <c r="AW191" s="56">
        <f t="shared" si="90"/>
        <v>1.000000004445698</v>
      </c>
      <c r="AX191" s="56">
        <f t="shared" si="94"/>
        <v>-86.55040331146779</v>
      </c>
      <c r="AY191" s="56">
        <f t="shared" si="91"/>
        <v>0.29678568597300142</v>
      </c>
      <c r="AZ191" s="56">
        <f t="shared" si="92"/>
        <v>-10.55114097977722</v>
      </c>
    </row>
    <row r="192" spans="2:52"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7">
        <f t="shared" si="65"/>
        <v>9.1999999999999993</v>
      </c>
      <c r="R192" s="56">
        <f t="shared" si="95"/>
        <v>9200</v>
      </c>
      <c r="S192" s="56">
        <f t="shared" si="93"/>
        <v>57776</v>
      </c>
      <c r="T192" s="56">
        <f t="shared" si="66"/>
        <v>0.80675583291502839</v>
      </c>
      <c r="U192" s="56">
        <f t="shared" si="67"/>
        <v>0.69016486975776048</v>
      </c>
      <c r="V192" s="56">
        <f t="shared" si="68"/>
        <v>0.7076678906483066</v>
      </c>
      <c r="W192" s="56">
        <f t="shared" si="69"/>
        <v>40.54638343107343</v>
      </c>
      <c r="X192" s="56">
        <f t="shared" si="70"/>
        <v>1.0616885237159568</v>
      </c>
      <c r="Y192" s="62">
        <v>1</v>
      </c>
      <c r="Z192" s="56">
        <f t="shared" si="71"/>
        <v>259.56747456310325</v>
      </c>
      <c r="AA192" s="56">
        <f t="shared" si="72"/>
        <v>1.5669437830418174</v>
      </c>
      <c r="AB192" s="56">
        <f t="shared" si="73"/>
        <v>89.77926550255907</v>
      </c>
      <c r="AC192" s="56">
        <f t="shared" si="74"/>
        <v>259.56940083736225</v>
      </c>
      <c r="AD192" s="62">
        <v>1</v>
      </c>
      <c r="AE192" s="56">
        <f t="shared" si="75"/>
        <v>9.5330399999999996E-3</v>
      </c>
      <c r="AF192" s="56">
        <f t="shared" si="76"/>
        <v>9.5327512318363027E-3</v>
      </c>
      <c r="AG192" s="56">
        <f t="shared" si="77"/>
        <v>0.54618641273235669</v>
      </c>
      <c r="AH192" s="56">
        <f t="shared" si="78"/>
        <v>1.0000454383934969</v>
      </c>
      <c r="AI192" s="62">
        <v>1</v>
      </c>
      <c r="AJ192" s="56">
        <f t="shared" si="79"/>
        <v>0</v>
      </c>
      <c r="AK192" s="56">
        <f t="shared" si="80"/>
        <v>0</v>
      </c>
      <c r="AL192" s="56">
        <f t="shared" si="81"/>
        <v>0</v>
      </c>
      <c r="AM192" s="56">
        <f t="shared" si="82"/>
        <v>1</v>
      </c>
      <c r="AN192" s="62">
        <v>1</v>
      </c>
      <c r="AO192" s="56">
        <f t="shared" si="83"/>
        <v>0.95330400000000004</v>
      </c>
      <c r="AP192" s="56">
        <f t="shared" si="84"/>
        <v>0.76149655494812574</v>
      </c>
      <c r="AQ192" s="56">
        <f t="shared" si="85"/>
        <v>43.630538712279588</v>
      </c>
      <c r="AR192" s="56">
        <f t="shared" si="86"/>
        <v>1.3815891272067828</v>
      </c>
      <c r="AS192" s="62">
        <v>1</v>
      </c>
      <c r="AT192" s="56">
        <f t="shared" si="87"/>
        <v>9.5330400000000011E-5</v>
      </c>
      <c r="AU192" s="56">
        <f t="shared" si="88"/>
        <v>9.5330399711216108E-5</v>
      </c>
      <c r="AV192" s="56">
        <f t="shared" si="89"/>
        <v>5.462029562747845E-3</v>
      </c>
      <c r="AW192" s="56">
        <f t="shared" si="90"/>
        <v>1.0000000045439426</v>
      </c>
      <c r="AX192" s="56">
        <f t="shared" si="94"/>
        <v>-86.695110221352905</v>
      </c>
      <c r="AY192" s="56">
        <f t="shared" si="91"/>
        <v>0.29461881195961892</v>
      </c>
      <c r="AZ192" s="56">
        <f t="shared" si="92"/>
        <v>-10.614790521937135</v>
      </c>
    </row>
    <row r="193" spans="2:52"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7">
        <f t="shared" si="65"/>
        <v>9.3000000000000007</v>
      </c>
      <c r="R193" s="56">
        <f t="shared" si="95"/>
        <v>9300</v>
      </c>
      <c r="S193" s="56">
        <f t="shared" si="93"/>
        <v>58404</v>
      </c>
      <c r="T193" s="56">
        <f t="shared" si="66"/>
        <v>0.80253204145582246</v>
      </c>
      <c r="U193" s="56">
        <f t="shared" si="67"/>
        <v>0.69766666182034476</v>
      </c>
      <c r="V193" s="56">
        <f t="shared" si="68"/>
        <v>0.71561068628907099</v>
      </c>
      <c r="W193" s="56">
        <f t="shared" si="69"/>
        <v>41.001472098824138</v>
      </c>
      <c r="X193" s="56">
        <f t="shared" si="70"/>
        <v>1.063389133186339</v>
      </c>
      <c r="Y193" s="62">
        <v>1</v>
      </c>
      <c r="Z193" s="56">
        <f t="shared" si="71"/>
        <v>262.38886015618044</v>
      </c>
      <c r="AA193" s="56">
        <f t="shared" si="72"/>
        <v>1.5669852078401607</v>
      </c>
      <c r="AB193" s="56">
        <f t="shared" si="73"/>
        <v>89.781638968671331</v>
      </c>
      <c r="AC193" s="56">
        <f t="shared" si="74"/>
        <v>262.39076571796426</v>
      </c>
      <c r="AD193" s="62">
        <v>1</v>
      </c>
      <c r="AE193" s="56">
        <f t="shared" si="75"/>
        <v>9.6366599999999983E-3</v>
      </c>
      <c r="AF193" s="56">
        <f t="shared" si="76"/>
        <v>9.6363617131161108E-3</v>
      </c>
      <c r="AG193" s="56">
        <f t="shared" si="77"/>
        <v>0.55212285602300892</v>
      </c>
      <c r="AH193" s="56">
        <f t="shared" si="78"/>
        <v>1.0000464315300344</v>
      </c>
      <c r="AI193" s="62">
        <v>1</v>
      </c>
      <c r="AJ193" s="56">
        <f t="shared" si="79"/>
        <v>0</v>
      </c>
      <c r="AK193" s="56">
        <f t="shared" si="80"/>
        <v>0</v>
      </c>
      <c r="AL193" s="56">
        <f t="shared" si="81"/>
        <v>0</v>
      </c>
      <c r="AM193" s="56">
        <f t="shared" si="82"/>
        <v>1</v>
      </c>
      <c r="AN193" s="62">
        <v>1</v>
      </c>
      <c r="AO193" s="56">
        <f t="shared" si="83"/>
        <v>0.96366600000000002</v>
      </c>
      <c r="AP193" s="56">
        <f t="shared" si="84"/>
        <v>0.7668971279171104</v>
      </c>
      <c r="AQ193" s="56">
        <f t="shared" si="85"/>
        <v>43.939968750354851</v>
      </c>
      <c r="AR193" s="56">
        <f t="shared" si="86"/>
        <v>1.3887592158311677</v>
      </c>
      <c r="AS193" s="62">
        <v>1</v>
      </c>
      <c r="AT193" s="56">
        <f t="shared" si="87"/>
        <v>9.6366600000000007E-5</v>
      </c>
      <c r="AU193" s="56">
        <f t="shared" si="88"/>
        <v>9.6366599701696511E-5</v>
      </c>
      <c r="AV193" s="56">
        <f t="shared" si="89"/>
        <v>5.5213994489338681E-3</v>
      </c>
      <c r="AW193" s="56">
        <f t="shared" si="90"/>
        <v>1.0000000046432607</v>
      </c>
      <c r="AX193" s="56">
        <f t="shared" si="94"/>
        <v>-86.843142317140618</v>
      </c>
      <c r="AY193" s="56">
        <f t="shared" si="91"/>
        <v>0.29249495100190437</v>
      </c>
      <c r="AZ193" s="56">
        <f t="shared" si="92"/>
        <v>-10.677632524691564</v>
      </c>
    </row>
    <row r="194" spans="2:52"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7">
        <f t="shared" si="65"/>
        <v>9.4</v>
      </c>
      <c r="R194" s="56">
        <f t="shared" si="95"/>
        <v>9400</v>
      </c>
      <c r="S194" s="56">
        <f t="shared" si="93"/>
        <v>59032</v>
      </c>
      <c r="T194" s="56">
        <f t="shared" si="66"/>
        <v>0.79826258738624656</v>
      </c>
      <c r="U194" s="56">
        <f t="shared" si="67"/>
        <v>0.70516845388292915</v>
      </c>
      <c r="V194" s="56">
        <f t="shared" si="68"/>
        <v>0.72355600194304226</v>
      </c>
      <c r="W194" s="56">
        <f t="shared" si="69"/>
        <v>41.456705152695918</v>
      </c>
      <c r="X194" s="56">
        <f t="shared" si="70"/>
        <v>1.065122390513046</v>
      </c>
      <c r="Y194" s="62">
        <v>1</v>
      </c>
      <c r="Z194" s="56">
        <f t="shared" si="71"/>
        <v>265.21024574925764</v>
      </c>
      <c r="AA194" s="56">
        <f t="shared" si="72"/>
        <v>1.5670257512724826</v>
      </c>
      <c r="AB194" s="56">
        <f t="shared" si="73"/>
        <v>89.783961936230341</v>
      </c>
      <c r="AC194" s="56">
        <f t="shared" si="74"/>
        <v>265.21213103925248</v>
      </c>
      <c r="AD194" s="62">
        <v>1</v>
      </c>
      <c r="AE194" s="56">
        <f t="shared" si="75"/>
        <v>9.7402799999999987E-3</v>
      </c>
      <c r="AF194" s="56">
        <f t="shared" si="76"/>
        <v>9.7399719874947024E-3</v>
      </c>
      <c r="AG194" s="56">
        <f t="shared" si="77"/>
        <v>0.55805928745909472</v>
      </c>
      <c r="AH194" s="56">
        <f t="shared" si="78"/>
        <v>1.0000474354021804</v>
      </c>
      <c r="AI194" s="62">
        <v>1</v>
      </c>
      <c r="AJ194" s="56">
        <f t="shared" si="79"/>
        <v>0</v>
      </c>
      <c r="AK194" s="56">
        <f t="shared" si="80"/>
        <v>0</v>
      </c>
      <c r="AL194" s="56">
        <f t="shared" si="81"/>
        <v>0</v>
      </c>
      <c r="AM194" s="56">
        <f t="shared" si="82"/>
        <v>1</v>
      </c>
      <c r="AN194" s="62">
        <v>1</v>
      </c>
      <c r="AO194" s="56">
        <f t="shared" si="83"/>
        <v>0.97402800000000012</v>
      </c>
      <c r="AP194" s="56">
        <f t="shared" si="84"/>
        <v>0.77224206756359137</v>
      </c>
      <c r="AQ194" s="56">
        <f t="shared" si="85"/>
        <v>44.246211233850353</v>
      </c>
      <c r="AR194" s="56">
        <f t="shared" si="86"/>
        <v>1.3959693924954086</v>
      </c>
      <c r="AS194" s="62">
        <v>1</v>
      </c>
      <c r="AT194" s="56">
        <f t="shared" si="87"/>
        <v>9.7402800000000002E-5</v>
      </c>
      <c r="AU194" s="56">
        <f t="shared" si="88"/>
        <v>9.7402799691969965E-5</v>
      </c>
      <c r="AV194" s="56">
        <f t="shared" si="89"/>
        <v>5.5807693351080335E-3</v>
      </c>
      <c r="AW194" s="56">
        <f t="shared" si="90"/>
        <v>1.0000000047436526</v>
      </c>
      <c r="AX194" s="56">
        <f t="shared" si="94"/>
        <v>-86.994455855075898</v>
      </c>
      <c r="AY194" s="56">
        <f t="shared" si="91"/>
        <v>0.29041241702440057</v>
      </c>
      <c r="AZ194" s="56">
        <f t="shared" si="92"/>
        <v>-10.739696373082692</v>
      </c>
    </row>
    <row r="195" spans="2:52"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7">
        <f t="shared" ref="Q195:Q258" si="96">R195/1000</f>
        <v>9.5</v>
      </c>
      <c r="R195" s="56">
        <f t="shared" si="95"/>
        <v>9500</v>
      </c>
      <c r="S195" s="56">
        <f t="shared" si="93"/>
        <v>59660</v>
      </c>
      <c r="T195" s="56">
        <f t="shared" ref="T195:T258" si="97">1-S195*S195*I$2*I$2</f>
        <v>0.79394747070630101</v>
      </c>
      <c r="U195" s="56">
        <f t="shared" ref="U195:U258" si="98">S195*I$2/F$8</f>
        <v>0.71267024594551354</v>
      </c>
      <c r="V195" s="56">
        <f t="shared" ref="V195:V258" si="99">ATAN2(T195,U195)</f>
        <v>0.73150359190864156</v>
      </c>
      <c r="W195" s="56">
        <f t="shared" ref="W195:W258" si="100">DEGREES(V195)</f>
        <v>41.912068515025275</v>
      </c>
      <c r="X195" s="56">
        <f t="shared" ref="X195:X258" si="101">SQRT(T195^2+U195^2)</f>
        <v>1.0668886847731451</v>
      </c>
      <c r="Y195" s="62">
        <v>1</v>
      </c>
      <c r="Z195" s="56">
        <f t="shared" ref="Z195:Z258" si="102">S195*I$4</f>
        <v>268.03163134233483</v>
      </c>
      <c r="AA195" s="56">
        <f t="shared" ref="AA195:AA258" si="103">ATAN2(Y195,Z195)</f>
        <v>1.5670654411708689</v>
      </c>
      <c r="AB195" s="56">
        <f t="shared" ref="AB195:AB258" si="104">DEGREES(AA195)</f>
        <v>89.786235999897187</v>
      </c>
      <c r="AC195" s="56">
        <f t="shared" ref="AC195:AC258" si="105">SQRT(Y195^2+Z195^2)</f>
        <v>268.0334967873107</v>
      </c>
      <c r="AD195" s="62">
        <v>1</v>
      </c>
      <c r="AE195" s="56">
        <f t="shared" ref="AE195:AE258" si="106">S195*I$5</f>
        <v>9.8438999999999992E-3</v>
      </c>
      <c r="AF195" s="56">
        <f t="shared" ref="AF195:AF258" si="107">ATAN2(AD195,AE195)</f>
        <v>9.8435820527481739E-3</v>
      </c>
      <c r="AG195" s="56">
        <f t="shared" ref="AG195:AG258" si="108">DEGREES(AF195)</f>
        <v>0.56399570691319367</v>
      </c>
      <c r="AH195" s="56">
        <f t="shared" ref="AH195:AH258" si="109">SQRT(AD195^2+AE195^2)</f>
        <v>1.0000484500099032</v>
      </c>
      <c r="AI195" s="62">
        <v>1</v>
      </c>
      <c r="AJ195" s="56">
        <f t="shared" ref="AJ195:AJ258" si="110">-1*S195*I$3</f>
        <v>0</v>
      </c>
      <c r="AK195" s="56">
        <f t="shared" ref="AK195:AK258" si="111">ATAN2(AI195,AJ195)</f>
        <v>0</v>
      </c>
      <c r="AL195" s="56">
        <f t="shared" ref="AL195:AL258" si="112">DEGREES(AK195)</f>
        <v>0</v>
      </c>
      <c r="AM195" s="56">
        <f t="shared" ref="AM195:AM258" si="113">SQRT(AI195^2+AJ195^2)</f>
        <v>1</v>
      </c>
      <c r="AN195" s="62">
        <v>1</v>
      </c>
      <c r="AO195" s="56">
        <f t="shared" ref="AO195:AO258" si="114">S195*I$6</f>
        <v>0.9843900000000001</v>
      </c>
      <c r="AP195" s="56">
        <f t="shared" ref="AP195:AP258" si="115">ATAN2(AN195,AO195)</f>
        <v>0.77753192841913321</v>
      </c>
      <c r="AQ195" s="56">
        <f t="shared" ref="AQ195:AQ258" si="116">DEGREES(AP195)</f>
        <v>44.549297935084361</v>
      </c>
      <c r="AR195" s="56">
        <f t="shared" ref="AR195:AR258" si="117">SQRT(AN195^2+AO195^2)</f>
        <v>1.4032190392451209</v>
      </c>
      <c r="AS195" s="62">
        <v>1</v>
      </c>
      <c r="AT195" s="56">
        <f t="shared" ref="AT195:AT258" si="118">S195*I$7</f>
        <v>9.8439000000000011E-5</v>
      </c>
      <c r="AU195" s="56">
        <f t="shared" ref="AU195:AU258" si="119">ATAN2(AS195,AT195)</f>
        <v>9.8438999682034278E-5</v>
      </c>
      <c r="AV195" s="56">
        <f t="shared" ref="AV195:AV258" si="120">DEGREES(AU195)</f>
        <v>5.6401392212702172E-3</v>
      </c>
      <c r="AW195" s="56">
        <f t="shared" ref="AW195:AW258" si="121">SQRT(AS195^2+AT195^2)</f>
        <v>1.0000000048451183</v>
      </c>
      <c r="AX195" s="56">
        <f t="shared" si="94"/>
        <v>-87.149006579838101</v>
      </c>
      <c r="AY195" s="56">
        <f t="shared" ref="AY195:AY258" si="122">MAX(1E-25,F$12*AM195*AR195/X195/AC195)</f>
        <v>0.28836959799070999</v>
      </c>
      <c r="AZ195" s="56">
        <f t="shared" ref="AZ195:AZ258" si="123">20*LOG(AY195)</f>
        <v>-10.801010560109678</v>
      </c>
    </row>
    <row r="196" spans="2:52"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7">
        <f t="shared" si="96"/>
        <v>9.6</v>
      </c>
      <c r="R196" s="56">
        <f t="shared" si="95"/>
        <v>9600</v>
      </c>
      <c r="S196" s="56">
        <f t="shared" ref="S196:S259" si="124">R196*6.28</f>
        <v>60288</v>
      </c>
      <c r="T196" s="56">
        <f t="shared" si="97"/>
        <v>0.78958669141598559</v>
      </c>
      <c r="U196" s="56">
        <f t="shared" si="98"/>
        <v>0.72017203800809781</v>
      </c>
      <c r="V196" s="56">
        <f t="shared" si="99"/>
        <v>0.73945320424054306</v>
      </c>
      <c r="W196" s="56">
        <f t="shared" si="100"/>
        <v>42.367547750408384</v>
      </c>
      <c r="X196" s="56">
        <f t="shared" si="101"/>
        <v>1.0686884052847114</v>
      </c>
      <c r="Y196" s="62">
        <v>1</v>
      </c>
      <c r="Z196" s="56">
        <f t="shared" si="102"/>
        <v>270.85301693541203</v>
      </c>
      <c r="AA196" s="56">
        <f t="shared" si="103"/>
        <v>1.5671043042077626</v>
      </c>
      <c r="AB196" s="56">
        <f t="shared" si="104"/>
        <v>89.788462687890245</v>
      </c>
      <c r="AC196" s="56">
        <f t="shared" si="105"/>
        <v>270.85486294880252</v>
      </c>
      <c r="AD196" s="62">
        <v>1</v>
      </c>
      <c r="AE196" s="56">
        <f t="shared" si="106"/>
        <v>9.9475199999999996E-3</v>
      </c>
      <c r="AF196" s="56">
        <f t="shared" si="107"/>
        <v>9.9471919066526446E-3</v>
      </c>
      <c r="AG196" s="56">
        <f t="shared" si="108"/>
        <v>0.56993211425788692</v>
      </c>
      <c r="AH196" s="56">
        <f t="shared" si="109"/>
        <v>1.0000494753531699</v>
      </c>
      <c r="AI196" s="62">
        <v>1</v>
      </c>
      <c r="AJ196" s="56">
        <f t="shared" si="110"/>
        <v>0</v>
      </c>
      <c r="AK196" s="56">
        <f t="shared" si="111"/>
        <v>0</v>
      </c>
      <c r="AL196" s="56">
        <f t="shared" si="112"/>
        <v>0</v>
      </c>
      <c r="AM196" s="56">
        <f t="shared" si="113"/>
        <v>1</v>
      </c>
      <c r="AN196" s="62">
        <v>1</v>
      </c>
      <c r="AO196" s="56">
        <f t="shared" si="114"/>
        <v>0.99475200000000008</v>
      </c>
      <c r="AP196" s="56">
        <f t="shared" si="115"/>
        <v>0.78276726597673052</v>
      </c>
      <c r="AQ196" s="56">
        <f t="shared" si="116"/>
        <v>44.849260681461018</v>
      </c>
      <c r="AR196" s="56">
        <f t="shared" si="117"/>
        <v>1.4105075474821112</v>
      </c>
      <c r="AS196" s="62">
        <v>1</v>
      </c>
      <c r="AT196" s="56">
        <f t="shared" si="118"/>
        <v>9.9475200000000006E-5</v>
      </c>
      <c r="AU196" s="56">
        <f t="shared" si="119"/>
        <v>9.9475199671887184E-5</v>
      </c>
      <c r="AV196" s="56">
        <f t="shared" si="120"/>
        <v>5.6995091074202872E-3</v>
      </c>
      <c r="AW196" s="56">
        <f t="shared" si="121"/>
        <v>1.0000000049476576</v>
      </c>
      <c r="AX196" s="56">
        <f t="shared" si="94"/>
        <v>-87.306749756837604</v>
      </c>
      <c r="AY196" s="56">
        <f t="shared" si="122"/>
        <v>0.28636495214826996</v>
      </c>
      <c r="AZ196" s="56">
        <f t="shared" si="123"/>
        <v>-10.861602717508223</v>
      </c>
    </row>
    <row r="197" spans="2:52"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7">
        <f t="shared" si="96"/>
        <v>9.6999999999999993</v>
      </c>
      <c r="R197" s="56">
        <f t="shared" si="95"/>
        <v>9700</v>
      </c>
      <c r="S197" s="56">
        <f t="shared" si="124"/>
        <v>60916</v>
      </c>
      <c r="T197" s="56">
        <f t="shared" si="97"/>
        <v>0.78518024951530041</v>
      </c>
      <c r="U197" s="56">
        <f t="shared" si="98"/>
        <v>0.7276738300706822</v>
      </c>
      <c r="V197" s="56">
        <f t="shared" si="99"/>
        <v>0.74740458083797878</v>
      </c>
      <c r="W197" s="56">
        <f t="shared" si="100"/>
        <v>42.823128070760546</v>
      </c>
      <c r="X197" s="56">
        <f t="shared" si="101"/>
        <v>1.0705219414839873</v>
      </c>
      <c r="Y197" s="62">
        <v>1</v>
      </c>
      <c r="Z197" s="56">
        <f t="shared" si="102"/>
        <v>273.67440252848928</v>
      </c>
      <c r="AA197" s="56">
        <f t="shared" si="103"/>
        <v>1.5671423659557373</v>
      </c>
      <c r="AB197" s="56">
        <f t="shared" si="104"/>
        <v>89.790643465410099</v>
      </c>
      <c r="AC197" s="56">
        <f t="shared" si="105"/>
        <v>273.6762295109416</v>
      </c>
      <c r="AD197" s="62">
        <v>1</v>
      </c>
      <c r="AE197" s="56">
        <f t="shared" si="106"/>
        <v>1.0051139999999998E-2</v>
      </c>
      <c r="AF197" s="56">
        <f t="shared" si="107"/>
        <v>1.0050801546984263E-2</v>
      </c>
      <c r="AG197" s="56">
        <f t="shared" si="108"/>
        <v>0.57586850936575706</v>
      </c>
      <c r="AH197" s="56">
        <f t="shared" si="109"/>
        <v>1.0000505114319473</v>
      </c>
      <c r="AI197" s="62">
        <v>1</v>
      </c>
      <c r="AJ197" s="56">
        <f t="shared" si="110"/>
        <v>0</v>
      </c>
      <c r="AK197" s="56">
        <f t="shared" si="111"/>
        <v>0</v>
      </c>
      <c r="AL197" s="56">
        <f t="shared" si="112"/>
        <v>0</v>
      </c>
      <c r="AM197" s="56">
        <f t="shared" si="113"/>
        <v>1</v>
      </c>
      <c r="AN197" s="62">
        <v>1</v>
      </c>
      <c r="AO197" s="56">
        <f t="shared" si="114"/>
        <v>1.0051140000000001</v>
      </c>
      <c r="AP197" s="56">
        <f t="shared" si="115"/>
        <v>0.78794863629389644</v>
      </c>
      <c r="AQ197" s="56">
        <f t="shared" si="116"/>
        <v>45.146131332728984</v>
      </c>
      <c r="AR197" s="56">
        <f t="shared" si="117"/>
        <v>1.4178343178933144</v>
      </c>
      <c r="AS197" s="62">
        <v>1</v>
      </c>
      <c r="AT197" s="56">
        <f t="shared" si="118"/>
        <v>1.005114E-4</v>
      </c>
      <c r="AU197" s="56">
        <f t="shared" si="119"/>
        <v>1.0051139966152648E-4</v>
      </c>
      <c r="AV197" s="56">
        <f t="shared" si="120"/>
        <v>5.758878993558118E-3</v>
      </c>
      <c r="AW197" s="56">
        <f t="shared" si="121"/>
        <v>1.0000000050512707</v>
      </c>
      <c r="AX197" s="56">
        <f t="shared" ref="AX197:AX260" si="125">AQ197-W197-AB197</f>
        <v>-87.467640203441661</v>
      </c>
      <c r="AY197" s="56">
        <f t="shared" si="122"/>
        <v>0.28439700450504152</v>
      </c>
      <c r="AZ197" s="56">
        <f t="shared" si="123"/>
        <v>-10.921499645046707</v>
      </c>
    </row>
    <row r="198" spans="2:52"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7">
        <f t="shared" si="96"/>
        <v>9.8000000000000007</v>
      </c>
      <c r="R198" s="56">
        <f t="shared" si="95"/>
        <v>9800</v>
      </c>
      <c r="S198" s="56">
        <f t="shared" si="124"/>
        <v>61544</v>
      </c>
      <c r="T198" s="56">
        <f t="shared" si="97"/>
        <v>0.78072814500424537</v>
      </c>
      <c r="U198" s="56">
        <f t="shared" si="98"/>
        <v>0.73517562213326648</v>
      </c>
      <c r="V198" s="56">
        <f t="shared" si="99"/>
        <v>0.75535745753827499</v>
      </c>
      <c r="W198" s="56">
        <f t="shared" si="100"/>
        <v>43.278794340675447</v>
      </c>
      <c r="X198" s="56">
        <f t="shared" si="101"/>
        <v>1.0723896828022943</v>
      </c>
      <c r="Y198" s="62">
        <v>1</v>
      </c>
      <c r="Z198" s="56">
        <f t="shared" si="102"/>
        <v>276.49578812156648</v>
      </c>
      <c r="AA198" s="56">
        <f t="shared" si="103"/>
        <v>1.5671796509436109</v>
      </c>
      <c r="AB198" s="56">
        <f t="shared" si="104"/>
        <v>89.792779737854445</v>
      </c>
      <c r="AC198" s="56">
        <f t="shared" si="105"/>
        <v>276.49759646146327</v>
      </c>
      <c r="AD198" s="62">
        <v>1</v>
      </c>
      <c r="AE198" s="56">
        <f t="shared" si="106"/>
        <v>1.0154759999999999E-2</v>
      </c>
      <c r="AF198" s="56">
        <f t="shared" si="107"/>
        <v>1.0154410971519213E-2</v>
      </c>
      <c r="AG198" s="56">
        <f t="shared" si="108"/>
        <v>0.5818048921093889</v>
      </c>
      <c r="AH198" s="56">
        <f t="shared" si="109"/>
        <v>1.0000515582462024</v>
      </c>
      <c r="AI198" s="62">
        <v>1</v>
      </c>
      <c r="AJ198" s="56">
        <f t="shared" si="110"/>
        <v>0</v>
      </c>
      <c r="AK198" s="56">
        <f t="shared" si="111"/>
        <v>0</v>
      </c>
      <c r="AL198" s="56">
        <f t="shared" si="112"/>
        <v>0</v>
      </c>
      <c r="AM198" s="56">
        <f t="shared" si="113"/>
        <v>1</v>
      </c>
      <c r="AN198" s="62">
        <v>1</v>
      </c>
      <c r="AO198" s="56">
        <f t="shared" si="114"/>
        <v>1.015476</v>
      </c>
      <c r="AP198" s="56">
        <f t="shared" si="115"/>
        <v>0.79307659561518629</v>
      </c>
      <c r="AQ198" s="56">
        <f t="shared" si="116"/>
        <v>45.439941759353665</v>
      </c>
      <c r="AR198" s="56">
        <f t="shared" si="117"/>
        <v>1.4251987603755485</v>
      </c>
      <c r="AS198" s="62">
        <v>1</v>
      </c>
      <c r="AT198" s="56">
        <f t="shared" si="118"/>
        <v>1.0154760000000001E-4</v>
      </c>
      <c r="AU198" s="56">
        <f t="shared" si="119"/>
        <v>1.0154759965094994E-4</v>
      </c>
      <c r="AV198" s="56">
        <f t="shared" si="120"/>
        <v>5.8182488796835836E-3</v>
      </c>
      <c r="AW198" s="56">
        <f t="shared" si="121"/>
        <v>1.0000000051559574</v>
      </c>
      <c r="AX198" s="56">
        <f t="shared" si="125"/>
        <v>-87.631632319176219</v>
      </c>
      <c r="AY198" s="56">
        <f t="shared" si="122"/>
        <v>0.28246434352149002</v>
      </c>
      <c r="AZ198" s="56">
        <f t="shared" si="123"/>
        <v>-10.980727338427785</v>
      </c>
    </row>
    <row r="199" spans="2:52"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7">
        <f t="shared" si="96"/>
        <v>9.9</v>
      </c>
      <c r="R199" s="56">
        <f t="shared" si="95"/>
        <v>9900</v>
      </c>
      <c r="S199" s="56">
        <f t="shared" si="124"/>
        <v>62172</v>
      </c>
      <c r="T199" s="56">
        <f t="shared" si="97"/>
        <v>0.77623037788282068</v>
      </c>
      <c r="U199" s="56">
        <f t="shared" si="98"/>
        <v>0.74267741419585087</v>
      </c>
      <c r="V199" s="56">
        <f t="shared" si="99"/>
        <v>0.76331156421558988</v>
      </c>
      <c r="W199" s="56">
        <f t="shared" si="100"/>
        <v>43.734531083082416</v>
      </c>
      <c r="X199" s="56">
        <f t="shared" si="101"/>
        <v>1.0742920185427898</v>
      </c>
      <c r="Y199" s="62">
        <v>1</v>
      </c>
      <c r="Z199" s="56">
        <f t="shared" si="102"/>
        <v>279.31717371464367</v>
      </c>
      <c r="AA199" s="56">
        <f t="shared" si="103"/>
        <v>1.5672161827091602</v>
      </c>
      <c r="AB199" s="56">
        <f t="shared" si="104"/>
        <v>89.794872853838584</v>
      </c>
      <c r="AC199" s="56">
        <f t="shared" si="105"/>
        <v>279.31896378859852</v>
      </c>
      <c r="AD199" s="62">
        <v>1</v>
      </c>
      <c r="AE199" s="56">
        <f t="shared" si="106"/>
        <v>1.0258379999999999E-2</v>
      </c>
      <c r="AF199" s="56">
        <f t="shared" si="107"/>
        <v>1.0258020178033693E-2</v>
      </c>
      <c r="AG199" s="56">
        <f t="shared" si="108"/>
        <v>0.58774126236136792</v>
      </c>
      <c r="AH199" s="56">
        <f t="shared" si="109"/>
        <v>1.0000526157959011</v>
      </c>
      <c r="AI199" s="62">
        <v>1</v>
      </c>
      <c r="AJ199" s="56">
        <f t="shared" si="110"/>
        <v>0</v>
      </c>
      <c r="AK199" s="56">
        <f t="shared" si="111"/>
        <v>0</v>
      </c>
      <c r="AL199" s="56">
        <f t="shared" si="112"/>
        <v>0</v>
      </c>
      <c r="AM199" s="56">
        <f t="shared" si="113"/>
        <v>1</v>
      </c>
      <c r="AN199" s="62">
        <v>1</v>
      </c>
      <c r="AO199" s="56">
        <f t="shared" si="114"/>
        <v>1.025838</v>
      </c>
      <c r="AP199" s="56">
        <f t="shared" si="115"/>
        <v>0.79815170001358171</v>
      </c>
      <c r="AQ199" s="56">
        <f t="shared" si="116"/>
        <v>45.730723821970003</v>
      </c>
      <c r="AR199" s="56">
        <f t="shared" si="117"/>
        <v>1.4326002939564126</v>
      </c>
      <c r="AS199" s="62">
        <v>1</v>
      </c>
      <c r="AT199" s="56">
        <f t="shared" si="118"/>
        <v>1.0258380000000001E-4</v>
      </c>
      <c r="AU199" s="56">
        <f t="shared" si="119"/>
        <v>1.0258379964015532E-4</v>
      </c>
      <c r="AV199" s="56">
        <f t="shared" si="120"/>
        <v>5.8776187657965532E-3</v>
      </c>
      <c r="AW199" s="56">
        <f t="shared" si="121"/>
        <v>1.000000005261718</v>
      </c>
      <c r="AX199" s="56">
        <f t="shared" si="125"/>
        <v>-87.798680114950997</v>
      </c>
      <c r="AY199" s="56">
        <f t="shared" si="122"/>
        <v>0.28056561800256657</v>
      </c>
      <c r="AZ199" s="56">
        <f t="shared" si="123"/>
        <v>-11.039311015878237</v>
      </c>
    </row>
    <row r="200" spans="2:52"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7">
        <f t="shared" si="96"/>
        <v>10</v>
      </c>
      <c r="R200" s="56">
        <f>100+R199</f>
        <v>10000</v>
      </c>
      <c r="S200" s="56">
        <f t="shared" si="124"/>
        <v>62800</v>
      </c>
      <c r="T200" s="56">
        <f t="shared" si="97"/>
        <v>0.77168694815102601</v>
      </c>
      <c r="U200" s="56">
        <f t="shared" si="98"/>
        <v>0.75017920625843526</v>
      </c>
      <c r="V200" s="56">
        <f t="shared" si="99"/>
        <v>0.77126662488481212</v>
      </c>
      <c r="W200" s="56">
        <f t="shared" si="100"/>
        <v>44.190322485199367</v>
      </c>
      <c r="X200" s="56">
        <f t="shared" si="101"/>
        <v>1.0762293377571437</v>
      </c>
      <c r="Y200" s="62">
        <v>1</v>
      </c>
      <c r="Z200" s="56">
        <f t="shared" si="102"/>
        <v>282.13855930772087</v>
      </c>
      <c r="AA200" s="56">
        <f t="shared" si="103"/>
        <v>1.56725198384867</v>
      </c>
      <c r="AB200" s="56">
        <f t="shared" si="104"/>
        <v>89.796924108034261</v>
      </c>
      <c r="AC200" s="56">
        <f t="shared" si="105"/>
        <v>282.1403314810492</v>
      </c>
      <c r="AD200" s="62">
        <v>1</v>
      </c>
      <c r="AE200" s="56">
        <f t="shared" si="106"/>
        <v>1.0362E-2</v>
      </c>
      <c r="AF200" s="56">
        <f t="shared" si="107"/>
        <v>1.0361629164303939E-2</v>
      </c>
      <c r="AG200" s="56">
        <f t="shared" si="108"/>
        <v>0.59367761999428192</v>
      </c>
      <c r="AH200" s="56">
        <f t="shared" si="109"/>
        <v>1.0000536840810097</v>
      </c>
      <c r="AI200" s="62">
        <v>1</v>
      </c>
      <c r="AJ200" s="56">
        <f t="shared" si="110"/>
        <v>0</v>
      </c>
      <c r="AK200" s="56">
        <f t="shared" si="111"/>
        <v>0</v>
      </c>
      <c r="AL200" s="56">
        <f t="shared" si="112"/>
        <v>0</v>
      </c>
      <c r="AM200" s="56">
        <f t="shared" si="113"/>
        <v>1</v>
      </c>
      <c r="AN200" s="62">
        <v>1</v>
      </c>
      <c r="AO200" s="56">
        <f t="shared" si="114"/>
        <v>1.0362</v>
      </c>
      <c r="AP200" s="56">
        <f t="shared" si="115"/>
        <v>0.80317450505015642</v>
      </c>
      <c r="AQ200" s="56">
        <f t="shared" si="116"/>
        <v>46.018509351882784</v>
      </c>
      <c r="AR200" s="56">
        <f t="shared" si="117"/>
        <v>1.4400383467116422</v>
      </c>
      <c r="AS200" s="62">
        <v>1</v>
      </c>
      <c r="AT200" s="56">
        <f t="shared" si="118"/>
        <v>1.0362E-4</v>
      </c>
      <c r="AU200" s="56">
        <f t="shared" si="119"/>
        <v>1.0361999962914042E-4</v>
      </c>
      <c r="AV200" s="56">
        <f t="shared" si="120"/>
        <v>5.9369886518969017E-3</v>
      </c>
      <c r="AW200" s="56">
        <f t="shared" si="121"/>
        <v>1.000000005368552</v>
      </c>
      <c r="AX200" s="56">
        <f t="shared" si="125"/>
        <v>-87.968737241350851</v>
      </c>
      <c r="AY200" s="56">
        <f t="shared" si="122"/>
        <v>0.2786995341756246</v>
      </c>
      <c r="AZ200" s="56">
        <f t="shared" si="123"/>
        <v>-11.097275143503909</v>
      </c>
    </row>
    <row r="201" spans="2:52"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7">
        <f t="shared" si="96"/>
        <v>11</v>
      </c>
      <c r="R201" s="56">
        <f>1000+R200</f>
        <v>11000</v>
      </c>
      <c r="S201" s="56">
        <f t="shared" si="124"/>
        <v>69080</v>
      </c>
      <c r="T201" s="56">
        <f t="shared" si="97"/>
        <v>0.7237412072627416</v>
      </c>
      <c r="U201" s="56">
        <f t="shared" si="98"/>
        <v>0.82519712688427871</v>
      </c>
      <c r="V201" s="56">
        <f t="shared" si="99"/>
        <v>0.85080502822015003</v>
      </c>
      <c r="W201" s="56">
        <f t="shared" si="100"/>
        <v>48.747537305523501</v>
      </c>
      <c r="X201" s="56">
        <f t="shared" si="101"/>
        <v>1.0976117862469403</v>
      </c>
      <c r="Y201" s="62">
        <v>1</v>
      </c>
      <c r="Z201" s="56">
        <f t="shared" si="102"/>
        <v>310.35241523849299</v>
      </c>
      <c r="AA201" s="56">
        <f t="shared" si="103"/>
        <v>1.5675741945021062</v>
      </c>
      <c r="AB201" s="56">
        <f t="shared" si="104"/>
        <v>89.815385418590296</v>
      </c>
      <c r="AC201" s="56">
        <f t="shared" si="105"/>
        <v>310.35402630603323</v>
      </c>
      <c r="AD201" s="62">
        <v>1</v>
      </c>
      <c r="AE201" s="56">
        <f t="shared" si="106"/>
        <v>1.1398199999999999E-2</v>
      </c>
      <c r="AF201" s="56">
        <f t="shared" si="107"/>
        <v>1.1397706424365394E-2</v>
      </c>
      <c r="AG201" s="56">
        <f t="shared" si="108"/>
        <v>0.65304047424528155</v>
      </c>
      <c r="AH201" s="56">
        <f t="shared" si="109"/>
        <v>1.0000649573718898</v>
      </c>
      <c r="AI201" s="62">
        <v>1</v>
      </c>
      <c r="AJ201" s="56">
        <f t="shared" si="110"/>
        <v>0</v>
      </c>
      <c r="AK201" s="56">
        <f t="shared" si="111"/>
        <v>0</v>
      </c>
      <c r="AL201" s="56">
        <f t="shared" si="112"/>
        <v>0</v>
      </c>
      <c r="AM201" s="56">
        <f t="shared" si="113"/>
        <v>1</v>
      </c>
      <c r="AN201" s="62">
        <v>1</v>
      </c>
      <c r="AO201" s="56">
        <f t="shared" si="114"/>
        <v>1.1398200000000001</v>
      </c>
      <c r="AP201" s="56">
        <f t="shared" si="115"/>
        <v>0.85064735155315796</v>
      </c>
      <c r="AQ201" s="56">
        <f t="shared" si="116"/>
        <v>48.738503097977166</v>
      </c>
      <c r="AR201" s="56">
        <f t="shared" si="117"/>
        <v>1.5163078949870308</v>
      </c>
      <c r="AS201" s="62">
        <v>1</v>
      </c>
      <c r="AT201" s="56">
        <f t="shared" si="118"/>
        <v>1.1398200000000001E-4</v>
      </c>
      <c r="AU201" s="56">
        <f t="shared" si="119"/>
        <v>1.1398199950638591E-4</v>
      </c>
      <c r="AV201" s="56">
        <f t="shared" si="120"/>
        <v>6.5306875121781448E-3</v>
      </c>
      <c r="AW201" s="56">
        <f t="shared" si="121"/>
        <v>1.000000006495948</v>
      </c>
      <c r="AX201" s="56">
        <f t="shared" si="125"/>
        <v>-89.824419626136631</v>
      </c>
      <c r="AY201" s="56">
        <f t="shared" si="122"/>
        <v>0.26158536036829616</v>
      </c>
      <c r="AZ201" s="56">
        <f t="shared" si="123"/>
        <v>-11.647731299399833</v>
      </c>
    </row>
    <row r="202" spans="2:52"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7">
        <f t="shared" si="96"/>
        <v>12</v>
      </c>
      <c r="R202" s="56">
        <f>1000+R201</f>
        <v>12000</v>
      </c>
      <c r="S202" s="56">
        <f t="shared" si="124"/>
        <v>75360</v>
      </c>
      <c r="T202" s="56">
        <f t="shared" si="97"/>
        <v>0.67122920533747754</v>
      </c>
      <c r="U202" s="56">
        <f t="shared" si="98"/>
        <v>0.90021504751012227</v>
      </c>
      <c r="V202" s="56">
        <f t="shared" si="99"/>
        <v>0.93009656204229574</v>
      </c>
      <c r="W202" s="56">
        <f t="shared" si="100"/>
        <v>53.290607544651273</v>
      </c>
      <c r="X202" s="56">
        <f t="shared" si="101"/>
        <v>1.1229139672573465</v>
      </c>
      <c r="Y202" s="62">
        <v>1</v>
      </c>
      <c r="Z202" s="56">
        <f t="shared" si="102"/>
        <v>338.56627116926506</v>
      </c>
      <c r="AA202" s="56">
        <f t="shared" si="103"/>
        <v>1.5678427038938854</v>
      </c>
      <c r="AB202" s="56">
        <f t="shared" si="104"/>
        <v>89.830769873498866</v>
      </c>
      <c r="AC202" s="56">
        <f t="shared" si="105"/>
        <v>338.56774798178918</v>
      </c>
      <c r="AD202" s="62">
        <v>1</v>
      </c>
      <c r="AE202" s="56">
        <f t="shared" si="106"/>
        <v>1.2434399999999998E-2</v>
      </c>
      <c r="AF202" s="56">
        <f t="shared" si="107"/>
        <v>1.2433759214079182E-2</v>
      </c>
      <c r="AG202" s="56">
        <f t="shared" si="108"/>
        <v>0.71240192644863654</v>
      </c>
      <c r="AH202" s="56">
        <f t="shared" si="109"/>
        <v>1.0000773041637132</v>
      </c>
      <c r="AI202" s="62">
        <v>1</v>
      </c>
      <c r="AJ202" s="56">
        <f t="shared" si="110"/>
        <v>0</v>
      </c>
      <c r="AK202" s="56">
        <f t="shared" si="111"/>
        <v>0</v>
      </c>
      <c r="AL202" s="56">
        <f t="shared" si="112"/>
        <v>0</v>
      </c>
      <c r="AM202" s="56">
        <f t="shared" si="113"/>
        <v>1</v>
      </c>
      <c r="AN202" s="62">
        <v>1</v>
      </c>
      <c r="AO202" s="56">
        <f t="shared" si="114"/>
        <v>1.2434400000000001</v>
      </c>
      <c r="AP202" s="56">
        <f t="shared" si="115"/>
        <v>0.89348717191920413</v>
      </c>
      <c r="AQ202" s="56">
        <f t="shared" si="116"/>
        <v>51.1930440000502</v>
      </c>
      <c r="AR202" s="56">
        <f t="shared" si="117"/>
        <v>1.5956638222382558</v>
      </c>
      <c r="AS202" s="62">
        <v>1</v>
      </c>
      <c r="AT202" s="56">
        <f t="shared" si="118"/>
        <v>1.24344E-4</v>
      </c>
      <c r="AU202" s="56">
        <f t="shared" si="119"/>
        <v>1.2434399935915463E-4</v>
      </c>
      <c r="AV202" s="56">
        <f t="shared" si="120"/>
        <v>7.1243863710569733E-3</v>
      </c>
      <c r="AW202" s="56">
        <f t="shared" si="121"/>
        <v>1.0000000077307152</v>
      </c>
      <c r="AX202" s="56">
        <f t="shared" si="125"/>
        <v>-91.928333418099939</v>
      </c>
      <c r="AY202" s="56">
        <f t="shared" si="122"/>
        <v>0.24665022425966329</v>
      </c>
      <c r="AZ202" s="56">
        <f t="shared" si="123"/>
        <v>-12.158369706636433</v>
      </c>
    </row>
    <row r="203" spans="2:52"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7">
        <f t="shared" si="96"/>
        <v>13</v>
      </c>
      <c r="R203" s="56">
        <f>1000+R202</f>
        <v>13000</v>
      </c>
      <c r="S203" s="56">
        <f t="shared" si="124"/>
        <v>81640</v>
      </c>
      <c r="T203" s="56">
        <f t="shared" si="97"/>
        <v>0.61415094237523404</v>
      </c>
      <c r="U203" s="56">
        <f t="shared" si="98"/>
        <v>0.97523296813596583</v>
      </c>
      <c r="V203" s="56">
        <f t="shared" si="99"/>
        <v>1.0087900533992449</v>
      </c>
      <c r="W203" s="56">
        <f t="shared" si="100"/>
        <v>57.799412474553677</v>
      </c>
      <c r="X203" s="56">
        <f t="shared" si="101"/>
        <v>1.1525019401977914</v>
      </c>
      <c r="Y203" s="62">
        <v>1</v>
      </c>
      <c r="Z203" s="56">
        <f t="shared" si="102"/>
        <v>366.78012710003713</v>
      </c>
      <c r="AA203" s="56">
        <f t="shared" si="103"/>
        <v>1.5680699044826727</v>
      </c>
      <c r="AB203" s="56">
        <f t="shared" si="104"/>
        <v>89.843787508339275</v>
      </c>
      <c r="AC203" s="56">
        <f t="shared" si="105"/>
        <v>366.78149031203765</v>
      </c>
      <c r="AD203" s="62">
        <v>1</v>
      </c>
      <c r="AE203" s="56">
        <f t="shared" si="106"/>
        <v>1.3470599999999999E-2</v>
      </c>
      <c r="AF203" s="56">
        <f t="shared" si="107"/>
        <v>1.3469785310186505E-2</v>
      </c>
      <c r="AG203" s="56">
        <f t="shared" si="108"/>
        <v>0.77176184922100111</v>
      </c>
      <c r="AH203" s="56">
        <f t="shared" si="109"/>
        <v>1.0000907244167201</v>
      </c>
      <c r="AI203" s="62">
        <v>1</v>
      </c>
      <c r="AJ203" s="56">
        <f t="shared" si="110"/>
        <v>0</v>
      </c>
      <c r="AK203" s="56">
        <f t="shared" si="111"/>
        <v>0</v>
      </c>
      <c r="AL203" s="56">
        <f t="shared" si="112"/>
        <v>0</v>
      </c>
      <c r="AM203" s="56">
        <f t="shared" si="113"/>
        <v>1</v>
      </c>
      <c r="AN203" s="62">
        <v>1</v>
      </c>
      <c r="AO203" s="56">
        <f t="shared" si="114"/>
        <v>1.3470600000000001</v>
      </c>
      <c r="AP203" s="56">
        <f t="shared" si="115"/>
        <v>0.93220443247109497</v>
      </c>
      <c r="AQ203" s="56">
        <f t="shared" si="116"/>
        <v>53.411379623981894</v>
      </c>
      <c r="AR203" s="56">
        <f t="shared" si="117"/>
        <v>1.677668216185787</v>
      </c>
      <c r="AS203" s="62">
        <v>1</v>
      </c>
      <c r="AT203" s="56">
        <f t="shared" si="118"/>
        <v>1.3470600000000001E-4</v>
      </c>
      <c r="AU203" s="56">
        <f t="shared" si="119"/>
        <v>1.3470599918522151E-4</v>
      </c>
      <c r="AV203" s="56">
        <f t="shared" si="120"/>
        <v>7.7180852284058988E-3</v>
      </c>
      <c r="AW203" s="56">
        <f t="shared" si="121"/>
        <v>1.0000000090728531</v>
      </c>
      <c r="AX203" s="56">
        <f t="shared" si="125"/>
        <v>-94.231820358911051</v>
      </c>
      <c r="AY203" s="56">
        <f t="shared" si="122"/>
        <v>0.2332325633657229</v>
      </c>
      <c r="AZ203" s="56">
        <f t="shared" si="123"/>
        <v>-12.644216290716944</v>
      </c>
    </row>
    <row r="204" spans="2:52"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7">
        <f t="shared" si="96"/>
        <v>14</v>
      </c>
      <c r="R204" s="56">
        <f>1000+R203</f>
        <v>14000</v>
      </c>
      <c r="S204" s="56">
        <f t="shared" si="124"/>
        <v>87920</v>
      </c>
      <c r="T204" s="56">
        <f t="shared" si="97"/>
        <v>0.55250641837601111</v>
      </c>
      <c r="U204" s="56">
        <f t="shared" si="98"/>
        <v>1.0502508887618094</v>
      </c>
      <c r="V204" s="56">
        <f t="shared" si="99"/>
        <v>1.0865101941006547</v>
      </c>
      <c r="W204" s="56">
        <f t="shared" si="100"/>
        <v>62.252448519907389</v>
      </c>
      <c r="X204" s="56">
        <f t="shared" si="101"/>
        <v>1.1867140648410883</v>
      </c>
      <c r="Y204" s="62">
        <v>1</v>
      </c>
      <c r="Z204" s="56">
        <f t="shared" si="102"/>
        <v>394.99398303080926</v>
      </c>
      <c r="AA204" s="56">
        <f t="shared" si="103"/>
        <v>1.5682646480694125</v>
      </c>
      <c r="AB204" s="56">
        <f t="shared" si="104"/>
        <v>89.854945493946701</v>
      </c>
      <c r="AC204" s="56">
        <f t="shared" si="105"/>
        <v>394.99524887084812</v>
      </c>
      <c r="AD204" s="62">
        <v>1</v>
      </c>
      <c r="AE204" s="56">
        <f t="shared" si="106"/>
        <v>1.4506799999999999E-2</v>
      </c>
      <c r="AF204" s="56">
        <f t="shared" si="107"/>
        <v>1.4505782489772325E-2</v>
      </c>
      <c r="AG204" s="56">
        <f t="shared" si="108"/>
        <v>0.83112011519872553</v>
      </c>
      <c r="AH204" s="56">
        <f t="shared" si="109"/>
        <v>1.000105218087697</v>
      </c>
      <c r="AI204" s="62">
        <v>1</v>
      </c>
      <c r="AJ204" s="56">
        <f t="shared" si="110"/>
        <v>0</v>
      </c>
      <c r="AK204" s="56">
        <f t="shared" si="111"/>
        <v>0</v>
      </c>
      <c r="AL204" s="56">
        <f t="shared" si="112"/>
        <v>0</v>
      </c>
      <c r="AM204" s="56">
        <f t="shared" si="113"/>
        <v>1</v>
      </c>
      <c r="AN204" s="62">
        <v>1</v>
      </c>
      <c r="AO204" s="56">
        <f t="shared" si="114"/>
        <v>1.4506800000000002</v>
      </c>
      <c r="AP204" s="56">
        <f t="shared" si="115"/>
        <v>0.96726610184168016</v>
      </c>
      <c r="AQ204" s="56">
        <f t="shared" si="116"/>
        <v>55.420265301599535</v>
      </c>
      <c r="AR204" s="56">
        <f t="shared" si="117"/>
        <v>1.7619513223696053</v>
      </c>
      <c r="AS204" s="62">
        <v>1</v>
      </c>
      <c r="AT204" s="56">
        <f t="shared" si="118"/>
        <v>1.4506800000000001E-4</v>
      </c>
      <c r="AU204" s="56">
        <f t="shared" si="119"/>
        <v>1.4506799898236132E-4</v>
      </c>
      <c r="AV204" s="56">
        <f t="shared" si="120"/>
        <v>8.3117840840974243E-3</v>
      </c>
      <c r="AW204" s="56">
        <f t="shared" si="121"/>
        <v>1.0000000105223623</v>
      </c>
      <c r="AX204" s="56">
        <f t="shared" si="125"/>
        <v>-96.687128712254548</v>
      </c>
      <c r="AY204" s="56">
        <f t="shared" si="122"/>
        <v>0.22089614111627032</v>
      </c>
      <c r="AZ204" s="56">
        <f t="shared" si="123"/>
        <v>-13.116237416980381</v>
      </c>
    </row>
    <row r="205" spans="2:52"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7">
        <f t="shared" si="96"/>
        <v>15</v>
      </c>
      <c r="R205" s="56">
        <f>1000+R204</f>
        <v>15000</v>
      </c>
      <c r="S205" s="56">
        <f t="shared" si="124"/>
        <v>94200</v>
      </c>
      <c r="T205" s="56">
        <f t="shared" si="97"/>
        <v>0.48629563333980874</v>
      </c>
      <c r="U205" s="56">
        <f t="shared" si="98"/>
        <v>1.1252688093876528</v>
      </c>
      <c r="V205" s="56">
        <f t="shared" si="99"/>
        <v>1.1628771605278769</v>
      </c>
      <c r="W205" s="56">
        <f t="shared" si="100"/>
        <v>66.627953390404471</v>
      </c>
      <c r="X205" s="56">
        <f t="shared" si="101"/>
        <v>1.225852085851336</v>
      </c>
      <c r="Y205" s="62">
        <v>1</v>
      </c>
      <c r="Z205" s="56">
        <f t="shared" si="102"/>
        <v>423.20783896158133</v>
      </c>
      <c r="AA205" s="56">
        <f t="shared" si="103"/>
        <v>1.568433426000448</v>
      </c>
      <c r="AB205" s="56">
        <f t="shared" si="104"/>
        <v>89.864615757069984</v>
      </c>
      <c r="AC205" s="56">
        <f t="shared" si="105"/>
        <v>423.20902041252828</v>
      </c>
      <c r="AD205" s="62">
        <v>1</v>
      </c>
      <c r="AE205" s="56">
        <f t="shared" si="106"/>
        <v>1.5542999999999998E-2</v>
      </c>
      <c r="AF205" s="56">
        <f t="shared" si="107"/>
        <v>1.5541748530293992E-2</v>
      </c>
      <c r="AG205" s="56">
        <f t="shared" si="108"/>
        <v>0.89047659703949578</v>
      </c>
      <c r="AH205" s="56">
        <f t="shared" si="109"/>
        <v>1.0001207851299763</v>
      </c>
      <c r="AI205" s="62">
        <v>1</v>
      </c>
      <c r="AJ205" s="56">
        <f t="shared" si="110"/>
        <v>0</v>
      </c>
      <c r="AK205" s="56">
        <f t="shared" si="111"/>
        <v>0</v>
      </c>
      <c r="AL205" s="56">
        <f t="shared" si="112"/>
        <v>0</v>
      </c>
      <c r="AM205" s="56">
        <f t="shared" si="113"/>
        <v>1</v>
      </c>
      <c r="AN205" s="62">
        <v>1</v>
      </c>
      <c r="AO205" s="56">
        <f t="shared" si="114"/>
        <v>1.5543</v>
      </c>
      <c r="AP205" s="56">
        <f t="shared" si="115"/>
        <v>0.99909148915827495</v>
      </c>
      <c r="AQ205" s="56">
        <f t="shared" si="116"/>
        <v>57.2437256762096</v>
      </c>
      <c r="AR205" s="56">
        <f t="shared" si="117"/>
        <v>1.8482014203002874</v>
      </c>
      <c r="AS205" s="62">
        <v>1</v>
      </c>
      <c r="AT205" s="56">
        <f t="shared" si="118"/>
        <v>1.5543000000000002E-4</v>
      </c>
      <c r="AU205" s="56">
        <f t="shared" si="119"/>
        <v>1.5542999874834895E-4</v>
      </c>
      <c r="AV205" s="56">
        <f t="shared" si="120"/>
        <v>8.9054829380040626E-3</v>
      </c>
      <c r="AW205" s="56">
        <f t="shared" si="121"/>
        <v>1.0000000120792425</v>
      </c>
      <c r="AX205" s="56">
        <f t="shared" si="125"/>
        <v>-99.248843471264848</v>
      </c>
      <c r="AY205" s="56">
        <f t="shared" si="122"/>
        <v>0.20935748770871315</v>
      </c>
      <c r="AZ205" s="56">
        <f t="shared" si="123"/>
        <v>-13.582230037473295</v>
      </c>
    </row>
    <row r="206" spans="2:52"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7">
        <f t="shared" si="96"/>
        <v>16</v>
      </c>
      <c r="R206" s="56">
        <f t="shared" ref="R206:R269" si="126">1000+R205</f>
        <v>16000</v>
      </c>
      <c r="S206" s="56">
        <f t="shared" si="124"/>
        <v>100480</v>
      </c>
      <c r="T206" s="56">
        <f t="shared" si="97"/>
        <v>0.41551858726662672</v>
      </c>
      <c r="U206" s="56">
        <f t="shared" si="98"/>
        <v>1.2002867300134965</v>
      </c>
      <c r="V206" s="56">
        <f t="shared" si="99"/>
        <v>1.2375261952642338</v>
      </c>
      <c r="W206" s="56">
        <f t="shared" si="100"/>
        <v>70.905028025523208</v>
      </c>
      <c r="X206" s="56">
        <f t="shared" si="101"/>
        <v>1.2701747638063612</v>
      </c>
      <c r="Y206" s="62">
        <v>1</v>
      </c>
      <c r="Z206" s="56">
        <f t="shared" si="102"/>
        <v>451.4216948923534</v>
      </c>
      <c r="AA206" s="56">
        <f t="shared" si="103"/>
        <v>1.5685811068008626</v>
      </c>
      <c r="AB206" s="56">
        <f t="shared" si="104"/>
        <v>89.873077243648865</v>
      </c>
      <c r="AC206" s="56">
        <f t="shared" si="105"/>
        <v>451.42280250280339</v>
      </c>
      <c r="AD206" s="62">
        <v>1</v>
      </c>
      <c r="AE206" s="56">
        <f t="shared" si="106"/>
        <v>1.6579199999999999E-2</v>
      </c>
      <c r="AF206" s="56">
        <f t="shared" si="107"/>
        <v>1.6577681209609806E-2</v>
      </c>
      <c r="AG206" s="56">
        <f t="shared" si="108"/>
        <v>0.94983116742397133</v>
      </c>
      <c r="AH206" s="56">
        <f t="shared" si="109"/>
        <v>1.000137425493437</v>
      </c>
      <c r="AI206" s="62">
        <v>1</v>
      </c>
      <c r="AJ206" s="56">
        <f t="shared" si="110"/>
        <v>0</v>
      </c>
      <c r="AK206" s="56">
        <f t="shared" si="111"/>
        <v>0</v>
      </c>
      <c r="AL206" s="56">
        <f t="shared" si="112"/>
        <v>0</v>
      </c>
      <c r="AM206" s="56">
        <f t="shared" si="113"/>
        <v>1</v>
      </c>
      <c r="AN206" s="62">
        <v>1</v>
      </c>
      <c r="AO206" s="56">
        <f t="shared" si="114"/>
        <v>1.6579200000000001</v>
      </c>
      <c r="AP206" s="56">
        <f t="shared" si="115"/>
        <v>1.028052567671127</v>
      </c>
      <c r="AQ206" s="56">
        <f t="shared" si="116"/>
        <v>58.903073245143034</v>
      </c>
      <c r="AR206" s="56">
        <f t="shared" si="117"/>
        <v>1.9361556565524374</v>
      </c>
      <c r="AS206" s="62">
        <v>1</v>
      </c>
      <c r="AT206" s="56">
        <f t="shared" si="118"/>
        <v>1.65792E-4</v>
      </c>
      <c r="AU206" s="56">
        <f t="shared" si="119"/>
        <v>1.6579199848095917E-4</v>
      </c>
      <c r="AV206" s="56">
        <f t="shared" si="120"/>
        <v>9.4991817899983157E-3</v>
      </c>
      <c r="AW206" s="56">
        <f t="shared" si="121"/>
        <v>1.0000000137434937</v>
      </c>
      <c r="AX206" s="56">
        <f t="shared" si="125"/>
        <v>-101.87503202402904</v>
      </c>
      <c r="AY206" s="56">
        <f t="shared" si="122"/>
        <v>0.19843829257653467</v>
      </c>
      <c r="AZ206" s="56">
        <f t="shared" si="123"/>
        <v>-14.047490368433571</v>
      </c>
    </row>
    <row r="207" spans="2:52"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7">
        <f t="shared" si="96"/>
        <v>17</v>
      </c>
      <c r="R207" s="56">
        <f t="shared" si="126"/>
        <v>17000</v>
      </c>
      <c r="S207" s="56">
        <f t="shared" si="124"/>
        <v>106760</v>
      </c>
      <c r="T207" s="56">
        <f t="shared" si="97"/>
        <v>0.34017528015646536</v>
      </c>
      <c r="U207" s="56">
        <f t="shared" si="98"/>
        <v>1.27530465063934</v>
      </c>
      <c r="V207" s="56">
        <f t="shared" si="99"/>
        <v>1.3101250926298229</v>
      </c>
      <c r="W207" s="56">
        <f t="shared" si="100"/>
        <v>75.064638441874891</v>
      </c>
      <c r="X207" s="56">
        <f t="shared" si="101"/>
        <v>1.3198943795515832</v>
      </c>
      <c r="Y207" s="62">
        <v>1</v>
      </c>
      <c r="Z207" s="56">
        <f t="shared" si="102"/>
        <v>479.63555082312553</v>
      </c>
      <c r="AA207" s="56">
        <f t="shared" si="103"/>
        <v>1.5687114134699169</v>
      </c>
      <c r="AB207" s="56">
        <f t="shared" si="104"/>
        <v>89.880543265828081</v>
      </c>
      <c r="AC207" s="56">
        <f t="shared" si="105"/>
        <v>479.63659328016564</v>
      </c>
      <c r="AD207" s="62">
        <v>1</v>
      </c>
      <c r="AE207" s="56">
        <f t="shared" si="106"/>
        <v>1.7615399999999996E-2</v>
      </c>
      <c r="AF207" s="56">
        <f t="shared" si="107"/>
        <v>1.7613578306007592E-2</v>
      </c>
      <c r="AG207" s="56">
        <f t="shared" si="108"/>
        <v>1.009183699057421</v>
      </c>
      <c r="AH207" s="56">
        <f t="shared" si="109"/>
        <v>1.000155139124506</v>
      </c>
      <c r="AI207" s="62">
        <v>1</v>
      </c>
      <c r="AJ207" s="56">
        <f t="shared" si="110"/>
        <v>0</v>
      </c>
      <c r="AK207" s="56">
        <f t="shared" si="111"/>
        <v>0</v>
      </c>
      <c r="AL207" s="56">
        <f t="shared" si="112"/>
        <v>0</v>
      </c>
      <c r="AM207" s="56">
        <f t="shared" si="113"/>
        <v>1</v>
      </c>
      <c r="AN207" s="62">
        <v>1</v>
      </c>
      <c r="AO207" s="56">
        <f t="shared" si="114"/>
        <v>1.7615400000000001</v>
      </c>
      <c r="AP207" s="56">
        <f t="shared" si="115"/>
        <v>1.0544767693368027</v>
      </c>
      <c r="AQ207" s="56">
        <f t="shared" si="116"/>
        <v>60.417068477588813</v>
      </c>
      <c r="AR207" s="56">
        <f t="shared" si="117"/>
        <v>2.0255920545855228</v>
      </c>
      <c r="AS207" s="62">
        <v>1</v>
      </c>
      <c r="AT207" s="56">
        <f t="shared" si="118"/>
        <v>1.7615400000000001E-4</v>
      </c>
      <c r="AU207" s="56">
        <f t="shared" si="119"/>
        <v>1.761539981779669E-4</v>
      </c>
      <c r="AV207" s="56">
        <f t="shared" si="120"/>
        <v>1.0092880639952697E-2</v>
      </c>
      <c r="AW207" s="56">
        <f t="shared" si="121"/>
        <v>1.0000000155151156</v>
      </c>
      <c r="AX207" s="56">
        <f t="shared" si="125"/>
        <v>-104.52811323011416</v>
      </c>
      <c r="AY207" s="56">
        <f t="shared" si="122"/>
        <v>0.18803239609484157</v>
      </c>
      <c r="AZ207" s="56">
        <f t="shared" si="123"/>
        <v>-14.515346394179256</v>
      </c>
    </row>
    <row r="208" spans="2:52"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7">
        <f t="shared" si="96"/>
        <v>18</v>
      </c>
      <c r="R208" s="56">
        <f t="shared" si="126"/>
        <v>18000</v>
      </c>
      <c r="S208" s="56">
        <f t="shared" si="124"/>
        <v>113040</v>
      </c>
      <c r="T208" s="56">
        <f t="shared" si="97"/>
        <v>0.26026571200932447</v>
      </c>
      <c r="U208" s="56">
        <f t="shared" si="98"/>
        <v>1.3503225712651834</v>
      </c>
      <c r="V208" s="56">
        <f t="shared" si="99"/>
        <v>1.3803879407006463</v>
      </c>
      <c r="W208" s="56">
        <f t="shared" si="100"/>
        <v>79.09040309290198</v>
      </c>
      <c r="X208" s="56">
        <f t="shared" si="101"/>
        <v>1.3751760932025894</v>
      </c>
      <c r="Y208" s="62">
        <v>1</v>
      </c>
      <c r="Z208" s="56">
        <f t="shared" si="102"/>
        <v>507.8494067538976</v>
      </c>
      <c r="AA208" s="56">
        <f t="shared" si="103"/>
        <v>1.5688272416797648</v>
      </c>
      <c r="AB208" s="56">
        <f t="shared" si="104"/>
        <v>89.887179733400927</v>
      </c>
      <c r="AC208" s="56">
        <f t="shared" si="105"/>
        <v>507.8503912967733</v>
      </c>
      <c r="AD208" s="62">
        <v>1</v>
      </c>
      <c r="AE208" s="56">
        <f t="shared" si="106"/>
        <v>1.8651599999999997E-2</v>
      </c>
      <c r="AF208" s="56">
        <f t="shared" si="107"/>
        <v>1.864943759823327E-2</v>
      </c>
      <c r="AG208" s="56">
        <f t="shared" si="108"/>
        <v>1.068534064671361</v>
      </c>
      <c r="AH208" s="56">
        <f t="shared" si="109"/>
        <v>1.0001739259661591</v>
      </c>
      <c r="AI208" s="62">
        <v>1</v>
      </c>
      <c r="AJ208" s="56">
        <f t="shared" si="110"/>
        <v>0</v>
      </c>
      <c r="AK208" s="56">
        <f t="shared" si="111"/>
        <v>0</v>
      </c>
      <c r="AL208" s="56">
        <f t="shared" si="112"/>
        <v>0</v>
      </c>
      <c r="AM208" s="56">
        <f t="shared" si="113"/>
        <v>1</v>
      </c>
      <c r="AN208" s="62">
        <v>1</v>
      </c>
      <c r="AO208" s="56">
        <f t="shared" si="114"/>
        <v>1.8651600000000002</v>
      </c>
      <c r="AP208" s="56">
        <f t="shared" si="115"/>
        <v>1.0786509637631958</v>
      </c>
      <c r="AQ208" s="56">
        <f t="shared" si="116"/>
        <v>61.802147791349817</v>
      </c>
      <c r="AR208" s="56">
        <f t="shared" si="117"/>
        <v>2.1163227130095259</v>
      </c>
      <c r="AS208" s="62">
        <v>1</v>
      </c>
      <c r="AT208" s="56">
        <f t="shared" si="118"/>
        <v>1.8651600000000001E-4</v>
      </c>
      <c r="AU208" s="56">
        <f t="shared" si="119"/>
        <v>1.8651599783714695E-4</v>
      </c>
      <c r="AV208" s="56">
        <f t="shared" si="120"/>
        <v>1.0686579487739711E-2</v>
      </c>
      <c r="AW208" s="56">
        <f t="shared" si="121"/>
        <v>1.000000017394109</v>
      </c>
      <c r="AX208" s="56">
        <f t="shared" si="125"/>
        <v>-107.1754350349531</v>
      </c>
      <c r="AY208" s="56">
        <f t="shared" si="122"/>
        <v>0.17808197866481629</v>
      </c>
      <c r="AZ208" s="56">
        <f t="shared" si="123"/>
        <v>-14.987600550928883</v>
      </c>
    </row>
    <row r="209" spans="2:52"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7">
        <f t="shared" si="96"/>
        <v>19</v>
      </c>
      <c r="R209" s="56">
        <f t="shared" si="126"/>
        <v>19000</v>
      </c>
      <c r="S209" s="56">
        <f t="shared" si="124"/>
        <v>119320</v>
      </c>
      <c r="T209" s="56">
        <f t="shared" si="97"/>
        <v>0.17578988282520402</v>
      </c>
      <c r="U209" s="56">
        <f t="shared" si="98"/>
        <v>1.4253404918910271</v>
      </c>
      <c r="V209" s="56">
        <f t="shared" si="99"/>
        <v>1.4480841520846377</v>
      </c>
      <c r="W209" s="56">
        <f t="shared" si="100"/>
        <v>82.969110294230177</v>
      </c>
      <c r="X209" s="56">
        <f t="shared" si="101"/>
        <v>1.4361398263149219</v>
      </c>
      <c r="Y209" s="62">
        <v>1</v>
      </c>
      <c r="Z209" s="56">
        <f t="shared" si="102"/>
        <v>536.06326268466967</v>
      </c>
      <c r="AA209" s="56">
        <f t="shared" si="103"/>
        <v>1.5689308774913489</v>
      </c>
      <c r="AB209" s="56">
        <f t="shared" si="104"/>
        <v>89.893117628011098</v>
      </c>
      <c r="AC209" s="56">
        <f t="shared" si="105"/>
        <v>536.06419540959189</v>
      </c>
      <c r="AD209" s="62">
        <v>1</v>
      </c>
      <c r="AE209" s="56">
        <f t="shared" si="106"/>
        <v>1.9687799999999998E-2</v>
      </c>
      <c r="AF209" s="56">
        <f t="shared" si="107"/>
        <v>1.9685256865519397E-2</v>
      </c>
      <c r="AG209" s="56">
        <f t="shared" si="108"/>
        <v>1.1278821370251895</v>
      </c>
      <c r="AH209" s="56">
        <f t="shared" si="109"/>
        <v>1.0001937859579213</v>
      </c>
      <c r="AI209" s="62">
        <v>1</v>
      </c>
      <c r="AJ209" s="56">
        <f t="shared" si="110"/>
        <v>0</v>
      </c>
      <c r="AK209" s="56">
        <f t="shared" si="111"/>
        <v>0</v>
      </c>
      <c r="AL209" s="56">
        <f t="shared" si="112"/>
        <v>0</v>
      </c>
      <c r="AM209" s="56">
        <f t="shared" si="113"/>
        <v>1</v>
      </c>
      <c r="AN209" s="62">
        <v>1</v>
      </c>
      <c r="AO209" s="56">
        <f t="shared" si="114"/>
        <v>1.9687800000000002</v>
      </c>
      <c r="AP209" s="56">
        <f t="shared" si="115"/>
        <v>1.1008258409170222</v>
      </c>
      <c r="AQ209" s="56">
        <f t="shared" si="116"/>
        <v>63.072674663485138</v>
      </c>
      <c r="AR209" s="56">
        <f t="shared" si="117"/>
        <v>2.2081881007740263</v>
      </c>
      <c r="AS209" s="62">
        <v>1</v>
      </c>
      <c r="AT209" s="56">
        <f t="shared" si="118"/>
        <v>1.9687800000000002E-4</v>
      </c>
      <c r="AU209" s="56">
        <f t="shared" si="119"/>
        <v>1.9687799745627418E-4</v>
      </c>
      <c r="AV209" s="56">
        <f t="shared" si="120"/>
        <v>1.1280278333231869E-2</v>
      </c>
      <c r="AW209" s="56">
        <f t="shared" si="121"/>
        <v>1.0000000193804732</v>
      </c>
      <c r="AX209" s="56">
        <f t="shared" si="125"/>
        <v>-109.78955325875614</v>
      </c>
      <c r="AY209" s="56">
        <f t="shared" si="122"/>
        <v>0.16856007776374957</v>
      </c>
      <c r="AZ209" s="56">
        <f t="shared" si="123"/>
        <v>-15.464905540837337</v>
      </c>
    </row>
    <row r="210" spans="2:52"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7">
        <f t="shared" si="96"/>
        <v>20</v>
      </c>
      <c r="R210" s="56">
        <f t="shared" si="126"/>
        <v>20000</v>
      </c>
      <c r="S210" s="56">
        <f t="shared" si="124"/>
        <v>125600</v>
      </c>
      <c r="T210" s="56">
        <f t="shared" si="97"/>
        <v>8.6747792604104257E-2</v>
      </c>
      <c r="U210" s="56">
        <f t="shared" si="98"/>
        <v>1.5003584125168705</v>
      </c>
      <c r="V210" s="56">
        <f t="shared" si="99"/>
        <v>1.5130425784427806</v>
      </c>
      <c r="W210" s="56">
        <f t="shared" si="100"/>
        <v>86.690953968363118</v>
      </c>
      <c r="X210" s="56">
        <f t="shared" si="101"/>
        <v>1.5028641141273646</v>
      </c>
      <c r="Y210" s="62">
        <v>1</v>
      </c>
      <c r="Z210" s="56">
        <f t="shared" si="102"/>
        <v>564.27711861544174</v>
      </c>
      <c r="AA210" s="56">
        <f t="shared" si="103"/>
        <v>1.5690241497560988</v>
      </c>
      <c r="AB210" s="56">
        <f t="shared" si="104"/>
        <v>89.898461735126901</v>
      </c>
      <c r="AC210" s="56">
        <f t="shared" si="105"/>
        <v>564.27800470419299</v>
      </c>
      <c r="AD210" s="62">
        <v>1</v>
      </c>
      <c r="AE210" s="56">
        <f t="shared" si="106"/>
        <v>2.0723999999999999E-2</v>
      </c>
      <c r="AF210" s="56">
        <f t="shared" si="107"/>
        <v>2.0721033887613684E-2</v>
      </c>
      <c r="AG210" s="56">
        <f t="shared" si="108"/>
        <v>1.1872277889078207</v>
      </c>
      <c r="AH210" s="56">
        <f t="shared" si="109"/>
        <v>1.0002147190358679</v>
      </c>
      <c r="AI210" s="62">
        <v>1</v>
      </c>
      <c r="AJ210" s="56">
        <f t="shared" si="110"/>
        <v>0</v>
      </c>
      <c r="AK210" s="56">
        <f t="shared" si="111"/>
        <v>0</v>
      </c>
      <c r="AL210" s="56">
        <f t="shared" si="112"/>
        <v>0</v>
      </c>
      <c r="AM210" s="56">
        <f t="shared" si="113"/>
        <v>1</v>
      </c>
      <c r="AN210" s="62">
        <v>1</v>
      </c>
      <c r="AO210" s="56">
        <f t="shared" si="114"/>
        <v>2.0724</v>
      </c>
      <c r="AP210" s="56">
        <f t="shared" si="115"/>
        <v>1.1212202504762316</v>
      </c>
      <c r="AQ210" s="56">
        <f t="shared" si="116"/>
        <v>64.241188256889103</v>
      </c>
      <c r="AR210" s="56">
        <f t="shared" si="117"/>
        <v>2.3010523157894518</v>
      </c>
      <c r="AS210" s="62">
        <v>1</v>
      </c>
      <c r="AT210" s="56">
        <f t="shared" si="118"/>
        <v>2.0724E-4</v>
      </c>
      <c r="AU210" s="56">
        <f t="shared" si="119"/>
        <v>2.0723999703312339E-4</v>
      </c>
      <c r="AV210" s="56">
        <f t="shared" si="120"/>
        <v>1.1873977176301672E-2</v>
      </c>
      <c r="AW210" s="56">
        <f t="shared" si="121"/>
        <v>1.0000000214742084</v>
      </c>
      <c r="AX210" s="56">
        <f t="shared" si="125"/>
        <v>-112.34822744660092</v>
      </c>
      <c r="AY210" s="56">
        <f t="shared" si="122"/>
        <v>0.15945782683351026</v>
      </c>
      <c r="AZ210" s="56">
        <f t="shared" si="123"/>
        <v>-15.947083179448235</v>
      </c>
    </row>
    <row r="211" spans="2:52"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7">
        <f t="shared" si="96"/>
        <v>21</v>
      </c>
      <c r="R211" s="56">
        <f t="shared" si="126"/>
        <v>21000</v>
      </c>
      <c r="S211" s="56">
        <f t="shared" si="124"/>
        <v>131880</v>
      </c>
      <c r="T211" s="56">
        <f t="shared" si="97"/>
        <v>-6.8605586539751684E-3</v>
      </c>
      <c r="U211" s="56">
        <f t="shared" si="98"/>
        <v>1.575376333142714</v>
      </c>
      <c r="V211" s="56">
        <f t="shared" si="99"/>
        <v>1.5751511689619544</v>
      </c>
      <c r="W211" s="56">
        <f t="shared" si="100"/>
        <v>90.249514076618013</v>
      </c>
      <c r="X211" s="56">
        <f t="shared" si="101"/>
        <v>1.5753912714913803</v>
      </c>
      <c r="Y211" s="62">
        <v>1</v>
      </c>
      <c r="Z211" s="56">
        <f t="shared" si="102"/>
        <v>592.49097454621392</v>
      </c>
      <c r="AA211" s="56">
        <f t="shared" si="103"/>
        <v>1.5691085389746295</v>
      </c>
      <c r="AB211" s="56">
        <f t="shared" si="104"/>
        <v>89.903296881185113</v>
      </c>
      <c r="AC211" s="56">
        <f t="shared" si="105"/>
        <v>592.49181844032432</v>
      </c>
      <c r="AD211" s="62">
        <v>1</v>
      </c>
      <c r="AE211" s="56">
        <f t="shared" si="106"/>
        <v>2.1760199999999997E-2</v>
      </c>
      <c r="AF211" s="56">
        <f t="shared" si="107"/>
        <v>2.1756766444807514E-2</v>
      </c>
      <c r="AG211" s="56">
        <f t="shared" si="108"/>
        <v>1.2465708931393193</v>
      </c>
      <c r="AH211" s="56">
        <f t="shared" si="109"/>
        <v>1.0002367251326258</v>
      </c>
      <c r="AI211" s="62">
        <v>1</v>
      </c>
      <c r="AJ211" s="56">
        <f t="shared" si="110"/>
        <v>0</v>
      </c>
      <c r="AK211" s="56">
        <f t="shared" si="111"/>
        <v>0</v>
      </c>
      <c r="AL211" s="56">
        <f t="shared" si="112"/>
        <v>0</v>
      </c>
      <c r="AM211" s="56">
        <f t="shared" si="113"/>
        <v>1</v>
      </c>
      <c r="AN211" s="62">
        <v>1</v>
      </c>
      <c r="AO211" s="56">
        <f t="shared" si="114"/>
        <v>2.1760200000000003</v>
      </c>
      <c r="AP211" s="56">
        <f t="shared" si="115"/>
        <v>1.1400252615703543</v>
      </c>
      <c r="AQ211" s="56">
        <f t="shared" si="116"/>
        <v>65.318636026279023</v>
      </c>
      <c r="AR211" s="56">
        <f t="shared" si="117"/>
        <v>2.3947991649405593</v>
      </c>
      <c r="AS211" s="62">
        <v>1</v>
      </c>
      <c r="AT211" s="56">
        <f t="shared" si="118"/>
        <v>2.1760200000000001E-4</v>
      </c>
      <c r="AU211" s="56">
        <f t="shared" si="119"/>
        <v>2.1760199656546949E-4</v>
      </c>
      <c r="AV211" s="56">
        <f t="shared" si="120"/>
        <v>1.2467676016821637E-2</v>
      </c>
      <c r="AW211" s="56">
        <f t="shared" si="121"/>
        <v>1.0000000236753148</v>
      </c>
      <c r="AX211" s="56">
        <f t="shared" si="125"/>
        <v>-114.8341749315241</v>
      </c>
      <c r="AY211" s="56">
        <f t="shared" si="122"/>
        <v>0.15077540027813791</v>
      </c>
      <c r="AZ211" s="56">
        <f t="shared" si="123"/>
        <v>-16.433390197832512</v>
      </c>
    </row>
    <row r="212" spans="2:52"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7">
        <f t="shared" si="96"/>
        <v>22</v>
      </c>
      <c r="R212" s="56">
        <f t="shared" si="126"/>
        <v>22000</v>
      </c>
      <c r="S212" s="56">
        <f t="shared" si="124"/>
        <v>138160</v>
      </c>
      <c r="T212" s="56">
        <f t="shared" si="97"/>
        <v>-0.10503517094903381</v>
      </c>
      <c r="U212" s="56">
        <f t="shared" si="98"/>
        <v>1.6503942537685574</v>
      </c>
      <c r="V212" s="56">
        <f t="shared" si="99"/>
        <v>1.6343530824668202</v>
      </c>
      <c r="W212" s="56">
        <f t="shared" si="100"/>
        <v>93.641533859545376</v>
      </c>
      <c r="X212" s="56">
        <f t="shared" si="101"/>
        <v>1.653733225163166</v>
      </c>
      <c r="Y212" s="62">
        <v>1</v>
      </c>
      <c r="Z212" s="56">
        <f t="shared" si="102"/>
        <v>620.70483047698599</v>
      </c>
      <c r="AA212" s="56">
        <f t="shared" si="103"/>
        <v>1.5691852564669133</v>
      </c>
      <c r="AB212" s="56">
        <f t="shared" si="104"/>
        <v>89.907692469707797</v>
      </c>
      <c r="AC212" s="56">
        <f t="shared" si="105"/>
        <v>620.70563601232425</v>
      </c>
      <c r="AD212" s="62">
        <v>1</v>
      </c>
      <c r="AE212" s="56">
        <f t="shared" si="106"/>
        <v>2.2796399999999998E-2</v>
      </c>
      <c r="AF212" s="56">
        <f t="shared" si="107"/>
        <v>2.2792452317964458E-2</v>
      </c>
      <c r="AG212" s="56">
        <f t="shared" si="108"/>
        <v>1.3059113225725336</v>
      </c>
      <c r="AH212" s="56">
        <f t="shared" si="109"/>
        <v>1.0002598041773747</v>
      </c>
      <c r="AI212" s="62">
        <v>1</v>
      </c>
      <c r="AJ212" s="56">
        <f t="shared" si="110"/>
        <v>0</v>
      </c>
      <c r="AK212" s="56">
        <f t="shared" si="111"/>
        <v>0</v>
      </c>
      <c r="AL212" s="56">
        <f t="shared" si="112"/>
        <v>0</v>
      </c>
      <c r="AM212" s="56">
        <f t="shared" si="113"/>
        <v>1</v>
      </c>
      <c r="AN212" s="62">
        <v>1</v>
      </c>
      <c r="AO212" s="56">
        <f t="shared" si="114"/>
        <v>2.2796400000000001</v>
      </c>
      <c r="AP212" s="56">
        <f t="shared" si="115"/>
        <v>1.1574078350592656</v>
      </c>
      <c r="AQ212" s="56">
        <f t="shared" si="116"/>
        <v>66.314584124269629</v>
      </c>
      <c r="AR212" s="56">
        <f t="shared" si="117"/>
        <v>2.4893289315797542</v>
      </c>
      <c r="AS212" s="62">
        <v>1</v>
      </c>
      <c r="AT212" s="56">
        <f t="shared" si="118"/>
        <v>2.2796400000000001E-4</v>
      </c>
      <c r="AU212" s="56">
        <f t="shared" si="119"/>
        <v>2.2796399605108726E-4</v>
      </c>
      <c r="AV212" s="56">
        <f t="shared" si="120"/>
        <v>1.3061374854664265E-2</v>
      </c>
      <c r="AW212" s="56">
        <f t="shared" si="121"/>
        <v>1.0000000259837922</v>
      </c>
      <c r="AX212" s="56">
        <f t="shared" si="125"/>
        <v>-117.23464220498354</v>
      </c>
      <c r="AY212" s="56">
        <f t="shared" si="122"/>
        <v>0.14251590354733534</v>
      </c>
      <c r="AZ212" s="56">
        <f t="shared" si="123"/>
        <v>-16.92273338855291</v>
      </c>
    </row>
    <row r="213" spans="2:52"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7">
        <f t="shared" si="96"/>
        <v>23</v>
      </c>
      <c r="R213" s="56">
        <f t="shared" si="126"/>
        <v>23000</v>
      </c>
      <c r="S213" s="56">
        <f t="shared" si="124"/>
        <v>144440</v>
      </c>
      <c r="T213" s="56">
        <f t="shared" si="97"/>
        <v>-0.2077760442810721</v>
      </c>
      <c r="U213" s="56">
        <f t="shared" si="98"/>
        <v>1.7254121743944011</v>
      </c>
      <c r="V213" s="56">
        <f t="shared" si="99"/>
        <v>1.6906403613704615</v>
      </c>
      <c r="W213" s="56">
        <f t="shared" si="100"/>
        <v>96.86655738099978</v>
      </c>
      <c r="X213" s="56">
        <f t="shared" si="101"/>
        <v>1.7378774571659261</v>
      </c>
      <c r="Y213" s="62">
        <v>1</v>
      </c>
      <c r="Z213" s="56">
        <f t="shared" si="102"/>
        <v>648.91868640775806</v>
      </c>
      <c r="AA213" s="56">
        <f t="shared" si="103"/>
        <v>1.5692553028894969</v>
      </c>
      <c r="AB213" s="56">
        <f t="shared" si="104"/>
        <v>89.911705834091833</v>
      </c>
      <c r="AC213" s="56">
        <f t="shared" si="105"/>
        <v>648.91945691986325</v>
      </c>
      <c r="AD213" s="62">
        <v>1</v>
      </c>
      <c r="AE213" s="56">
        <f t="shared" si="106"/>
        <v>2.3832599999999999E-2</v>
      </c>
      <c r="AF213" s="56">
        <f t="shared" si="107"/>
        <v>2.3828089288548709E-2</v>
      </c>
      <c r="AG213" s="56">
        <f t="shared" si="108"/>
        <v>1.3652489500947256</v>
      </c>
      <c r="AH213" s="56">
        <f t="shared" si="109"/>
        <v>1.0002839560958479</v>
      </c>
      <c r="AI213" s="62">
        <v>1</v>
      </c>
      <c r="AJ213" s="56">
        <f t="shared" si="110"/>
        <v>0</v>
      </c>
      <c r="AK213" s="56">
        <f t="shared" si="111"/>
        <v>0</v>
      </c>
      <c r="AL213" s="56">
        <f t="shared" si="112"/>
        <v>0</v>
      </c>
      <c r="AM213" s="56">
        <f t="shared" si="113"/>
        <v>1</v>
      </c>
      <c r="AN213" s="62">
        <v>1</v>
      </c>
      <c r="AO213" s="56">
        <f t="shared" si="114"/>
        <v>2.3832600000000004</v>
      </c>
      <c r="AP213" s="56">
        <f t="shared" si="115"/>
        <v>1.1735140755756226</v>
      </c>
      <c r="AQ213" s="56">
        <f t="shared" si="116"/>
        <v>67.2374037296795</v>
      </c>
      <c r="AR213" s="56">
        <f t="shared" si="117"/>
        <v>2.5845557118390778</v>
      </c>
      <c r="AS213" s="62">
        <v>1</v>
      </c>
      <c r="AT213" s="56">
        <f t="shared" si="118"/>
        <v>2.3832600000000002E-4</v>
      </c>
      <c r="AU213" s="56">
        <f t="shared" si="119"/>
        <v>2.3832599548775159E-4</v>
      </c>
      <c r="AV213" s="56">
        <f t="shared" si="120"/>
        <v>1.3655073689702068E-2</v>
      </c>
      <c r="AW213" s="56">
        <f t="shared" si="121"/>
        <v>1.0000000283996406</v>
      </c>
      <c r="AX213" s="56">
        <f t="shared" si="125"/>
        <v>-119.54085948541211</v>
      </c>
      <c r="AY213" s="56">
        <f t="shared" si="122"/>
        <v>0.13468155962158565</v>
      </c>
      <c r="AZ213" s="56">
        <f t="shared" si="123"/>
        <v>-17.413837261906082</v>
      </c>
    </row>
    <row r="214" spans="2:52"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7">
        <f t="shared" si="96"/>
        <v>24</v>
      </c>
      <c r="R214" s="56">
        <f t="shared" si="126"/>
        <v>24000</v>
      </c>
      <c r="S214" s="56">
        <f t="shared" si="124"/>
        <v>150720</v>
      </c>
      <c r="T214" s="56">
        <f t="shared" si="97"/>
        <v>-0.31508317865008983</v>
      </c>
      <c r="U214" s="56">
        <f t="shared" si="98"/>
        <v>1.8004300950202445</v>
      </c>
      <c r="V214" s="56">
        <f t="shared" si="99"/>
        <v>1.7440462571785784</v>
      </c>
      <c r="W214" s="56">
        <f t="shared" si="100"/>
        <v>99.926489811920291</v>
      </c>
      <c r="X214" s="56">
        <f t="shared" si="101"/>
        <v>1.8277926404608515</v>
      </c>
      <c r="Y214" s="62">
        <v>1</v>
      </c>
      <c r="Z214" s="56">
        <f t="shared" si="102"/>
        <v>677.13254233853013</v>
      </c>
      <c r="AA214" s="56">
        <f t="shared" si="103"/>
        <v>1.5693195121234995</v>
      </c>
      <c r="AB214" s="56">
        <f t="shared" si="104"/>
        <v>89.915384752205952</v>
      </c>
      <c r="AC214" s="56">
        <f t="shared" si="105"/>
        <v>677.13328074600008</v>
      </c>
      <c r="AD214" s="62">
        <v>1</v>
      </c>
      <c r="AE214" s="56">
        <f t="shared" si="106"/>
        <v>2.4868799999999996E-2</v>
      </c>
      <c r="AF214" s="56">
        <f t="shared" si="107"/>
        <v>2.4863675138653573E-2</v>
      </c>
      <c r="AG214" s="56">
        <f t="shared" si="108"/>
        <v>1.4245836486292016</v>
      </c>
      <c r="AH214" s="56">
        <f t="shared" si="109"/>
        <v>1.0003091808103333</v>
      </c>
      <c r="AI214" s="62">
        <v>1</v>
      </c>
      <c r="AJ214" s="56">
        <f t="shared" si="110"/>
        <v>0</v>
      </c>
      <c r="AK214" s="56">
        <f t="shared" si="111"/>
        <v>0</v>
      </c>
      <c r="AL214" s="56">
        <f t="shared" si="112"/>
        <v>0</v>
      </c>
      <c r="AM214" s="56">
        <f t="shared" si="113"/>
        <v>1</v>
      </c>
      <c r="AN214" s="62">
        <v>1</v>
      </c>
      <c r="AO214" s="56">
        <f t="shared" si="114"/>
        <v>2.4868800000000002</v>
      </c>
      <c r="AP214" s="56">
        <f t="shared" si="115"/>
        <v>1.1884720721749755</v>
      </c>
      <c r="AQ214" s="56">
        <f t="shared" si="116"/>
        <v>68.094433804793454</v>
      </c>
      <c r="AR214" s="56">
        <f t="shared" si="117"/>
        <v>2.6804052183205433</v>
      </c>
      <c r="AS214" s="62">
        <v>1</v>
      </c>
      <c r="AT214" s="56">
        <f t="shared" si="118"/>
        <v>2.48688E-4</v>
      </c>
      <c r="AU214" s="56">
        <f t="shared" si="119"/>
        <v>2.4868799487323727E-4</v>
      </c>
      <c r="AV214" s="56">
        <f t="shared" si="120"/>
        <v>1.424877252180755E-2</v>
      </c>
      <c r="AW214" s="56">
        <f t="shared" si="121"/>
        <v>1.0000000309228603</v>
      </c>
      <c r="AX214" s="56">
        <f t="shared" si="125"/>
        <v>-121.74744075933279</v>
      </c>
      <c r="AY214" s="56">
        <f t="shared" si="122"/>
        <v>0.12727161510308796</v>
      </c>
      <c r="AZ214" s="56">
        <f t="shared" si="123"/>
        <v>-17.905368891367235</v>
      </c>
    </row>
    <row r="215" spans="2:52"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7">
        <f t="shared" si="96"/>
        <v>25</v>
      </c>
      <c r="R215" s="56">
        <f t="shared" si="126"/>
        <v>25000</v>
      </c>
      <c r="S215" s="56">
        <f t="shared" si="124"/>
        <v>157000</v>
      </c>
      <c r="T215" s="56">
        <f t="shared" si="97"/>
        <v>-0.426956574056087</v>
      </c>
      <c r="U215" s="56">
        <f t="shared" si="98"/>
        <v>1.875448015646088</v>
      </c>
      <c r="V215" s="56">
        <f t="shared" si="99"/>
        <v>1.7946371330675632</v>
      </c>
      <c r="W215" s="56">
        <f t="shared" si="100"/>
        <v>102.82513348222929</v>
      </c>
      <c r="X215" s="56">
        <f t="shared" si="101"/>
        <v>1.9234336940795647</v>
      </c>
      <c r="Y215" s="62">
        <v>1</v>
      </c>
      <c r="Z215" s="56">
        <f t="shared" si="102"/>
        <v>705.3463982693022</v>
      </c>
      <c r="AA215" s="56">
        <f t="shared" si="103"/>
        <v>1.5693785846295492</v>
      </c>
      <c r="AB215" s="56">
        <f t="shared" si="104"/>
        <v>89.918769357487861</v>
      </c>
      <c r="AC215" s="56">
        <f t="shared" si="105"/>
        <v>705.34710714050368</v>
      </c>
      <c r="AD215" s="62">
        <v>1</v>
      </c>
      <c r="AE215" s="56">
        <f t="shared" si="106"/>
        <v>2.5904999999999997E-2</v>
      </c>
      <c r="AF215" s="56">
        <f t="shared" si="107"/>
        <v>2.5899207651029901E-2</v>
      </c>
      <c r="AG215" s="56">
        <f t="shared" si="108"/>
        <v>1.483915291136944</v>
      </c>
      <c r="AH215" s="56">
        <f t="shared" si="109"/>
        <v>1.0003354782396754</v>
      </c>
      <c r="AI215" s="62">
        <v>1</v>
      </c>
      <c r="AJ215" s="56">
        <f t="shared" si="110"/>
        <v>0</v>
      </c>
      <c r="AK215" s="56">
        <f t="shared" si="111"/>
        <v>0</v>
      </c>
      <c r="AL215" s="56">
        <f t="shared" si="112"/>
        <v>0</v>
      </c>
      <c r="AM215" s="56">
        <f t="shared" si="113"/>
        <v>1</v>
      </c>
      <c r="AN215" s="62">
        <v>1</v>
      </c>
      <c r="AO215" s="56">
        <f t="shared" si="114"/>
        <v>2.5905</v>
      </c>
      <c r="AP215" s="56">
        <f t="shared" si="115"/>
        <v>1.2023943576459644</v>
      </c>
      <c r="AQ215" s="56">
        <f t="shared" si="116"/>
        <v>68.89212200345743</v>
      </c>
      <c r="AR215" s="56">
        <f t="shared" si="117"/>
        <v>2.7768129663338867</v>
      </c>
      <c r="AS215" s="62">
        <v>1</v>
      </c>
      <c r="AT215" s="56">
        <f t="shared" si="118"/>
        <v>2.5905000000000004E-4</v>
      </c>
      <c r="AU215" s="56">
        <f t="shared" si="119"/>
        <v>2.5904999420531922E-4</v>
      </c>
      <c r="AV215" s="56">
        <f t="shared" si="120"/>
        <v>1.4842471350853223E-2</v>
      </c>
      <c r="AW215" s="56">
        <f t="shared" si="121"/>
        <v>1.0000000335534507</v>
      </c>
      <c r="AX215" s="56">
        <f t="shared" si="125"/>
        <v>-123.85178083625972</v>
      </c>
      <c r="AY215" s="56">
        <f t="shared" si="122"/>
        <v>0.12028146364143021</v>
      </c>
      <c r="AZ215" s="56">
        <f t="shared" si="123"/>
        <v>-18.396025916796354</v>
      </c>
    </row>
    <row r="216" spans="2:52"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7">
        <f t="shared" si="96"/>
        <v>26</v>
      </c>
      <c r="R216" s="56">
        <f t="shared" si="126"/>
        <v>26000</v>
      </c>
      <c r="S216" s="56">
        <f t="shared" si="124"/>
        <v>163280</v>
      </c>
      <c r="T216" s="56">
        <f t="shared" si="97"/>
        <v>-0.54339623049906383</v>
      </c>
      <c r="U216" s="56">
        <f t="shared" si="98"/>
        <v>1.9504659362719317</v>
      </c>
      <c r="V216" s="56">
        <f t="shared" si="99"/>
        <v>1.8425046360053798</v>
      </c>
      <c r="W216" s="56">
        <f t="shared" si="100"/>
        <v>105.56773937639625</v>
      </c>
      <c r="X216" s="56">
        <f t="shared" si="101"/>
        <v>2.0247461154124324</v>
      </c>
      <c r="Y216" s="62">
        <v>1</v>
      </c>
      <c r="Z216" s="56">
        <f t="shared" si="102"/>
        <v>733.56025420007427</v>
      </c>
      <c r="AA216" s="56">
        <f t="shared" si="103"/>
        <v>1.5694331131054637</v>
      </c>
      <c r="AB216" s="56">
        <f t="shared" si="104"/>
        <v>89.921893609021041</v>
      </c>
      <c r="AC216" s="56">
        <f t="shared" si="105"/>
        <v>733.56093580702452</v>
      </c>
      <c r="AD216" s="62">
        <v>1</v>
      </c>
      <c r="AE216" s="56">
        <f t="shared" si="106"/>
        <v>2.6941199999999998E-2</v>
      </c>
      <c r="AF216" s="56">
        <f t="shared" si="107"/>
        <v>2.6934684609114488E-2</v>
      </c>
      <c r="AG216" s="56">
        <f t="shared" si="108"/>
        <v>1.5432437506182357</v>
      </c>
      <c r="AH216" s="56">
        <f t="shared" si="109"/>
        <v>1.0003628482992759</v>
      </c>
      <c r="AI216" s="62">
        <v>1</v>
      </c>
      <c r="AJ216" s="56">
        <f t="shared" si="110"/>
        <v>0</v>
      </c>
      <c r="AK216" s="56">
        <f t="shared" si="111"/>
        <v>0</v>
      </c>
      <c r="AL216" s="56">
        <f t="shared" si="112"/>
        <v>0</v>
      </c>
      <c r="AM216" s="56">
        <f t="shared" si="113"/>
        <v>1</v>
      </c>
      <c r="AN216" s="62">
        <v>1</v>
      </c>
      <c r="AO216" s="56">
        <f t="shared" si="114"/>
        <v>2.6941200000000003</v>
      </c>
      <c r="AP216" s="56">
        <f t="shared" si="115"/>
        <v>1.2153800256554013</v>
      </c>
      <c r="AQ216" s="56">
        <f t="shared" si="116"/>
        <v>69.636145974556214</v>
      </c>
      <c r="AR216" s="56">
        <f t="shared" si="117"/>
        <v>2.8737227727113837</v>
      </c>
      <c r="AS216" s="62">
        <v>1</v>
      </c>
      <c r="AT216" s="56">
        <f t="shared" si="118"/>
        <v>2.6941200000000002E-4</v>
      </c>
      <c r="AU216" s="56">
        <f t="shared" si="119"/>
        <v>2.6941199348177222E-4</v>
      </c>
      <c r="AV216" s="56">
        <f t="shared" si="120"/>
        <v>1.5436170176711592E-2</v>
      </c>
      <c r="AW216" s="56">
        <f t="shared" si="121"/>
        <v>1.0000000362914123</v>
      </c>
      <c r="AX216" s="56">
        <f t="shared" si="125"/>
        <v>-125.85348701086107</v>
      </c>
      <c r="AY216" s="56">
        <f t="shared" si="122"/>
        <v>0.11370257073998981</v>
      </c>
      <c r="AZ216" s="56">
        <f t="shared" si="123"/>
        <v>-18.884594321800151</v>
      </c>
    </row>
    <row r="217" spans="2:52"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7">
        <f t="shared" si="96"/>
        <v>27</v>
      </c>
      <c r="R217" s="56">
        <f t="shared" si="126"/>
        <v>27000</v>
      </c>
      <c r="S217" s="56">
        <f t="shared" si="124"/>
        <v>169560</v>
      </c>
      <c r="T217" s="56">
        <f t="shared" si="97"/>
        <v>-0.66440214797902009</v>
      </c>
      <c r="U217" s="56">
        <f t="shared" si="98"/>
        <v>2.0254838568977753</v>
      </c>
      <c r="V217" s="56">
        <f t="shared" si="99"/>
        <v>1.8877585906240748</v>
      </c>
      <c r="W217" s="56">
        <f t="shared" si="100"/>
        <v>108.16059998232403</v>
      </c>
      <c r="X217" s="56">
        <f t="shared" si="101"/>
        <v>2.1316695496236333</v>
      </c>
      <c r="Y217" s="62">
        <v>1</v>
      </c>
      <c r="Z217" s="56">
        <f t="shared" si="102"/>
        <v>761.77411013084645</v>
      </c>
      <c r="AA217" s="56">
        <f t="shared" si="103"/>
        <v>1.5694836024422494</v>
      </c>
      <c r="AB217" s="56">
        <f t="shared" si="104"/>
        <v>89.924786434929274</v>
      </c>
      <c r="AC217" s="56">
        <f t="shared" si="105"/>
        <v>761.77476649311711</v>
      </c>
      <c r="AD217" s="62">
        <v>1</v>
      </c>
      <c r="AE217" s="56">
        <f t="shared" si="106"/>
        <v>2.7977399999999996E-2</v>
      </c>
      <c r="AF217" s="56">
        <f t="shared" si="107"/>
        <v>2.7970103797058481E-2</v>
      </c>
      <c r="AG217" s="56">
        <f t="shared" si="108"/>
        <v>1.6025689001142893</v>
      </c>
      <c r="AH217" s="56">
        <f t="shared" si="109"/>
        <v>1.0003912909010955</v>
      </c>
      <c r="AI217" s="62">
        <v>1</v>
      </c>
      <c r="AJ217" s="56">
        <f t="shared" si="110"/>
        <v>0</v>
      </c>
      <c r="AK217" s="56">
        <f t="shared" si="111"/>
        <v>0</v>
      </c>
      <c r="AL217" s="56">
        <f t="shared" si="112"/>
        <v>0</v>
      </c>
      <c r="AM217" s="56">
        <f t="shared" si="113"/>
        <v>1</v>
      </c>
      <c r="AN217" s="62">
        <v>1</v>
      </c>
      <c r="AO217" s="56">
        <f t="shared" si="114"/>
        <v>2.7977400000000001</v>
      </c>
      <c r="AP217" s="56">
        <f t="shared" si="115"/>
        <v>1.2275165471319516</v>
      </c>
      <c r="AQ217" s="56">
        <f t="shared" si="116"/>
        <v>70.331517433132419</v>
      </c>
      <c r="AR217" s="56">
        <f t="shared" si="117"/>
        <v>2.9710855099777924</v>
      </c>
      <c r="AS217" s="62">
        <v>1</v>
      </c>
      <c r="AT217" s="56">
        <f t="shared" si="118"/>
        <v>2.7977399999999999E-4</v>
      </c>
      <c r="AU217" s="56">
        <f t="shared" si="119"/>
        <v>2.797739927003711E-4</v>
      </c>
      <c r="AV217" s="56">
        <f t="shared" si="120"/>
        <v>1.6029868999255167E-2</v>
      </c>
      <c r="AW217" s="56">
        <f t="shared" si="121"/>
        <v>1.0000000391367447</v>
      </c>
      <c r="AX217" s="56">
        <f t="shared" si="125"/>
        <v>-127.75386898412088</v>
      </c>
      <c r="AY217" s="56">
        <f t="shared" si="122"/>
        <v>0.10752287587373276</v>
      </c>
      <c r="AZ217" s="56">
        <f t="shared" si="123"/>
        <v>-19.369982564489952</v>
      </c>
    </row>
    <row r="218" spans="2:52"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7">
        <f t="shared" si="96"/>
        <v>28</v>
      </c>
      <c r="R218" s="56">
        <f t="shared" si="126"/>
        <v>28000</v>
      </c>
      <c r="S218" s="56">
        <f t="shared" si="124"/>
        <v>175840</v>
      </c>
      <c r="T218" s="56">
        <f t="shared" si="97"/>
        <v>-0.78997432649595556</v>
      </c>
      <c r="U218" s="56">
        <f t="shared" si="98"/>
        <v>2.1005017775236188</v>
      </c>
      <c r="V218" s="56">
        <f t="shared" si="99"/>
        <v>1.9305208582187354</v>
      </c>
      <c r="W218" s="56">
        <f t="shared" si="100"/>
        <v>110.61069743790712</v>
      </c>
      <c r="X218" s="56">
        <f t="shared" si="101"/>
        <v>2.2441406270335693</v>
      </c>
      <c r="Y218" s="62">
        <v>1</v>
      </c>
      <c r="Z218" s="56">
        <f t="shared" si="102"/>
        <v>789.98796606161852</v>
      </c>
      <c r="AA218" s="56">
        <f t="shared" si="103"/>
        <v>1.5695304854038346</v>
      </c>
      <c r="AB218" s="56">
        <f t="shared" si="104"/>
        <v>89.927472630759183</v>
      </c>
      <c r="AC218" s="56">
        <f t="shared" si="105"/>
        <v>789.98859898239857</v>
      </c>
      <c r="AD218" s="62">
        <v>1</v>
      </c>
      <c r="AE218" s="56">
        <f t="shared" si="106"/>
        <v>2.9013599999999997E-2</v>
      </c>
      <c r="AF218" s="56">
        <f t="shared" si="107"/>
        <v>2.900546299975575E-2</v>
      </c>
      <c r="AG218" s="56">
        <f t="shared" si="108"/>
        <v>1.6618906127088728</v>
      </c>
      <c r="AH218" s="56">
        <f t="shared" si="109"/>
        <v>1.0004208059536546</v>
      </c>
      <c r="AI218" s="62">
        <v>1</v>
      </c>
      <c r="AJ218" s="56">
        <f t="shared" si="110"/>
        <v>0</v>
      </c>
      <c r="AK218" s="56">
        <f t="shared" si="111"/>
        <v>0</v>
      </c>
      <c r="AL218" s="56">
        <f t="shared" si="112"/>
        <v>0</v>
      </c>
      <c r="AM218" s="56">
        <f t="shared" si="113"/>
        <v>1</v>
      </c>
      <c r="AN218" s="62">
        <v>1</v>
      </c>
      <c r="AO218" s="56">
        <f t="shared" si="114"/>
        <v>2.9013600000000004</v>
      </c>
      <c r="AP218" s="56">
        <f t="shared" si="115"/>
        <v>1.2388813257997768</v>
      </c>
      <c r="AQ218" s="56">
        <f t="shared" si="116"/>
        <v>70.982671285899116</v>
      </c>
      <c r="AR218" s="56">
        <f t="shared" si="117"/>
        <v>3.0688580693150347</v>
      </c>
      <c r="AS218" s="62">
        <v>1</v>
      </c>
      <c r="AT218" s="56">
        <f t="shared" si="118"/>
        <v>2.9013600000000003E-4</v>
      </c>
      <c r="AU218" s="56">
        <f t="shared" si="119"/>
        <v>2.9013599185889082E-4</v>
      </c>
      <c r="AV218" s="56">
        <f t="shared" si="120"/>
        <v>1.6623567818356458E-2</v>
      </c>
      <c r="AW218" s="56">
        <f t="shared" si="121"/>
        <v>1.0000000420894484</v>
      </c>
      <c r="AX218" s="56">
        <f t="shared" si="125"/>
        <v>-129.55549878276719</v>
      </c>
      <c r="AY218" s="56">
        <f t="shared" si="122"/>
        <v>0.1017274354911991</v>
      </c>
      <c r="AZ218" s="56">
        <f t="shared" si="123"/>
        <v>-19.851238075160435</v>
      </c>
    </row>
    <row r="219" spans="2:52"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7">
        <f t="shared" si="96"/>
        <v>29</v>
      </c>
      <c r="R219" s="56">
        <f t="shared" si="126"/>
        <v>29000</v>
      </c>
      <c r="S219" s="56">
        <f t="shared" si="124"/>
        <v>182120</v>
      </c>
      <c r="T219" s="56">
        <f t="shared" si="97"/>
        <v>-0.92011276604987091</v>
      </c>
      <c r="U219" s="56">
        <f t="shared" si="98"/>
        <v>2.1755196981494622</v>
      </c>
      <c r="V219" s="56">
        <f t="shared" si="99"/>
        <v>1.9709202440643656</v>
      </c>
      <c r="W219" s="56">
        <f t="shared" si="100"/>
        <v>112.92541174178228</v>
      </c>
      <c r="X219" s="56">
        <f t="shared" si="101"/>
        <v>2.3620951418781315</v>
      </c>
      <c r="Y219" s="62">
        <v>1</v>
      </c>
      <c r="Z219" s="56">
        <f t="shared" si="102"/>
        <v>818.20182199239059</v>
      </c>
      <c r="AA219" s="56">
        <f t="shared" si="103"/>
        <v>1.5695741350627304</v>
      </c>
      <c r="AB219" s="56">
        <f t="shared" si="104"/>
        <v>89.929973571991098</v>
      </c>
      <c r="AC219" s="56">
        <f t="shared" si="105"/>
        <v>818.20243308833278</v>
      </c>
      <c r="AD219" s="62">
        <v>1</v>
      </c>
      <c r="AE219" s="56">
        <f t="shared" si="106"/>
        <v>3.0049799999999998E-2</v>
      </c>
      <c r="AF219" s="56">
        <f t="shared" si="107"/>
        <v>3.004076000287122E-2</v>
      </c>
      <c r="AG219" s="56">
        <f t="shared" si="108"/>
        <v>1.7212087615299316</v>
      </c>
      <c r="AH219" s="56">
        <f t="shared" si="109"/>
        <v>1.0004513933620363</v>
      </c>
      <c r="AI219" s="62">
        <v>1</v>
      </c>
      <c r="AJ219" s="56">
        <f t="shared" si="110"/>
        <v>0</v>
      </c>
      <c r="AK219" s="56">
        <f t="shared" si="111"/>
        <v>0</v>
      </c>
      <c r="AL219" s="56">
        <f t="shared" si="112"/>
        <v>0</v>
      </c>
      <c r="AM219" s="56">
        <f t="shared" si="113"/>
        <v>1</v>
      </c>
      <c r="AN219" s="62">
        <v>1</v>
      </c>
      <c r="AO219" s="56">
        <f t="shared" si="114"/>
        <v>3.0049800000000002</v>
      </c>
      <c r="AP219" s="56">
        <f t="shared" si="115"/>
        <v>1.2495430294551655</v>
      </c>
      <c r="AQ219" s="56">
        <f t="shared" si="116"/>
        <v>71.593541907772092</v>
      </c>
      <c r="AR219" s="56">
        <f t="shared" si="117"/>
        <v>3.167002494536435</v>
      </c>
      <c r="AS219" s="62">
        <v>1</v>
      </c>
      <c r="AT219" s="56">
        <f t="shared" si="118"/>
        <v>3.0049800000000001E-4</v>
      </c>
      <c r="AU219" s="56">
        <f t="shared" si="119"/>
        <v>3.0049799095510605E-4</v>
      </c>
      <c r="AV219" s="56">
        <f t="shared" si="120"/>
        <v>1.7217266633887961E-2</v>
      </c>
      <c r="AW219" s="56">
        <f t="shared" si="121"/>
        <v>1.000000045149523</v>
      </c>
      <c r="AX219" s="56">
        <f t="shared" si="125"/>
        <v>-131.26184340600128</v>
      </c>
      <c r="AY219" s="56">
        <f t="shared" si="122"/>
        <v>9.6299146298866808E-2</v>
      </c>
      <c r="AZ219" s="56">
        <f t="shared" si="123"/>
        <v>-20.327551258409567</v>
      </c>
    </row>
    <row r="220" spans="2:52"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7">
        <f t="shared" si="96"/>
        <v>30</v>
      </c>
      <c r="R220" s="56">
        <f t="shared" si="126"/>
        <v>30000</v>
      </c>
      <c r="S220" s="56">
        <f t="shared" si="124"/>
        <v>188400</v>
      </c>
      <c r="T220" s="56">
        <f t="shared" si="97"/>
        <v>-1.054817466640765</v>
      </c>
      <c r="U220" s="56">
        <f t="shared" si="98"/>
        <v>2.2505376187753057</v>
      </c>
      <c r="V220" s="56">
        <f t="shared" si="99"/>
        <v>2.0090884265791624</v>
      </c>
      <c r="W220" s="56">
        <f t="shared" si="100"/>
        <v>115.11228751156517</v>
      </c>
      <c r="X220" s="56">
        <f t="shared" si="101"/>
        <v>2.4854696661704132</v>
      </c>
      <c r="Y220" s="62">
        <v>1</v>
      </c>
      <c r="Z220" s="56">
        <f t="shared" si="102"/>
        <v>846.41567792316266</v>
      </c>
      <c r="AA220" s="56">
        <f t="shared" si="103"/>
        <v>1.5696148747485719</v>
      </c>
      <c r="AB220" s="56">
        <f t="shared" si="104"/>
        <v>89.932307784048504</v>
      </c>
      <c r="AC220" s="56">
        <f t="shared" si="105"/>
        <v>846.41626864925456</v>
      </c>
      <c r="AD220" s="62">
        <v>1</v>
      </c>
      <c r="AE220" s="56">
        <f t="shared" si="106"/>
        <v>3.1085999999999996E-2</v>
      </c>
      <c r="AF220" s="56">
        <f t="shared" si="107"/>
        <v>3.1075992592869216E-2</v>
      </c>
      <c r="AG220" s="56">
        <f t="shared" si="108"/>
        <v>1.780523219751214</v>
      </c>
      <c r="AH220" s="56">
        <f t="shared" si="109"/>
        <v>1.0004830530278861</v>
      </c>
      <c r="AI220" s="62">
        <v>1</v>
      </c>
      <c r="AJ220" s="56">
        <f t="shared" si="110"/>
        <v>0</v>
      </c>
      <c r="AK220" s="56">
        <f t="shared" si="111"/>
        <v>0</v>
      </c>
      <c r="AL220" s="56">
        <f t="shared" si="112"/>
        <v>0</v>
      </c>
      <c r="AM220" s="56">
        <f t="shared" si="113"/>
        <v>1</v>
      </c>
      <c r="AN220" s="62">
        <v>1</v>
      </c>
      <c r="AO220" s="56">
        <f t="shared" si="114"/>
        <v>3.1086</v>
      </c>
      <c r="AP220" s="56">
        <f t="shared" si="115"/>
        <v>1.2595627295366116</v>
      </c>
      <c r="AQ220" s="56">
        <f t="shared" si="116"/>
        <v>72.167628434425851</v>
      </c>
      <c r="AR220" s="56">
        <f t="shared" si="117"/>
        <v>3.2654852564358641</v>
      </c>
      <c r="AS220" s="62">
        <v>1</v>
      </c>
      <c r="AT220" s="56">
        <f t="shared" si="118"/>
        <v>3.1086000000000004E-4</v>
      </c>
      <c r="AU220" s="56">
        <f t="shared" si="119"/>
        <v>3.1085998998679179E-4</v>
      </c>
      <c r="AV220" s="56">
        <f t="shared" si="120"/>
        <v>1.78109654457222E-2</v>
      </c>
      <c r="AW220" s="56">
        <f t="shared" si="121"/>
        <v>1.0000000483169686</v>
      </c>
      <c r="AX220" s="56">
        <f t="shared" si="125"/>
        <v>-132.87696686118784</v>
      </c>
      <c r="AY220" s="56">
        <f t="shared" si="122"/>
        <v>9.1219448572464223E-2</v>
      </c>
      <c r="AZ220" s="56">
        <f t="shared" si="123"/>
        <v>-20.798251148514151</v>
      </c>
    </row>
    <row r="221" spans="2:52"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7">
        <f t="shared" si="96"/>
        <v>31</v>
      </c>
      <c r="R221" s="56">
        <f t="shared" si="126"/>
        <v>31000</v>
      </c>
      <c r="S221" s="56">
        <f t="shared" si="124"/>
        <v>194680</v>
      </c>
      <c r="T221" s="56">
        <f t="shared" si="97"/>
        <v>-1.1940884282686395</v>
      </c>
      <c r="U221" s="56">
        <f t="shared" si="98"/>
        <v>2.3255555394011491</v>
      </c>
      <c r="V221" s="56">
        <f t="shared" si="99"/>
        <v>2.0451568159030216</v>
      </c>
      <c r="W221" s="56">
        <f t="shared" si="100"/>
        <v>117.17885399365701</v>
      </c>
      <c r="X221" s="56">
        <f t="shared" si="101"/>
        <v>2.6142026970693073</v>
      </c>
      <c r="Y221" s="62">
        <v>1</v>
      </c>
      <c r="Z221" s="56">
        <f t="shared" si="102"/>
        <v>874.62953385393473</v>
      </c>
      <c r="AA221" s="56">
        <f t="shared" si="103"/>
        <v>1.5696529860711379</v>
      </c>
      <c r="AB221" s="56">
        <f t="shared" si="104"/>
        <v>89.934491401983195</v>
      </c>
      <c r="AC221" s="56">
        <f t="shared" si="105"/>
        <v>874.6301055243589</v>
      </c>
      <c r="AD221" s="62">
        <v>1</v>
      </c>
      <c r="AE221" s="56">
        <f t="shared" si="106"/>
        <v>3.2122199999999997E-2</v>
      </c>
      <c r="AF221" s="56">
        <f t="shared" si="107"/>
        <v>3.211115855704174E-2</v>
      </c>
      <c r="AG221" s="56">
        <f t="shared" si="108"/>
        <v>1.8398338605938902</v>
      </c>
      <c r="AH221" s="56">
        <f t="shared" si="109"/>
        <v>1.0005157848494146</v>
      </c>
      <c r="AI221" s="62">
        <v>1</v>
      </c>
      <c r="AJ221" s="56">
        <f t="shared" si="110"/>
        <v>0</v>
      </c>
      <c r="AK221" s="56">
        <f t="shared" si="111"/>
        <v>0</v>
      </c>
      <c r="AL221" s="56">
        <f t="shared" si="112"/>
        <v>0</v>
      </c>
      <c r="AM221" s="56">
        <f t="shared" si="113"/>
        <v>1</v>
      </c>
      <c r="AN221" s="62">
        <v>1</v>
      </c>
      <c r="AO221" s="56">
        <f t="shared" si="114"/>
        <v>3.2122200000000003</v>
      </c>
      <c r="AP221" s="56">
        <f t="shared" si="115"/>
        <v>1.2689948773881992</v>
      </c>
      <c r="AQ221" s="56">
        <f t="shared" si="116"/>
        <v>72.708050698065193</v>
      </c>
      <c r="AR221" s="56">
        <f t="shared" si="117"/>
        <v>3.3642766426677819</v>
      </c>
      <c r="AS221" s="62">
        <v>1</v>
      </c>
      <c r="AT221" s="56">
        <f t="shared" si="118"/>
        <v>3.2122200000000002E-4</v>
      </c>
      <c r="AU221" s="56">
        <f t="shared" si="119"/>
        <v>3.2122198895172277E-4</v>
      </c>
      <c r="AV221" s="56">
        <f t="shared" si="120"/>
        <v>1.8404664253731672E-2</v>
      </c>
      <c r="AW221" s="56">
        <f t="shared" si="121"/>
        <v>1.0000000515917853</v>
      </c>
      <c r="AX221" s="56">
        <f t="shared" si="125"/>
        <v>-134.40529469757502</v>
      </c>
      <c r="AY221" s="56">
        <f t="shared" si="122"/>
        <v>8.6468953839428153E-2</v>
      </c>
      <c r="AZ221" s="56">
        <f t="shared" si="123"/>
        <v>-21.262795907688194</v>
      </c>
    </row>
    <row r="222" spans="2:52"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7">
        <f t="shared" si="96"/>
        <v>32</v>
      </c>
      <c r="R222" s="56">
        <f t="shared" si="126"/>
        <v>32000</v>
      </c>
      <c r="S222" s="56">
        <f t="shared" si="124"/>
        <v>200960</v>
      </c>
      <c r="T222" s="56">
        <f t="shared" si="97"/>
        <v>-1.3379256509334931</v>
      </c>
      <c r="U222" s="56">
        <f t="shared" si="98"/>
        <v>2.400573460026993</v>
      </c>
      <c r="V222" s="56">
        <f t="shared" si="99"/>
        <v>2.0792542169750892</v>
      </c>
      <c r="W222" s="56">
        <f t="shared" si="100"/>
        <v>119.13249116745133</v>
      </c>
      <c r="X222" s="56">
        <f t="shared" si="101"/>
        <v>2.748235431037847</v>
      </c>
      <c r="Y222" s="62">
        <v>1</v>
      </c>
      <c r="Z222" s="56">
        <f t="shared" si="102"/>
        <v>902.8433897847068</v>
      </c>
      <c r="AA222" s="56">
        <f t="shared" si="103"/>
        <v>1.5696887154390622</v>
      </c>
      <c r="AB222" s="56">
        <f t="shared" si="104"/>
        <v>89.936538543969931</v>
      </c>
      <c r="AC222" s="56">
        <f t="shared" si="105"/>
        <v>902.84394359044131</v>
      </c>
      <c r="AD222" s="62">
        <v>1</v>
      </c>
      <c r="AE222" s="56">
        <f t="shared" si="106"/>
        <v>3.3158399999999998E-2</v>
      </c>
      <c r="AF222" s="56">
        <f t="shared" si="107"/>
        <v>3.3146255683536748E-2</v>
      </c>
      <c r="AG222" s="56">
        <f t="shared" si="108"/>
        <v>1.8991405573281732</v>
      </c>
      <c r="AH222" s="56">
        <f t="shared" si="109"/>
        <v>1.0005495887213987</v>
      </c>
      <c r="AI222" s="62">
        <v>1</v>
      </c>
      <c r="AJ222" s="56">
        <f t="shared" si="110"/>
        <v>0</v>
      </c>
      <c r="AK222" s="56">
        <f t="shared" si="111"/>
        <v>0</v>
      </c>
      <c r="AL222" s="56">
        <f t="shared" si="112"/>
        <v>0</v>
      </c>
      <c r="AM222" s="56">
        <f t="shared" si="113"/>
        <v>1</v>
      </c>
      <c r="AN222" s="62">
        <v>1</v>
      </c>
      <c r="AO222" s="56">
        <f t="shared" si="114"/>
        <v>3.3158400000000001</v>
      </c>
      <c r="AP222" s="56">
        <f t="shared" si="115"/>
        <v>1.2778881416816674</v>
      </c>
      <c r="AQ222" s="56">
        <f t="shared" si="116"/>
        <v>73.21759720817532</v>
      </c>
      <c r="AR222" s="56">
        <f t="shared" si="117"/>
        <v>3.4633502429872727</v>
      </c>
      <c r="AS222" s="62">
        <v>1</v>
      </c>
      <c r="AT222" s="56">
        <f t="shared" si="118"/>
        <v>3.31584E-4</v>
      </c>
      <c r="AU222" s="56">
        <f t="shared" si="119"/>
        <v>3.3158398784767387E-4</v>
      </c>
      <c r="AV222" s="56">
        <f t="shared" si="120"/>
        <v>1.8998363057788889E-2</v>
      </c>
      <c r="AW222" s="56">
        <f t="shared" si="121"/>
        <v>1.0000000549739729</v>
      </c>
      <c r="AX222" s="56">
        <f t="shared" si="125"/>
        <v>-135.85143250324595</v>
      </c>
      <c r="AY222" s="56">
        <f t="shared" si="122"/>
        <v>8.2027971995920032E-2</v>
      </c>
      <c r="AZ222" s="56">
        <f t="shared" si="123"/>
        <v>-21.720760510384615</v>
      </c>
    </row>
    <row r="223" spans="2:52"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7">
        <f t="shared" si="96"/>
        <v>33</v>
      </c>
      <c r="R223" s="56">
        <f t="shared" si="126"/>
        <v>33000</v>
      </c>
      <c r="S223" s="56">
        <f t="shared" si="124"/>
        <v>207240</v>
      </c>
      <c r="T223" s="56">
        <f t="shared" si="97"/>
        <v>-1.486329134635326</v>
      </c>
      <c r="U223" s="56">
        <f t="shared" si="98"/>
        <v>2.4755913806528365</v>
      </c>
      <c r="V223" s="56">
        <f t="shared" si="99"/>
        <v>2.11150516288517</v>
      </c>
      <c r="W223" s="56">
        <f t="shared" si="100"/>
        <v>120.98033425340367</v>
      </c>
      <c r="X223" s="56">
        <f t="shared" si="101"/>
        <v>2.887512247667257</v>
      </c>
      <c r="Y223" s="62">
        <v>1</v>
      </c>
      <c r="Z223" s="56">
        <f t="shared" si="102"/>
        <v>931.05724571547898</v>
      </c>
      <c r="AA223" s="56">
        <f t="shared" si="103"/>
        <v>1.5697222793933261</v>
      </c>
      <c r="AB223" s="56">
        <f t="shared" si="104"/>
        <v>89.938461616893022</v>
      </c>
      <c r="AC223" s="56">
        <f t="shared" si="105"/>
        <v>931.05778273923136</v>
      </c>
      <c r="AD223" s="62">
        <v>1</v>
      </c>
      <c r="AE223" s="56">
        <f t="shared" si="106"/>
        <v>3.4194599999999999E-2</v>
      </c>
      <c r="AF223" s="56">
        <f t="shared" si="107"/>
        <v>3.4181281761386399E-2</v>
      </c>
      <c r="AG223" s="56">
        <f t="shared" si="108"/>
        <v>1.9584431832749374</v>
      </c>
      <c r="AH223" s="56">
        <f t="shared" si="109"/>
        <v>1.0005844645351836</v>
      </c>
      <c r="AI223" s="62">
        <v>1</v>
      </c>
      <c r="AJ223" s="56">
        <f t="shared" si="110"/>
        <v>0</v>
      </c>
      <c r="AK223" s="56">
        <f t="shared" si="111"/>
        <v>0</v>
      </c>
      <c r="AL223" s="56">
        <f t="shared" si="112"/>
        <v>0</v>
      </c>
      <c r="AM223" s="56">
        <f t="shared" si="113"/>
        <v>1</v>
      </c>
      <c r="AN223" s="62">
        <v>1</v>
      </c>
      <c r="AO223" s="56">
        <f t="shared" si="114"/>
        <v>3.4194600000000004</v>
      </c>
      <c r="AP223" s="56">
        <f t="shared" si="115"/>
        <v>1.2862861278961715</v>
      </c>
      <c r="AQ223" s="56">
        <f t="shared" si="116"/>
        <v>73.698766374675444</v>
      </c>
      <c r="AR223" s="56">
        <f t="shared" si="117"/>
        <v>3.5626825134440487</v>
      </c>
      <c r="AS223" s="62">
        <v>1</v>
      </c>
      <c r="AT223" s="56">
        <f t="shared" si="118"/>
        <v>3.4194600000000004E-4</v>
      </c>
      <c r="AU223" s="56">
        <f t="shared" si="119"/>
        <v>3.4194598667242006E-4</v>
      </c>
      <c r="AV223" s="56">
        <f t="shared" si="120"/>
        <v>1.9592061857766366E-2</v>
      </c>
      <c r="AW223" s="56">
        <f t="shared" si="121"/>
        <v>1.0000000584635318</v>
      </c>
      <c r="AX223" s="56">
        <f t="shared" si="125"/>
        <v>-137.22002949562125</v>
      </c>
      <c r="AY223" s="56">
        <f t="shared" si="122"/>
        <v>7.7876932560671672E-2</v>
      </c>
      <c r="AZ223" s="56">
        <f t="shared" si="123"/>
        <v>-22.171823258656325</v>
      </c>
    </row>
    <row r="224" spans="2:52"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7">
        <f t="shared" si="96"/>
        <v>34</v>
      </c>
      <c r="R224" s="56">
        <f t="shared" si="126"/>
        <v>34000</v>
      </c>
      <c r="S224" s="56">
        <f t="shared" si="124"/>
        <v>213520</v>
      </c>
      <c r="T224" s="56">
        <f t="shared" si="97"/>
        <v>-1.6392988793741385</v>
      </c>
      <c r="U224" s="56">
        <f t="shared" si="98"/>
        <v>2.5506093012786799</v>
      </c>
      <c r="V224" s="56">
        <f t="shared" si="99"/>
        <v>2.1420287894446419</v>
      </c>
      <c r="W224" s="56">
        <f t="shared" si="100"/>
        <v>122.72920923069485</v>
      </c>
      <c r="X224" s="56">
        <f t="shared" si="101"/>
        <v>3.0319809735033996</v>
      </c>
      <c r="Y224" s="62">
        <v>1</v>
      </c>
      <c r="Z224" s="56">
        <f t="shared" si="102"/>
        <v>959.27110164625105</v>
      </c>
      <c r="AA224" s="56">
        <f t="shared" si="103"/>
        <v>1.5697538689995514</v>
      </c>
      <c r="AB224" s="56">
        <f t="shared" si="104"/>
        <v>89.94027156800621</v>
      </c>
      <c r="AC224" s="56">
        <f t="shared" si="105"/>
        <v>959.27162287519593</v>
      </c>
      <c r="AD224" s="62">
        <v>1</v>
      </c>
      <c r="AE224" s="56">
        <f t="shared" si="106"/>
        <v>3.5230799999999993E-2</v>
      </c>
      <c r="AF224" s="56">
        <f t="shared" si="107"/>
        <v>3.5216234580535244E-2</v>
      </c>
      <c r="AG224" s="56">
        <f t="shared" si="108"/>
        <v>2.0177416118073324</v>
      </c>
      <c r="AH224" s="56">
        <f t="shared" si="109"/>
        <v>1.0006204121786844</v>
      </c>
      <c r="AI224" s="62">
        <v>1</v>
      </c>
      <c r="AJ224" s="56">
        <f t="shared" si="110"/>
        <v>0</v>
      </c>
      <c r="AK224" s="56">
        <f t="shared" si="111"/>
        <v>0</v>
      </c>
      <c r="AL224" s="56">
        <f t="shared" si="112"/>
        <v>0</v>
      </c>
      <c r="AM224" s="56">
        <f t="shared" si="113"/>
        <v>1</v>
      </c>
      <c r="AN224" s="62">
        <v>1</v>
      </c>
      <c r="AO224" s="56">
        <f t="shared" si="114"/>
        <v>3.5230800000000002</v>
      </c>
      <c r="AP224" s="56">
        <f t="shared" si="115"/>
        <v>1.2942279976098863</v>
      </c>
      <c r="AQ224" s="56">
        <f t="shared" si="116"/>
        <v>74.153801990714086</v>
      </c>
      <c r="AR224" s="56">
        <f t="shared" si="117"/>
        <v>3.6622524061566266</v>
      </c>
      <c r="AS224" s="62">
        <v>1</v>
      </c>
      <c r="AT224" s="56">
        <f t="shared" si="118"/>
        <v>3.5230800000000002E-4</v>
      </c>
      <c r="AU224" s="56">
        <f t="shared" si="119"/>
        <v>3.5230798542373594E-4</v>
      </c>
      <c r="AV224" s="56">
        <f t="shared" si="120"/>
        <v>2.0185760653536597E-2</v>
      </c>
      <c r="AW224" s="56">
        <f t="shared" si="121"/>
        <v>1.0000000620604614</v>
      </c>
      <c r="AX224" s="56">
        <f t="shared" si="125"/>
        <v>-138.51567880798697</v>
      </c>
      <c r="AY224" s="56">
        <f t="shared" si="122"/>
        <v>7.3996706222727915E-2</v>
      </c>
      <c r="AZ224" s="56">
        <f t="shared" si="123"/>
        <v>-22.615752227307581</v>
      </c>
    </row>
    <row r="225" spans="2:52"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7">
        <f t="shared" si="96"/>
        <v>35</v>
      </c>
      <c r="R225" s="56">
        <f t="shared" si="126"/>
        <v>35000</v>
      </c>
      <c r="S225" s="56">
        <f t="shared" si="124"/>
        <v>219800</v>
      </c>
      <c r="T225" s="56">
        <f t="shared" si="97"/>
        <v>-1.7968348851499307</v>
      </c>
      <c r="U225" s="56">
        <f t="shared" si="98"/>
        <v>2.6256272219045234</v>
      </c>
      <c r="V225" s="56">
        <f t="shared" si="99"/>
        <v>2.1709381350150934</v>
      </c>
      <c r="W225" s="56">
        <f t="shared" si="100"/>
        <v>124.38559272036693</v>
      </c>
      <c r="X225" s="56">
        <f t="shared" si="101"/>
        <v>3.1815929835379366</v>
      </c>
      <c r="Y225" s="62">
        <v>1</v>
      </c>
      <c r="Z225" s="56">
        <f t="shared" si="102"/>
        <v>987.48495757702312</v>
      </c>
      <c r="AA225" s="56">
        <f t="shared" si="103"/>
        <v>1.5697836534873275</v>
      </c>
      <c r="AB225" s="56">
        <f t="shared" si="104"/>
        <v>89.941978093450743</v>
      </c>
      <c r="AC225" s="56">
        <f t="shared" si="105"/>
        <v>987.4854639137202</v>
      </c>
      <c r="AD225" s="62">
        <v>1</v>
      </c>
      <c r="AE225" s="56">
        <f t="shared" si="106"/>
        <v>3.6266999999999994E-2</v>
      </c>
      <c r="AF225" s="56">
        <f t="shared" si="107"/>
        <v>3.625111193186846E-2</v>
      </c>
      <c r="AG225" s="56">
        <f t="shared" si="108"/>
        <v>2.0770357163524031</v>
      </c>
      <c r="AH225" s="56">
        <f t="shared" si="109"/>
        <v>1.0006574315363874</v>
      </c>
      <c r="AI225" s="62">
        <v>1</v>
      </c>
      <c r="AJ225" s="56">
        <f t="shared" si="110"/>
        <v>0</v>
      </c>
      <c r="AK225" s="56">
        <f t="shared" si="111"/>
        <v>0</v>
      </c>
      <c r="AL225" s="56">
        <f t="shared" si="112"/>
        <v>0</v>
      </c>
      <c r="AM225" s="56">
        <f t="shared" si="113"/>
        <v>1</v>
      </c>
      <c r="AN225" s="62">
        <v>1</v>
      </c>
      <c r="AO225" s="56">
        <f t="shared" si="114"/>
        <v>3.6267000000000005</v>
      </c>
      <c r="AP225" s="56">
        <f t="shared" si="115"/>
        <v>1.3017490026334735</v>
      </c>
      <c r="AQ225" s="56">
        <f t="shared" si="116"/>
        <v>74.584723836262313</v>
      </c>
      <c r="AR225" s="56">
        <f t="shared" si="117"/>
        <v>3.7620410537366551</v>
      </c>
      <c r="AS225" s="62">
        <v>1</v>
      </c>
      <c r="AT225" s="56">
        <f t="shared" si="118"/>
        <v>3.6267E-4</v>
      </c>
      <c r="AU225" s="56">
        <f t="shared" si="119"/>
        <v>3.6266998409939652E-4</v>
      </c>
      <c r="AV225" s="56">
        <f t="shared" si="120"/>
        <v>2.0779459444972094E-2</v>
      </c>
      <c r="AW225" s="56">
        <f t="shared" si="121"/>
        <v>1.0000000657647623</v>
      </c>
      <c r="AX225" s="56">
        <f t="shared" si="125"/>
        <v>-139.74284697755536</v>
      </c>
      <c r="AY225" s="56">
        <f t="shared" si="122"/>
        <v>7.0368838646229351E-2</v>
      </c>
      <c r="AZ225" s="56">
        <f t="shared" si="123"/>
        <v>-23.052392328520192</v>
      </c>
    </row>
    <row r="226" spans="2:52"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7">
        <f t="shared" si="96"/>
        <v>36</v>
      </c>
      <c r="R226" s="56">
        <f t="shared" si="126"/>
        <v>36000</v>
      </c>
      <c r="S226" s="56">
        <f t="shared" si="124"/>
        <v>226080</v>
      </c>
      <c r="T226" s="56">
        <f t="shared" si="97"/>
        <v>-1.9589371519627021</v>
      </c>
      <c r="U226" s="56">
        <f t="shared" si="98"/>
        <v>2.7006451425303668</v>
      </c>
      <c r="V226" s="56">
        <f t="shared" si="99"/>
        <v>2.1983397661261139</v>
      </c>
      <c r="W226" s="56">
        <f t="shared" si="100"/>
        <v>125.95559053480278</v>
      </c>
      <c r="X226" s="56">
        <f t="shared" si="101"/>
        <v>3.3363031863445216</v>
      </c>
      <c r="Y226" s="62">
        <v>1</v>
      </c>
      <c r="Z226" s="56">
        <f t="shared" si="102"/>
        <v>1015.6988135077952</v>
      </c>
      <c r="AA226" s="56">
        <f t="shared" si="103"/>
        <v>1.569811783282989</v>
      </c>
      <c r="AB226" s="56">
        <f t="shared" si="104"/>
        <v>89.943589812020704</v>
      </c>
      <c r="AC226" s="56">
        <f t="shared" si="105"/>
        <v>1015.699305779591</v>
      </c>
      <c r="AD226" s="62">
        <v>1</v>
      </c>
      <c r="AE226" s="56">
        <f t="shared" si="106"/>
        <v>3.7303199999999995E-2</v>
      </c>
      <c r="AF226" s="56">
        <f t="shared" si="107"/>
        <v>3.7285911607239937E-2</v>
      </c>
      <c r="AG226" s="56">
        <f t="shared" si="108"/>
        <v>2.1363253703926963</v>
      </c>
      <c r="AH226" s="56">
        <f t="shared" si="109"/>
        <v>1.0006955224893535</v>
      </c>
      <c r="AI226" s="62">
        <v>1</v>
      </c>
      <c r="AJ226" s="56">
        <f t="shared" si="110"/>
        <v>0</v>
      </c>
      <c r="AK226" s="56">
        <f t="shared" si="111"/>
        <v>0</v>
      </c>
      <c r="AL226" s="56">
        <f t="shared" si="112"/>
        <v>0</v>
      </c>
      <c r="AM226" s="56">
        <f t="shared" si="113"/>
        <v>1</v>
      </c>
      <c r="AN226" s="62">
        <v>1</v>
      </c>
      <c r="AO226" s="56">
        <f t="shared" si="114"/>
        <v>3.7303200000000003</v>
      </c>
      <c r="AP226" s="56">
        <f t="shared" si="115"/>
        <v>1.3088809466835907</v>
      </c>
      <c r="AQ226" s="56">
        <f t="shared" si="116"/>
        <v>74.993354130057469</v>
      </c>
      <c r="AR226" s="56">
        <f t="shared" si="117"/>
        <v>3.8620314994054623</v>
      </c>
      <c r="AS226" s="62">
        <v>1</v>
      </c>
      <c r="AT226" s="56">
        <f t="shared" si="118"/>
        <v>3.7303200000000003E-4</v>
      </c>
      <c r="AU226" s="56">
        <f t="shared" si="119"/>
        <v>3.7303198269717663E-4</v>
      </c>
      <c r="AV226" s="56">
        <f t="shared" si="120"/>
        <v>2.1373158231945372E-2</v>
      </c>
      <c r="AW226" s="56">
        <f t="shared" si="121"/>
        <v>1.0000000695764342</v>
      </c>
      <c r="AX226" s="56">
        <f t="shared" si="125"/>
        <v>-140.905826216766</v>
      </c>
      <c r="AY226" s="56">
        <f t="shared" si="122"/>
        <v>6.6975710653644493E-2</v>
      </c>
      <c r="AZ226" s="56">
        <f t="shared" si="123"/>
        <v>-23.481653391253911</v>
      </c>
    </row>
    <row r="227" spans="2:52"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7">
        <f t="shared" si="96"/>
        <v>37</v>
      </c>
      <c r="R227" s="56">
        <f t="shared" si="126"/>
        <v>37000</v>
      </c>
      <c r="S227" s="56">
        <f t="shared" si="124"/>
        <v>232360</v>
      </c>
      <c r="T227" s="56">
        <f t="shared" si="97"/>
        <v>-2.1256056798124532</v>
      </c>
      <c r="U227" s="56">
        <f t="shared" si="98"/>
        <v>2.7756630631562107</v>
      </c>
      <c r="V227" s="56">
        <f t="shared" si="99"/>
        <v>2.2243336464478336</v>
      </c>
      <c r="W227" s="56">
        <f t="shared" si="100"/>
        <v>127.44493017040548</v>
      </c>
      <c r="X227" s="56">
        <f t="shared" si="101"/>
        <v>3.4960699286800141</v>
      </c>
      <c r="Y227" s="62">
        <v>1</v>
      </c>
      <c r="Z227" s="56">
        <f t="shared" si="102"/>
        <v>1043.9126694385673</v>
      </c>
      <c r="AA227" s="56">
        <f t="shared" si="103"/>
        <v>1.5698383925505901</v>
      </c>
      <c r="AB227" s="56">
        <f t="shared" si="104"/>
        <v>89.945114410750179</v>
      </c>
      <c r="AC227" s="56">
        <f t="shared" si="105"/>
        <v>1043.9131484057261</v>
      </c>
      <c r="AD227" s="62">
        <v>1</v>
      </c>
      <c r="AE227" s="56">
        <f t="shared" si="106"/>
        <v>3.8339399999999996E-2</v>
      </c>
      <c r="AF227" s="56">
        <f t="shared" si="107"/>
        <v>3.8320631399500475E-2</v>
      </c>
      <c r="AG227" s="56">
        <f t="shared" si="108"/>
        <v>2.1956104474678786</v>
      </c>
      <c r="AH227" s="56">
        <f t="shared" si="109"/>
        <v>1.0007346849152177</v>
      </c>
      <c r="AI227" s="62">
        <v>1</v>
      </c>
      <c r="AJ227" s="56">
        <f t="shared" si="110"/>
        <v>0</v>
      </c>
      <c r="AK227" s="56">
        <f t="shared" si="111"/>
        <v>0</v>
      </c>
      <c r="AL227" s="56">
        <f t="shared" si="112"/>
        <v>0</v>
      </c>
      <c r="AM227" s="56">
        <f t="shared" si="113"/>
        <v>1</v>
      </c>
      <c r="AN227" s="62">
        <v>1</v>
      </c>
      <c r="AO227" s="56">
        <f t="shared" si="114"/>
        <v>3.8339400000000001</v>
      </c>
      <c r="AP227" s="56">
        <f t="shared" si="115"/>
        <v>1.3156525853144023</v>
      </c>
      <c r="AQ227" s="56">
        <f t="shared" si="116"/>
        <v>75.381340443990723</v>
      </c>
      <c r="AR227" s="56">
        <f t="shared" si="117"/>
        <v>3.9622084654394452</v>
      </c>
      <c r="AS227" s="62">
        <v>1</v>
      </c>
      <c r="AT227" s="56">
        <f t="shared" si="118"/>
        <v>3.8339400000000001E-4</v>
      </c>
      <c r="AU227" s="56">
        <f t="shared" si="119"/>
        <v>3.8339398121485106E-4</v>
      </c>
      <c r="AV227" s="56">
        <f t="shared" si="120"/>
        <v>2.1966857014328933E-2</v>
      </c>
      <c r="AW227" s="56">
        <f t="shared" si="121"/>
        <v>1.0000000734954768</v>
      </c>
      <c r="AX227" s="56">
        <f t="shared" si="125"/>
        <v>-142.00870413716495</v>
      </c>
      <c r="AY227" s="56">
        <f t="shared" si="122"/>
        <v>6.3800638882899746E-2</v>
      </c>
      <c r="AZ227" s="56">
        <f t="shared" si="123"/>
        <v>-23.903499446915713</v>
      </c>
    </row>
    <row r="228" spans="2:52"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7">
        <f t="shared" si="96"/>
        <v>38</v>
      </c>
      <c r="R228" s="56">
        <f t="shared" si="126"/>
        <v>38000</v>
      </c>
      <c r="S228" s="56">
        <f t="shared" si="124"/>
        <v>238640</v>
      </c>
      <c r="T228" s="56">
        <f t="shared" si="97"/>
        <v>-2.2968404686991839</v>
      </c>
      <c r="U228" s="56">
        <f t="shared" si="98"/>
        <v>2.8506809837820541</v>
      </c>
      <c r="V228" s="56">
        <f t="shared" si="99"/>
        <v>2.2490131826241964</v>
      </c>
      <c r="W228" s="56">
        <f t="shared" si="100"/>
        <v>128.8589634336515</v>
      </c>
      <c r="X228" s="56">
        <f t="shared" si="101"/>
        <v>3.6608548468835669</v>
      </c>
      <c r="Y228" s="62">
        <v>1</v>
      </c>
      <c r="Z228" s="56">
        <f t="shared" si="102"/>
        <v>1072.1265253693393</v>
      </c>
      <c r="AA228" s="56">
        <f t="shared" si="103"/>
        <v>1.5698636013316747</v>
      </c>
      <c r="AB228" s="56">
        <f t="shared" si="104"/>
        <v>89.946558767512997</v>
      </c>
      <c r="AC228" s="56">
        <f t="shared" si="105"/>
        <v>1072.1269917321047</v>
      </c>
      <c r="AD228" s="62">
        <v>1</v>
      </c>
      <c r="AE228" s="56">
        <f t="shared" si="106"/>
        <v>3.9375599999999997E-2</v>
      </c>
      <c r="AF228" s="56">
        <f t="shared" si="107"/>
        <v>3.9355269102525806E-2</v>
      </c>
      <c r="AG228" s="56">
        <f t="shared" si="108"/>
        <v>2.2548908211763399</v>
      </c>
      <c r="AH228" s="56">
        <f t="shared" si="109"/>
        <v>1.0007749186881933</v>
      </c>
      <c r="AI228" s="62">
        <v>1</v>
      </c>
      <c r="AJ228" s="56">
        <f t="shared" si="110"/>
        <v>0</v>
      </c>
      <c r="AK228" s="56">
        <f t="shared" si="111"/>
        <v>0</v>
      </c>
      <c r="AL228" s="56">
        <f t="shared" si="112"/>
        <v>0</v>
      </c>
      <c r="AM228" s="56">
        <f t="shared" si="113"/>
        <v>1</v>
      </c>
      <c r="AN228" s="62">
        <v>1</v>
      </c>
      <c r="AO228" s="56">
        <f t="shared" si="114"/>
        <v>3.9375600000000004</v>
      </c>
      <c r="AP228" s="56">
        <f t="shared" si="115"/>
        <v>1.3220899731522917</v>
      </c>
      <c r="AQ228" s="56">
        <f t="shared" si="116"/>
        <v>75.750175598190637</v>
      </c>
      <c r="AR228" s="56">
        <f t="shared" si="117"/>
        <v>4.0625581538730007</v>
      </c>
      <c r="AS228" s="62">
        <v>1</v>
      </c>
      <c r="AT228" s="56">
        <f t="shared" si="118"/>
        <v>3.9375600000000004E-4</v>
      </c>
      <c r="AU228" s="56">
        <f t="shared" si="119"/>
        <v>3.9375597965019476E-4</v>
      </c>
      <c r="AV228" s="56">
        <f t="shared" si="120"/>
        <v>2.2560555791995288E-2</v>
      </c>
      <c r="AW228" s="56">
        <f t="shared" si="121"/>
        <v>1.0000000775218907</v>
      </c>
      <c r="AX228" s="56">
        <f t="shared" si="125"/>
        <v>-143.05534660297386</v>
      </c>
      <c r="AY228" s="56">
        <f t="shared" si="122"/>
        <v>6.0827929808711191E-2</v>
      </c>
      <c r="AZ228" s="56">
        <f t="shared" si="123"/>
        <v>-24.317939277498848</v>
      </c>
    </row>
    <row r="229" spans="2:52"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7">
        <f t="shared" si="96"/>
        <v>39</v>
      </c>
      <c r="R229" s="56">
        <f t="shared" si="126"/>
        <v>39000</v>
      </c>
      <c r="S229" s="56">
        <f t="shared" si="124"/>
        <v>244920</v>
      </c>
      <c r="T229" s="56">
        <f t="shared" si="97"/>
        <v>-2.4726415186228934</v>
      </c>
      <c r="U229" s="56">
        <f t="shared" si="98"/>
        <v>2.9256989044078976</v>
      </c>
      <c r="V229" s="56">
        <f t="shared" si="99"/>
        <v>2.2724653945198767</v>
      </c>
      <c r="W229" s="56">
        <f t="shared" si="100"/>
        <v>130.2026761955205</v>
      </c>
      <c r="X229" s="56">
        <f t="shared" si="101"/>
        <v>3.8306226855266363</v>
      </c>
      <c r="Y229" s="62">
        <v>1</v>
      </c>
      <c r="Z229" s="56">
        <f t="shared" si="102"/>
        <v>1100.3403813001114</v>
      </c>
      <c r="AA229" s="56">
        <f t="shared" si="103"/>
        <v>1.5698875173558511</v>
      </c>
      <c r="AB229" s="56">
        <f t="shared" si="104"/>
        <v>89.947929054761047</v>
      </c>
      <c r="AC229" s="56">
        <f t="shared" si="105"/>
        <v>1100.3408357048622</v>
      </c>
      <c r="AD229" s="62">
        <v>1</v>
      </c>
      <c r="AE229" s="56">
        <f t="shared" si="106"/>
        <v>4.0411799999999998E-2</v>
      </c>
      <c r="AF229" s="56">
        <f t="shared" si="107"/>
        <v>4.0389822511244698E-2</v>
      </c>
      <c r="AG229" s="56">
        <f t="shared" si="108"/>
        <v>2.3141663651768054</v>
      </c>
      <c r="AH229" s="56">
        <f t="shared" si="109"/>
        <v>1.000816223679073</v>
      </c>
      <c r="AI229" s="62">
        <v>1</v>
      </c>
      <c r="AJ229" s="56">
        <f t="shared" si="110"/>
        <v>0</v>
      </c>
      <c r="AK229" s="56">
        <f t="shared" si="111"/>
        <v>0</v>
      </c>
      <c r="AL229" s="56">
        <f t="shared" si="112"/>
        <v>0</v>
      </c>
      <c r="AM229" s="56">
        <f t="shared" si="113"/>
        <v>1</v>
      </c>
      <c r="AN229" s="62">
        <v>1</v>
      </c>
      <c r="AO229" s="56">
        <f t="shared" si="114"/>
        <v>4.0411800000000007</v>
      </c>
      <c r="AP229" s="56">
        <f t="shared" si="115"/>
        <v>1.3282167660707225</v>
      </c>
      <c r="AQ229" s="56">
        <f t="shared" si="116"/>
        <v>76.101214974367352</v>
      </c>
      <c r="AR229" s="56">
        <f t="shared" si="117"/>
        <v>4.16306807443741</v>
      </c>
      <c r="AS229" s="62">
        <v>1</v>
      </c>
      <c r="AT229" s="56">
        <f t="shared" si="118"/>
        <v>4.0411800000000002E-4</v>
      </c>
      <c r="AU229" s="56">
        <f t="shared" si="119"/>
        <v>4.041179780009824E-4</v>
      </c>
      <c r="AV229" s="56">
        <f t="shared" si="120"/>
        <v>2.3154254564816939E-2</v>
      </c>
      <c r="AW229" s="56">
        <f t="shared" si="121"/>
        <v>1.0000000816556756</v>
      </c>
      <c r="AX229" s="56">
        <f t="shared" si="125"/>
        <v>-144.04939027591419</v>
      </c>
      <c r="AY229" s="56">
        <f t="shared" si="122"/>
        <v>5.8042898284582159E-2</v>
      </c>
      <c r="AZ229" s="56">
        <f t="shared" si="123"/>
        <v>-24.725018197058667</v>
      </c>
    </row>
    <row r="230" spans="2:52"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7">
        <f t="shared" si="96"/>
        <v>40</v>
      </c>
      <c r="R230" s="56">
        <f t="shared" si="126"/>
        <v>40000</v>
      </c>
      <c r="S230" s="56">
        <f t="shared" si="124"/>
        <v>251200</v>
      </c>
      <c r="T230" s="56">
        <f t="shared" si="97"/>
        <v>-2.653008829583583</v>
      </c>
      <c r="U230" s="56">
        <f t="shared" si="98"/>
        <v>3.000716825033741</v>
      </c>
      <c r="V230" s="56">
        <f t="shared" si="99"/>
        <v>2.2947711693163972</v>
      </c>
      <c r="W230" s="56">
        <f t="shared" si="100"/>
        <v>131.48070295013039</v>
      </c>
      <c r="X230" s="56">
        <f t="shared" si="101"/>
        <v>4.0053410983197208</v>
      </c>
      <c r="Y230" s="62">
        <v>1</v>
      </c>
      <c r="Z230" s="56">
        <f t="shared" si="102"/>
        <v>1128.5542372308835</v>
      </c>
      <c r="AA230" s="56">
        <f t="shared" si="103"/>
        <v>1.5699102375797822</v>
      </c>
      <c r="AB230" s="56">
        <f t="shared" si="104"/>
        <v>89.949230827701882</v>
      </c>
      <c r="AC230" s="56">
        <f t="shared" si="105"/>
        <v>1128.55468027552</v>
      </c>
      <c r="AD230" s="62">
        <v>1</v>
      </c>
      <c r="AE230" s="56">
        <f t="shared" si="106"/>
        <v>4.1447999999999999E-2</v>
      </c>
      <c r="AF230" s="56">
        <f t="shared" si="107"/>
        <v>4.1424289421666982E-2</v>
      </c>
      <c r="AG230" s="56">
        <f t="shared" si="108"/>
        <v>2.3734369531899397</v>
      </c>
      <c r="AH230" s="56">
        <f t="shared" si="109"/>
        <v>1.0008585997552302</v>
      </c>
      <c r="AI230" s="62">
        <v>1</v>
      </c>
      <c r="AJ230" s="56">
        <f t="shared" si="110"/>
        <v>0</v>
      </c>
      <c r="AK230" s="56">
        <f t="shared" si="111"/>
        <v>0</v>
      </c>
      <c r="AL230" s="56">
        <f t="shared" si="112"/>
        <v>0</v>
      </c>
      <c r="AM230" s="56">
        <f t="shared" si="113"/>
        <v>1</v>
      </c>
      <c r="AN230" s="62">
        <v>1</v>
      </c>
      <c r="AO230" s="56">
        <f t="shared" si="114"/>
        <v>4.1448</v>
      </c>
      <c r="AP230" s="56">
        <f t="shared" si="115"/>
        <v>1.3340544847590086</v>
      </c>
      <c r="AQ230" s="56">
        <f t="shared" si="116"/>
        <v>76.435691617190798</v>
      </c>
      <c r="AR230" s="56">
        <f t="shared" si="117"/>
        <v>4.2637268955691798</v>
      </c>
      <c r="AS230" s="62">
        <v>1</v>
      </c>
      <c r="AT230" s="56">
        <f t="shared" si="118"/>
        <v>4.1448E-4</v>
      </c>
      <c r="AU230" s="56">
        <f t="shared" si="119"/>
        <v>4.1447997626498892E-4</v>
      </c>
      <c r="AV230" s="56">
        <f t="shared" si="120"/>
        <v>2.37479533326664E-2</v>
      </c>
      <c r="AW230" s="56">
        <f t="shared" si="121"/>
        <v>1.0000000858968314</v>
      </c>
      <c r="AX230" s="56">
        <f t="shared" si="125"/>
        <v>-144.99424216064148</v>
      </c>
      <c r="AY230" s="56">
        <f t="shared" si="122"/>
        <v>5.5431859894336945E-2</v>
      </c>
      <c r="AZ230" s="56">
        <f t="shared" si="123"/>
        <v>-25.124810987307804</v>
      </c>
    </row>
    <row r="231" spans="2:52"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7">
        <f t="shared" si="96"/>
        <v>41</v>
      </c>
      <c r="R231" s="56">
        <f t="shared" si="126"/>
        <v>41000</v>
      </c>
      <c r="S231" s="56">
        <f t="shared" si="124"/>
        <v>257480</v>
      </c>
      <c r="T231" s="56">
        <f t="shared" si="97"/>
        <v>-2.8379424015812518</v>
      </c>
      <c r="U231" s="56">
        <f t="shared" si="98"/>
        <v>3.0757347456595845</v>
      </c>
      <c r="V231" s="56">
        <f t="shared" si="99"/>
        <v>2.3160055686490861</v>
      </c>
      <c r="W231" s="56">
        <f t="shared" si="100"/>
        <v>132.69734441238887</v>
      </c>
      <c r="X231" s="56">
        <f t="shared" si="101"/>
        <v>4.1849804420511205</v>
      </c>
      <c r="Y231" s="62">
        <v>1</v>
      </c>
      <c r="Z231" s="56">
        <f t="shared" si="102"/>
        <v>1156.7680931616555</v>
      </c>
      <c r="AA231" s="56">
        <f t="shared" si="103"/>
        <v>1.5699318495009562</v>
      </c>
      <c r="AB231" s="56">
        <f t="shared" si="104"/>
        <v>89.950469099572331</v>
      </c>
      <c r="AC231" s="56">
        <f t="shared" si="105"/>
        <v>1156.7685254003295</v>
      </c>
      <c r="AD231" s="62">
        <v>1</v>
      </c>
      <c r="AE231" s="56">
        <f t="shared" si="106"/>
        <v>4.2484199999999993E-2</v>
      </c>
      <c r="AF231" s="56">
        <f t="shared" si="107"/>
        <v>4.2458667630911502E-2</v>
      </c>
      <c r="AG231" s="56">
        <f t="shared" si="108"/>
        <v>2.4327024589999509</v>
      </c>
      <c r="AH231" s="56">
        <f t="shared" si="109"/>
        <v>1.0009020467806229</v>
      </c>
      <c r="AI231" s="62">
        <v>1</v>
      </c>
      <c r="AJ231" s="56">
        <f t="shared" si="110"/>
        <v>0</v>
      </c>
      <c r="AK231" s="56">
        <f t="shared" si="111"/>
        <v>0</v>
      </c>
      <c r="AL231" s="56">
        <f t="shared" si="112"/>
        <v>0</v>
      </c>
      <c r="AM231" s="56">
        <f t="shared" si="113"/>
        <v>1</v>
      </c>
      <c r="AN231" s="62">
        <v>1</v>
      </c>
      <c r="AO231" s="56">
        <f t="shared" si="114"/>
        <v>4.2484200000000003</v>
      </c>
      <c r="AP231" s="56">
        <f t="shared" si="115"/>
        <v>1.3396227451456522</v>
      </c>
      <c r="AQ231" s="56">
        <f t="shared" si="116"/>
        <v>76.75472943657536</v>
      </c>
      <c r="AR231" s="56">
        <f t="shared" si="117"/>
        <v>4.3645243150199082</v>
      </c>
      <c r="AS231" s="62">
        <v>1</v>
      </c>
      <c r="AT231" s="56">
        <f t="shared" si="118"/>
        <v>4.2484200000000004E-4</v>
      </c>
      <c r="AU231" s="56">
        <f t="shared" si="119"/>
        <v>4.2484197443998928E-4</v>
      </c>
      <c r="AV231" s="56">
        <f t="shared" si="120"/>
        <v>2.434165209541618E-2</v>
      </c>
      <c r="AW231" s="56">
        <f t="shared" si="121"/>
        <v>1.0000000902453585</v>
      </c>
      <c r="AX231" s="56">
        <f t="shared" si="125"/>
        <v>-145.89308407538584</v>
      </c>
      <c r="AY231" s="56">
        <f t="shared" si="122"/>
        <v>5.2982104621726998E-2</v>
      </c>
      <c r="AZ231" s="56">
        <f t="shared" si="123"/>
        <v>-25.517415882101446</v>
      </c>
    </row>
    <row r="232" spans="2:52"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7">
        <f t="shared" si="96"/>
        <v>42</v>
      </c>
      <c r="R232" s="56">
        <f t="shared" si="126"/>
        <v>42000</v>
      </c>
      <c r="S232" s="56">
        <f t="shared" si="124"/>
        <v>263760</v>
      </c>
      <c r="T232" s="56">
        <f t="shared" si="97"/>
        <v>-3.0274422346159007</v>
      </c>
      <c r="U232" s="56">
        <f t="shared" si="98"/>
        <v>3.1507526662854279</v>
      </c>
      <c r="V232" s="56">
        <f t="shared" si="99"/>
        <v>2.3362381658043931</v>
      </c>
      <c r="W232" s="56">
        <f t="shared" si="100"/>
        <v>133.85658683797638</v>
      </c>
      <c r="X232" s="56">
        <f t="shared" si="101"/>
        <v>4.3695135711015762</v>
      </c>
      <c r="Y232" s="62">
        <v>1</v>
      </c>
      <c r="Z232" s="56">
        <f t="shared" si="102"/>
        <v>1184.9819490924278</v>
      </c>
      <c r="AA232" s="56">
        <f t="shared" si="103"/>
        <v>1.5699524322837777</v>
      </c>
      <c r="AB232" s="56">
        <f t="shared" si="104"/>
        <v>89.951648406158625</v>
      </c>
      <c r="AC232" s="56">
        <f t="shared" si="105"/>
        <v>1184.9823710397084</v>
      </c>
      <c r="AD232" s="62">
        <v>1</v>
      </c>
      <c r="AE232" s="56">
        <f t="shared" si="106"/>
        <v>4.3520399999999994E-2</v>
      </c>
      <c r="AF232" s="56">
        <f t="shared" si="107"/>
        <v>4.3492954937234124E-2</v>
      </c>
      <c r="AG232" s="56">
        <f t="shared" si="108"/>
        <v>2.4919627564561915</v>
      </c>
      <c r="AH232" s="56">
        <f t="shared" si="109"/>
        <v>1.000946564615794</v>
      </c>
      <c r="AI232" s="62">
        <v>1</v>
      </c>
      <c r="AJ232" s="56">
        <f t="shared" si="110"/>
        <v>0</v>
      </c>
      <c r="AK232" s="56">
        <f t="shared" si="111"/>
        <v>0</v>
      </c>
      <c r="AL232" s="56">
        <f t="shared" si="112"/>
        <v>0</v>
      </c>
      <c r="AM232" s="56">
        <f t="shared" si="113"/>
        <v>1</v>
      </c>
      <c r="AN232" s="62">
        <v>1</v>
      </c>
      <c r="AO232" s="56">
        <f t="shared" si="114"/>
        <v>4.3520400000000006</v>
      </c>
      <c r="AP232" s="56">
        <f t="shared" si="115"/>
        <v>1.3449394603035629</v>
      </c>
      <c r="AQ232" s="56">
        <f t="shared" si="116"/>
        <v>77.05935477599688</v>
      </c>
      <c r="AR232" s="56">
        <f t="shared" si="117"/>
        <v>4.4654509471720774</v>
      </c>
      <c r="AS232" s="62">
        <v>1</v>
      </c>
      <c r="AT232" s="56">
        <f t="shared" si="118"/>
        <v>4.3520400000000002E-4</v>
      </c>
      <c r="AU232" s="56">
        <f t="shared" si="119"/>
        <v>4.3520397252375814E-4</v>
      </c>
      <c r="AV232" s="56">
        <f t="shared" si="120"/>
        <v>2.4935350852938784E-2</v>
      </c>
      <c r="AW232" s="56">
        <f t="shared" si="121"/>
        <v>1.0000000947012564</v>
      </c>
      <c r="AX232" s="56">
        <f t="shared" si="125"/>
        <v>-146.74888046813811</v>
      </c>
      <c r="AY232" s="56">
        <f t="shared" si="122"/>
        <v>5.0681857762248005E-2</v>
      </c>
      <c r="AZ232" s="56">
        <f t="shared" si="123"/>
        <v>-25.902949485438164</v>
      </c>
    </row>
    <row r="233" spans="2:52"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7">
        <f t="shared" si="96"/>
        <v>43</v>
      </c>
      <c r="R233" s="56">
        <f t="shared" si="126"/>
        <v>43000</v>
      </c>
      <c r="S233" s="56">
        <f t="shared" si="124"/>
        <v>270040</v>
      </c>
      <c r="T233" s="56">
        <f t="shared" si="97"/>
        <v>-3.2215083286875279</v>
      </c>
      <c r="U233" s="56">
        <f t="shared" si="98"/>
        <v>3.2257705869112714</v>
      </c>
      <c r="V233" s="56">
        <f t="shared" si="99"/>
        <v>2.3555333961620404</v>
      </c>
      <c r="W233" s="56">
        <f t="shared" si="100"/>
        <v>134.96212210220227</v>
      </c>
      <c r="X233" s="56">
        <f t="shared" si="101"/>
        <v>4.5589156376472904</v>
      </c>
      <c r="Y233" s="62">
        <v>1</v>
      </c>
      <c r="Z233" s="56">
        <f t="shared" si="102"/>
        <v>1213.1958050231999</v>
      </c>
      <c r="AA233" s="56">
        <f t="shared" si="103"/>
        <v>1.5699720577285297</v>
      </c>
      <c r="AB233" s="56">
        <f t="shared" si="104"/>
        <v>89.952772861313989</v>
      </c>
      <c r="AC233" s="56">
        <f t="shared" si="105"/>
        <v>1213.1962171577563</v>
      </c>
      <c r="AD233" s="62">
        <v>1</v>
      </c>
      <c r="AE233" s="56">
        <f t="shared" si="106"/>
        <v>4.4556599999999995E-2</v>
      </c>
      <c r="AF233" s="56">
        <f t="shared" si="107"/>
        <v>4.4527149140055608E-2</v>
      </c>
      <c r="AG233" s="56">
        <f t="shared" si="108"/>
        <v>2.5512177194747592</v>
      </c>
      <c r="AH233" s="56">
        <f t="shared" si="109"/>
        <v>1.0009921531178754</v>
      </c>
      <c r="AI233" s="62">
        <v>1</v>
      </c>
      <c r="AJ233" s="56">
        <f t="shared" si="110"/>
        <v>0</v>
      </c>
      <c r="AK233" s="56">
        <f t="shared" si="111"/>
        <v>0</v>
      </c>
      <c r="AL233" s="56">
        <f t="shared" si="112"/>
        <v>0</v>
      </c>
      <c r="AM233" s="56">
        <f t="shared" si="113"/>
        <v>1</v>
      </c>
      <c r="AN233" s="62">
        <v>1</v>
      </c>
      <c r="AO233" s="56">
        <f t="shared" si="114"/>
        <v>4.45566</v>
      </c>
      <c r="AP233" s="56">
        <f t="shared" si="115"/>
        <v>1.3500210177649499</v>
      </c>
      <c r="AQ233" s="56">
        <f t="shared" si="116"/>
        <v>77.350506571887564</v>
      </c>
      <c r="AR233" s="56">
        <f t="shared" si="117"/>
        <v>4.5664982246355903</v>
      </c>
      <c r="AS233" s="62">
        <v>1</v>
      </c>
      <c r="AT233" s="56">
        <f t="shared" si="118"/>
        <v>4.4556600000000005E-4</v>
      </c>
      <c r="AU233" s="56">
        <f t="shared" si="119"/>
        <v>4.4556597051407046E-4</v>
      </c>
      <c r="AV233" s="56">
        <f t="shared" si="120"/>
        <v>2.552904960510672E-2</v>
      </c>
      <c r="AW233" s="56">
        <f t="shared" si="121"/>
        <v>1.0000000992645253</v>
      </c>
      <c r="AX233" s="56">
        <f t="shared" si="125"/>
        <v>-147.56438839162871</v>
      </c>
      <c r="AY233" s="56">
        <f t="shared" si="122"/>
        <v>4.8520232652820336E-2</v>
      </c>
      <c r="AZ233" s="56">
        <f t="shared" si="123"/>
        <v>-26.2815425074721</v>
      </c>
    </row>
    <row r="234" spans="2:52"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7">
        <f t="shared" si="96"/>
        <v>44</v>
      </c>
      <c r="R234" s="56">
        <f t="shared" si="126"/>
        <v>44000</v>
      </c>
      <c r="S234" s="56">
        <f t="shared" si="124"/>
        <v>276320</v>
      </c>
      <c r="T234" s="56">
        <f t="shared" si="97"/>
        <v>-3.4201406837961352</v>
      </c>
      <c r="U234" s="56">
        <f t="shared" si="98"/>
        <v>3.3007885075371148</v>
      </c>
      <c r="V234" s="56">
        <f t="shared" si="99"/>
        <v>2.37395090884608</v>
      </c>
      <c r="W234" s="56">
        <f t="shared" si="100"/>
        <v>136.01736784812638</v>
      </c>
      <c r="X234" s="56">
        <f t="shared" si="101"/>
        <v>4.7531639008608355</v>
      </c>
      <c r="Y234" s="62">
        <v>1</v>
      </c>
      <c r="Z234" s="56">
        <f t="shared" si="102"/>
        <v>1241.409660953972</v>
      </c>
      <c r="AA234" s="56">
        <f t="shared" si="103"/>
        <v>1.5699907911082034</v>
      </c>
      <c r="AB234" s="56">
        <f t="shared" si="104"/>
        <v>89.953846204905304</v>
      </c>
      <c r="AC234" s="56">
        <f t="shared" si="105"/>
        <v>1241.4100637218371</v>
      </c>
      <c r="AD234" s="62">
        <v>1</v>
      </c>
      <c r="AE234" s="56">
        <f t="shared" si="106"/>
        <v>4.5592799999999996E-2</v>
      </c>
      <c r="AF234" s="56">
        <f t="shared" si="107"/>
        <v>4.5561248039989517E-2</v>
      </c>
      <c r="AG234" s="56">
        <f t="shared" si="108"/>
        <v>2.6104672220400937</v>
      </c>
      <c r="AH234" s="56">
        <f t="shared" si="109"/>
        <v>1.0010388121405882</v>
      </c>
      <c r="AI234" s="62">
        <v>1</v>
      </c>
      <c r="AJ234" s="56">
        <f t="shared" si="110"/>
        <v>0</v>
      </c>
      <c r="AK234" s="56">
        <f t="shared" si="111"/>
        <v>0</v>
      </c>
      <c r="AL234" s="56">
        <f t="shared" si="112"/>
        <v>0</v>
      </c>
      <c r="AM234" s="56">
        <f t="shared" si="113"/>
        <v>1</v>
      </c>
      <c r="AN234" s="62">
        <v>1</v>
      </c>
      <c r="AO234" s="56">
        <f t="shared" si="114"/>
        <v>4.5592800000000002</v>
      </c>
      <c r="AP234" s="56">
        <f t="shared" si="115"/>
        <v>1.3548824355860194</v>
      </c>
      <c r="AQ234" s="56">
        <f t="shared" si="116"/>
        <v>77.629045295484531</v>
      </c>
      <c r="AR234" s="56">
        <f t="shared" si="117"/>
        <v>4.6676583120875508</v>
      </c>
      <c r="AS234" s="62">
        <v>1</v>
      </c>
      <c r="AT234" s="56">
        <f t="shared" si="118"/>
        <v>4.5592800000000003E-4</v>
      </c>
      <c r="AU234" s="56">
        <f t="shared" si="119"/>
        <v>4.5592796840870101E-4</v>
      </c>
      <c r="AV234" s="56">
        <f t="shared" si="120"/>
        <v>2.6122748351792496E-2</v>
      </c>
      <c r="AW234" s="56">
        <f t="shared" si="121"/>
        <v>1.0000001039351651</v>
      </c>
      <c r="AX234" s="56">
        <f t="shared" si="125"/>
        <v>-148.34216875754714</v>
      </c>
      <c r="AY234" s="56">
        <f t="shared" si="122"/>
        <v>4.6487178683094189E-2</v>
      </c>
      <c r="AZ234" s="56">
        <f t="shared" si="123"/>
        <v>-26.653336208858999</v>
      </c>
    </row>
    <row r="235" spans="2:52"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7">
        <f t="shared" si="96"/>
        <v>45</v>
      </c>
      <c r="R235" s="56">
        <f t="shared" si="126"/>
        <v>45000</v>
      </c>
      <c r="S235" s="56">
        <f t="shared" si="124"/>
        <v>282600</v>
      </c>
      <c r="T235" s="56">
        <f t="shared" si="97"/>
        <v>-3.6233392999417227</v>
      </c>
      <c r="U235" s="56">
        <f t="shared" si="98"/>
        <v>3.3758064281629583</v>
      </c>
      <c r="V235" s="56">
        <f t="shared" si="99"/>
        <v>2.3915459112028783</v>
      </c>
      <c r="W235" s="56">
        <f t="shared" si="100"/>
        <v>137.02548722369366</v>
      </c>
      <c r="X235" s="56">
        <f t="shared" si="101"/>
        <v>4.9522375471021709</v>
      </c>
      <c r="Y235" s="62">
        <v>1</v>
      </c>
      <c r="Z235" s="56">
        <f t="shared" si="102"/>
        <v>1269.623516884744</v>
      </c>
      <c r="AA235" s="56">
        <f t="shared" si="103"/>
        <v>1.5700086918937535</v>
      </c>
      <c r="AB235" s="56">
        <f t="shared" si="104"/>
        <v>89.954871844367304</v>
      </c>
      <c r="AC235" s="56">
        <f t="shared" si="105"/>
        <v>1269.623910702215</v>
      </c>
      <c r="AD235" s="62">
        <v>1</v>
      </c>
      <c r="AE235" s="56">
        <f t="shared" si="106"/>
        <v>4.6628999999999997E-2</v>
      </c>
      <c r="AF235" s="56">
        <f t="shared" si="107"/>
        <v>4.6595249438870043E-2</v>
      </c>
      <c r="AG235" s="56">
        <f t="shared" si="108"/>
        <v>2.6697111382065706</v>
      </c>
      <c r="AH235" s="56">
        <f t="shared" si="109"/>
        <v>1.0010865415342471</v>
      </c>
      <c r="AI235" s="62">
        <v>1</v>
      </c>
      <c r="AJ235" s="56">
        <f t="shared" si="110"/>
        <v>0</v>
      </c>
      <c r="AK235" s="56">
        <f t="shared" si="111"/>
        <v>0</v>
      </c>
      <c r="AL235" s="56">
        <f t="shared" si="112"/>
        <v>0</v>
      </c>
      <c r="AM235" s="56">
        <f t="shared" si="113"/>
        <v>1</v>
      </c>
      <c r="AN235" s="62">
        <v>1</v>
      </c>
      <c r="AO235" s="56">
        <f t="shared" si="114"/>
        <v>4.6629000000000005</v>
      </c>
      <c r="AP235" s="56">
        <f t="shared" si="115"/>
        <v>1.3595375000074064</v>
      </c>
      <c r="AQ235" s="56">
        <f t="shared" si="116"/>
        <v>77.895760840191514</v>
      </c>
      <c r="AR235" s="56">
        <f t="shared" si="117"/>
        <v>4.7689240306383578</v>
      </c>
      <c r="AS235" s="62">
        <v>1</v>
      </c>
      <c r="AT235" s="56">
        <f t="shared" si="118"/>
        <v>4.6629000000000001E-4</v>
      </c>
      <c r="AU235" s="56">
        <f t="shared" si="119"/>
        <v>4.6628996620542464E-4</v>
      </c>
      <c r="AV235" s="56">
        <f t="shared" si="120"/>
        <v>2.6716447092868616E-2</v>
      </c>
      <c r="AW235" s="56">
        <f t="shared" si="121"/>
        <v>1.000000108713176</v>
      </c>
      <c r="AX235" s="56">
        <f t="shared" si="125"/>
        <v>-149.08459822786944</v>
      </c>
      <c r="AY235" s="56">
        <f t="shared" si="122"/>
        <v>4.4573427157139599E-2</v>
      </c>
      <c r="AZ235" s="56">
        <f t="shared" si="123"/>
        <v>-27.018479452800559</v>
      </c>
    </row>
    <row r="236" spans="2:52"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7">
        <f t="shared" si="96"/>
        <v>46</v>
      </c>
      <c r="R236" s="56">
        <f t="shared" si="126"/>
        <v>46000</v>
      </c>
      <c r="S236" s="56">
        <f t="shared" si="124"/>
        <v>288880</v>
      </c>
      <c r="T236" s="56">
        <f t="shared" si="97"/>
        <v>-3.8311041771242884</v>
      </c>
      <c r="U236" s="56">
        <f t="shared" si="98"/>
        <v>3.4508243487888022</v>
      </c>
      <c r="V236" s="56">
        <f t="shared" si="99"/>
        <v>2.4083695004810153</v>
      </c>
      <c r="W236" s="56">
        <f t="shared" si="100"/>
        <v>137.98940788559247</v>
      </c>
      <c r="X236" s="56">
        <f t="shared" si="101"/>
        <v>5.1561175221452071</v>
      </c>
      <c r="Y236" s="62">
        <v>1</v>
      </c>
      <c r="Z236" s="56">
        <f t="shared" si="102"/>
        <v>1297.8373728155161</v>
      </c>
      <c r="AA236" s="56">
        <f t="shared" si="103"/>
        <v>1.5700258143847523</v>
      </c>
      <c r="AB236" s="56">
        <f t="shared" si="104"/>
        <v>89.955852890836283</v>
      </c>
      <c r="AC236" s="56">
        <f t="shared" si="105"/>
        <v>1297.8377580717402</v>
      </c>
      <c r="AD236" s="62">
        <v>1</v>
      </c>
      <c r="AE236" s="56">
        <f t="shared" si="106"/>
        <v>4.7665199999999998E-2</v>
      </c>
      <c r="AF236" s="56">
        <f t="shared" si="107"/>
        <v>4.7629151139779835E-2</v>
      </c>
      <c r="AG236" s="56">
        <f t="shared" si="108"/>
        <v>2.728949342100099</v>
      </c>
      <c r="AH236" s="56">
        <f t="shared" si="109"/>
        <v>1.0011353411457613</v>
      </c>
      <c r="AI236" s="62">
        <v>1</v>
      </c>
      <c r="AJ236" s="56">
        <f t="shared" si="110"/>
        <v>0</v>
      </c>
      <c r="AK236" s="56">
        <f t="shared" si="111"/>
        <v>0</v>
      </c>
      <c r="AL236" s="56">
        <f t="shared" si="112"/>
        <v>0</v>
      </c>
      <c r="AM236" s="56">
        <f t="shared" si="113"/>
        <v>1</v>
      </c>
      <c r="AN236" s="62">
        <v>1</v>
      </c>
      <c r="AO236" s="56">
        <f t="shared" si="114"/>
        <v>4.7665200000000008</v>
      </c>
      <c r="AP236" s="56">
        <f t="shared" si="115"/>
        <v>1.3639988871400621</v>
      </c>
      <c r="AQ236" s="56">
        <f t="shared" si="116"/>
        <v>78.151379493666653</v>
      </c>
      <c r="AR236" s="56">
        <f t="shared" si="117"/>
        <v>4.8702887912730599</v>
      </c>
      <c r="AS236" s="62">
        <v>1</v>
      </c>
      <c r="AT236" s="56">
        <f t="shared" si="118"/>
        <v>4.7665200000000004E-4</v>
      </c>
      <c r="AU236" s="56">
        <f t="shared" si="119"/>
        <v>4.7665196390201628E-4</v>
      </c>
      <c r="AV236" s="56">
        <f t="shared" si="120"/>
        <v>2.7310145828207601E-2</v>
      </c>
      <c r="AW236" s="56">
        <f t="shared" si="121"/>
        <v>1.0000001135985581</v>
      </c>
      <c r="AX236" s="56">
        <f t="shared" si="125"/>
        <v>-149.7938812827621</v>
      </c>
      <c r="AY236" s="56">
        <f t="shared" si="122"/>
        <v>4.2770436867684607E-2</v>
      </c>
      <c r="AZ236" s="56">
        <f t="shared" si="123"/>
        <v>-27.377126274613243</v>
      </c>
    </row>
    <row r="237" spans="2:52"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7">
        <f t="shared" si="96"/>
        <v>47</v>
      </c>
      <c r="R237" s="56">
        <f t="shared" si="126"/>
        <v>47000</v>
      </c>
      <c r="S237" s="56">
        <f t="shared" si="124"/>
        <v>295160</v>
      </c>
      <c r="T237" s="56">
        <f t="shared" si="97"/>
        <v>-4.0434353153438352</v>
      </c>
      <c r="U237" s="56">
        <f t="shared" si="98"/>
        <v>3.5258422694146456</v>
      </c>
      <c r="V237" s="56">
        <f t="shared" si="99"/>
        <v>2.4244689791410932</v>
      </c>
      <c r="W237" s="56">
        <f t="shared" si="100"/>
        <v>138.91184006517585</v>
      </c>
      <c r="X237" s="56">
        <f t="shared" si="101"/>
        <v>5.3647863758178405</v>
      </c>
      <c r="Y237" s="62">
        <v>1</v>
      </c>
      <c r="Z237" s="56">
        <f t="shared" si="102"/>
        <v>1326.0512287462882</v>
      </c>
      <c r="AA237" s="56">
        <f t="shared" si="103"/>
        <v>1.5700422082595362</v>
      </c>
      <c r="AB237" s="56">
        <f t="shared" si="104"/>
        <v>89.956792190671266</v>
      </c>
      <c r="AC237" s="56">
        <f t="shared" si="105"/>
        <v>1326.0516058055737</v>
      </c>
      <c r="AD237" s="62">
        <v>1</v>
      </c>
      <c r="AE237" s="56">
        <f t="shared" si="106"/>
        <v>4.8701399999999992E-2</v>
      </c>
      <c r="AF237" s="56">
        <f t="shared" si="107"/>
        <v>4.8662950947077718E-2</v>
      </c>
      <c r="AG237" s="56">
        <f t="shared" si="108"/>
        <v>2.7881817079197058</v>
      </c>
      <c r="AH237" s="56">
        <f t="shared" si="109"/>
        <v>1.0011852108186376</v>
      </c>
      <c r="AI237" s="62">
        <v>1</v>
      </c>
      <c r="AJ237" s="56">
        <f t="shared" si="110"/>
        <v>0</v>
      </c>
      <c r="AK237" s="56">
        <f t="shared" si="111"/>
        <v>0</v>
      </c>
      <c r="AL237" s="56">
        <f t="shared" si="112"/>
        <v>0</v>
      </c>
      <c r="AM237" s="56">
        <f t="shared" si="113"/>
        <v>1</v>
      </c>
      <c r="AN237" s="62">
        <v>1</v>
      </c>
      <c r="AO237" s="56">
        <f t="shared" si="114"/>
        <v>4.8701400000000001</v>
      </c>
      <c r="AP237" s="56">
        <f t="shared" si="115"/>
        <v>1.3682782707552736</v>
      </c>
      <c r="AQ237" s="56">
        <f t="shared" si="116"/>
        <v>78.39657011373572</v>
      </c>
      <c r="AR237" s="56">
        <f t="shared" si="117"/>
        <v>4.9717465361379798</v>
      </c>
      <c r="AS237" s="62">
        <v>1</v>
      </c>
      <c r="AT237" s="56">
        <f t="shared" si="118"/>
        <v>4.8701400000000002E-4</v>
      </c>
      <c r="AU237" s="56">
        <f t="shared" si="119"/>
        <v>4.8701396149625073E-4</v>
      </c>
      <c r="AV237" s="56">
        <f t="shared" si="120"/>
        <v>2.7903844557681946E-2</v>
      </c>
      <c r="AW237" s="56">
        <f t="shared" si="121"/>
        <v>1.000000118591311</v>
      </c>
      <c r="AX237" s="56">
        <f t="shared" si="125"/>
        <v>-150.47206214211138</v>
      </c>
      <c r="AY237" s="56">
        <f t="shared" si="122"/>
        <v>4.107034069633185E-2</v>
      </c>
      <c r="AZ237" s="56">
        <f t="shared" si="123"/>
        <v>-27.72943388939726</v>
      </c>
    </row>
    <row r="238" spans="2:52"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7">
        <f t="shared" si="96"/>
        <v>48</v>
      </c>
      <c r="R238" s="56">
        <f t="shared" si="126"/>
        <v>48000</v>
      </c>
      <c r="S238" s="56">
        <f t="shared" si="124"/>
        <v>301440</v>
      </c>
      <c r="T238" s="56">
        <f t="shared" si="97"/>
        <v>-4.2603327146003593</v>
      </c>
      <c r="U238" s="56">
        <f t="shared" si="98"/>
        <v>3.6008601900404891</v>
      </c>
      <c r="V238" s="56">
        <f t="shared" si="99"/>
        <v>2.4398881517310453</v>
      </c>
      <c r="W238" s="56">
        <f t="shared" si="100"/>
        <v>139.79529357816392</v>
      </c>
      <c r="X238" s="56">
        <f t="shared" si="101"/>
        <v>5.5782281189740255</v>
      </c>
      <c r="Y238" s="62">
        <v>1</v>
      </c>
      <c r="Z238" s="56">
        <f t="shared" si="102"/>
        <v>1354.2650846770603</v>
      </c>
      <c r="AA238" s="56">
        <f t="shared" si="103"/>
        <v>1.5700579190565846</v>
      </c>
      <c r="AB238" s="56">
        <f t="shared" si="104"/>
        <v>89.957692353034929</v>
      </c>
      <c r="AC238" s="56">
        <f t="shared" si="105"/>
        <v>1354.2654538809463</v>
      </c>
      <c r="AD238" s="62">
        <v>1</v>
      </c>
      <c r="AE238" s="56">
        <f t="shared" si="106"/>
        <v>4.9737599999999993E-2</v>
      </c>
      <c r="AF238" s="56">
        <f t="shared" si="107"/>
        <v>4.9696646666426501E-2</v>
      </c>
      <c r="AG238" s="56">
        <f t="shared" si="108"/>
        <v>2.8474081099391304</v>
      </c>
      <c r="AH238" s="56">
        <f t="shared" si="109"/>
        <v>1.001236150392983</v>
      </c>
      <c r="AI238" s="62">
        <v>1</v>
      </c>
      <c r="AJ238" s="56">
        <f t="shared" si="110"/>
        <v>0</v>
      </c>
      <c r="AK238" s="56">
        <f t="shared" si="111"/>
        <v>0</v>
      </c>
      <c r="AL238" s="56">
        <f t="shared" si="112"/>
        <v>0</v>
      </c>
      <c r="AM238" s="56">
        <f t="shared" si="113"/>
        <v>1</v>
      </c>
      <c r="AN238" s="62">
        <v>1</v>
      </c>
      <c r="AO238" s="56">
        <f t="shared" si="114"/>
        <v>4.9737600000000004</v>
      </c>
      <c r="AP238" s="56">
        <f t="shared" si="115"/>
        <v>1.3723864179608913</v>
      </c>
      <c r="AQ238" s="56">
        <f t="shared" si="116"/>
        <v>78.631949610236077</v>
      </c>
      <c r="AR238" s="56">
        <f t="shared" si="117"/>
        <v>5.0732916866271349</v>
      </c>
      <c r="AS238" s="62">
        <v>1</v>
      </c>
      <c r="AT238" s="56">
        <f t="shared" si="118"/>
        <v>4.97376E-4</v>
      </c>
      <c r="AU238" s="56">
        <f t="shared" si="119"/>
        <v>4.9737595898590272E-4</v>
      </c>
      <c r="AV238" s="56">
        <f t="shared" si="120"/>
        <v>2.8497543281164158E-2</v>
      </c>
      <c r="AW238" s="56">
        <f t="shared" si="121"/>
        <v>1.0000001236914351</v>
      </c>
      <c r="AX238" s="56">
        <f t="shared" si="125"/>
        <v>-151.12103632096279</v>
      </c>
      <c r="AY238" s="56">
        <f t="shared" si="122"/>
        <v>3.9465894133342873E-2</v>
      </c>
      <c r="AZ238" s="56">
        <f t="shared" si="123"/>
        <v>-28.07556106873799</v>
      </c>
    </row>
    <row r="239" spans="2:52"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7">
        <f t="shared" si="96"/>
        <v>49</v>
      </c>
      <c r="R239" s="56">
        <f t="shared" si="126"/>
        <v>49000</v>
      </c>
      <c r="S239" s="56">
        <f t="shared" si="124"/>
        <v>307720</v>
      </c>
      <c r="T239" s="56">
        <f t="shared" si="97"/>
        <v>-4.4817963748938636</v>
      </c>
      <c r="U239" s="56">
        <f t="shared" si="98"/>
        <v>3.6758781106663325</v>
      </c>
      <c r="V239" s="56">
        <f t="shared" si="99"/>
        <v>2.4546676023522083</v>
      </c>
      <c r="W239" s="56">
        <f t="shared" si="100"/>
        <v>140.64209372227856</v>
      </c>
      <c r="X239" s="56">
        <f t="shared" si="101"/>
        <v>5.7964280924106761</v>
      </c>
      <c r="Y239" s="62">
        <v>1</v>
      </c>
      <c r="Z239" s="56">
        <f t="shared" si="102"/>
        <v>1382.4789406078323</v>
      </c>
      <c r="AA239" s="56">
        <f t="shared" si="103"/>
        <v>1.5700729885969533</v>
      </c>
      <c r="AB239" s="56">
        <f t="shared" si="104"/>
        <v>89.958555774097249</v>
      </c>
      <c r="AC239" s="56">
        <f t="shared" si="105"/>
        <v>1382.479302276947</v>
      </c>
      <c r="AD239" s="62">
        <v>1</v>
      </c>
      <c r="AE239" s="56">
        <f t="shared" si="106"/>
        <v>5.0773799999999994E-2</v>
      </c>
      <c r="AF239" s="56">
        <f t="shared" si="107"/>
        <v>5.073023610482056E-2</v>
      </c>
      <c r="AG239" s="56">
        <f t="shared" si="108"/>
        <v>2.9066284225084069</v>
      </c>
      <c r="AH239" s="56">
        <f t="shared" si="109"/>
        <v>1.0012881597055066</v>
      </c>
      <c r="AI239" s="62">
        <v>1</v>
      </c>
      <c r="AJ239" s="56">
        <f t="shared" si="110"/>
        <v>0</v>
      </c>
      <c r="AK239" s="56">
        <f t="shared" si="111"/>
        <v>0</v>
      </c>
      <c r="AL239" s="56">
        <f t="shared" si="112"/>
        <v>0</v>
      </c>
      <c r="AM239" s="56">
        <f t="shared" si="113"/>
        <v>1</v>
      </c>
      <c r="AN239" s="62">
        <v>1</v>
      </c>
      <c r="AO239" s="56">
        <f t="shared" si="114"/>
        <v>5.0773800000000007</v>
      </c>
      <c r="AP239" s="56">
        <f t="shared" si="115"/>
        <v>1.3763332742947818</v>
      </c>
      <c r="AQ239" s="56">
        <f t="shared" si="116"/>
        <v>78.858087820512466</v>
      </c>
      <c r="AR239" s="56">
        <f t="shared" si="117"/>
        <v>5.1749190973772725</v>
      </c>
      <c r="AS239" s="62">
        <v>1</v>
      </c>
      <c r="AT239" s="56">
        <f t="shared" si="118"/>
        <v>5.0773799999999998E-4</v>
      </c>
      <c r="AU239" s="56">
        <f t="shared" si="119"/>
        <v>5.0773795636874729E-4</v>
      </c>
      <c r="AV239" s="56">
        <f t="shared" si="120"/>
        <v>2.9091241998526758E-2</v>
      </c>
      <c r="AW239" s="56">
        <f t="shared" si="121"/>
        <v>1.00000012889893</v>
      </c>
      <c r="AX239" s="56">
        <f t="shared" si="125"/>
        <v>-151.74256167586333</v>
      </c>
      <c r="AY239" s="56">
        <f t="shared" si="122"/>
        <v>3.7950426293914631E-2</v>
      </c>
      <c r="AZ239" s="56">
        <f t="shared" si="123"/>
        <v>-28.415666826961598</v>
      </c>
    </row>
    <row r="240" spans="2:52"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7">
        <f t="shared" si="96"/>
        <v>50</v>
      </c>
      <c r="R240" s="56">
        <f t="shared" si="126"/>
        <v>50000</v>
      </c>
      <c r="S240" s="56">
        <f t="shared" si="124"/>
        <v>314000</v>
      </c>
      <c r="T240" s="56">
        <f t="shared" si="97"/>
        <v>-4.707826296224348</v>
      </c>
      <c r="U240" s="56">
        <f t="shared" si="98"/>
        <v>3.750896031292176</v>
      </c>
      <c r="V240" s="56">
        <f t="shared" si="99"/>
        <v>2.4688449525140368</v>
      </c>
      <c r="W240" s="56">
        <f t="shared" si="100"/>
        <v>141.45439605123045</v>
      </c>
      <c r="X240" s="56">
        <f t="shared" si="101"/>
        <v>6.019372847148186</v>
      </c>
      <c r="Y240" s="62">
        <v>1</v>
      </c>
      <c r="Z240" s="56">
        <f t="shared" si="102"/>
        <v>1410.6927965386044</v>
      </c>
      <c r="AA240" s="56">
        <f t="shared" si="103"/>
        <v>1.5700874553560162</v>
      </c>
      <c r="AB240" s="56">
        <f t="shared" si="104"/>
        <v>89.959384658334798</v>
      </c>
      <c r="AC240" s="56">
        <f t="shared" si="105"/>
        <v>1410.6931509743388</v>
      </c>
      <c r="AD240" s="62">
        <v>1</v>
      </c>
      <c r="AE240" s="56">
        <f t="shared" si="106"/>
        <v>5.1809999999999995E-2</v>
      </c>
      <c r="AF240" s="56">
        <f t="shared" si="107"/>
        <v>5.1763717070613544E-2</v>
      </c>
      <c r="AG240" s="56">
        <f t="shared" si="108"/>
        <v>2.9658425200554492</v>
      </c>
      <c r="AH240" s="56">
        <f t="shared" si="109"/>
        <v>1.0013412385895231</v>
      </c>
      <c r="AI240" s="62">
        <v>1</v>
      </c>
      <c r="AJ240" s="56">
        <f t="shared" si="110"/>
        <v>0</v>
      </c>
      <c r="AK240" s="56">
        <f t="shared" si="111"/>
        <v>0</v>
      </c>
      <c r="AL240" s="56">
        <f t="shared" si="112"/>
        <v>0</v>
      </c>
      <c r="AM240" s="56">
        <f t="shared" si="113"/>
        <v>1</v>
      </c>
      <c r="AN240" s="62">
        <v>1</v>
      </c>
      <c r="AO240" s="56">
        <f t="shared" si="114"/>
        <v>5.181</v>
      </c>
      <c r="AP240" s="56">
        <f t="shared" si="115"/>
        <v>1.3801280395536224</v>
      </c>
      <c r="AQ240" s="56">
        <f t="shared" si="116"/>
        <v>79.075511854086912</v>
      </c>
      <c r="AR240" s="56">
        <f t="shared" si="117"/>
        <v>5.2766240154098529</v>
      </c>
      <c r="AS240" s="62">
        <v>1</v>
      </c>
      <c r="AT240" s="56">
        <f t="shared" si="118"/>
        <v>5.1810000000000007E-4</v>
      </c>
      <c r="AU240" s="56">
        <f t="shared" si="119"/>
        <v>5.1809995364255929E-4</v>
      </c>
      <c r="AV240" s="56">
        <f t="shared" si="120"/>
        <v>2.9684940709642251E-2</v>
      </c>
      <c r="AW240" s="56">
        <f t="shared" si="121"/>
        <v>1.0000001342137959</v>
      </c>
      <c r="AX240" s="56">
        <f t="shared" si="125"/>
        <v>-152.33826885547833</v>
      </c>
      <c r="AY240" s="56">
        <f t="shared" si="122"/>
        <v>3.6517793772513504E-2</v>
      </c>
      <c r="AZ240" s="56">
        <f t="shared" si="123"/>
        <v>-28.749909366109691</v>
      </c>
    </row>
    <row r="241" spans="2:52"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7">
        <f t="shared" si="96"/>
        <v>51</v>
      </c>
      <c r="R241" s="56">
        <f t="shared" si="126"/>
        <v>51000</v>
      </c>
      <c r="S241" s="56">
        <f t="shared" si="124"/>
        <v>320280</v>
      </c>
      <c r="T241" s="56">
        <f t="shared" si="97"/>
        <v>-4.9384224785918116</v>
      </c>
      <c r="U241" s="56">
        <f t="shared" si="98"/>
        <v>3.8259139519180199</v>
      </c>
      <c r="V241" s="56">
        <f t="shared" si="99"/>
        <v>2.4824550997097754</v>
      </c>
      <c r="W241" s="56">
        <f t="shared" si="100"/>
        <v>142.23420004409809</v>
      </c>
      <c r="X241" s="56">
        <f t="shared" si="101"/>
        <v>6.247050035380048</v>
      </c>
      <c r="Y241" s="62">
        <v>1</v>
      </c>
      <c r="Z241" s="56">
        <f t="shared" si="102"/>
        <v>1438.9066524693765</v>
      </c>
      <c r="AA241" s="56">
        <f t="shared" si="103"/>
        <v>1.5701013547914742</v>
      </c>
      <c r="AB241" s="56">
        <f t="shared" si="104"/>
        <v>89.960181037324148</v>
      </c>
      <c r="AC241" s="56">
        <f t="shared" si="105"/>
        <v>1438.9069999553922</v>
      </c>
      <c r="AD241" s="62">
        <v>1</v>
      </c>
      <c r="AE241" s="56">
        <f t="shared" si="106"/>
        <v>5.2846199999999996E-2</v>
      </c>
      <c r="AF241" s="56">
        <f t="shared" si="107"/>
        <v>5.2797087373545944E-2</v>
      </c>
      <c r="AG241" s="56">
        <f t="shared" si="108"/>
        <v>3.0250502770876309</v>
      </c>
      <c r="AH241" s="56">
        <f t="shared" si="109"/>
        <v>1.0013953868749546</v>
      </c>
      <c r="AI241" s="62">
        <v>1</v>
      </c>
      <c r="AJ241" s="56">
        <f t="shared" si="110"/>
        <v>0</v>
      </c>
      <c r="AK241" s="56">
        <f t="shared" si="111"/>
        <v>0</v>
      </c>
      <c r="AL241" s="56">
        <f t="shared" si="112"/>
        <v>0</v>
      </c>
      <c r="AM241" s="56">
        <f t="shared" si="113"/>
        <v>1</v>
      </c>
      <c r="AN241" s="62">
        <v>1</v>
      </c>
      <c r="AO241" s="56">
        <f t="shared" si="114"/>
        <v>5.2846200000000003</v>
      </c>
      <c r="AP241" s="56">
        <f t="shared" si="115"/>
        <v>1.3837792354942433</v>
      </c>
      <c r="AQ241" s="56">
        <f t="shared" si="116"/>
        <v>79.28470997165978</v>
      </c>
      <c r="AR241" s="56">
        <f t="shared" si="117"/>
        <v>5.3784020437672755</v>
      </c>
      <c r="AS241" s="62">
        <v>1</v>
      </c>
      <c r="AT241" s="56">
        <f t="shared" si="118"/>
        <v>5.2846200000000005E-4</v>
      </c>
      <c r="AU241" s="56">
        <f t="shared" si="119"/>
        <v>5.2846195080511339E-4</v>
      </c>
      <c r="AV241" s="56">
        <f t="shared" si="120"/>
        <v>3.0278639414383135E-2</v>
      </c>
      <c r="AW241" s="56">
        <f t="shared" si="121"/>
        <v>1.000000139636033</v>
      </c>
      <c r="AX241" s="56">
        <f t="shared" si="125"/>
        <v>-152.90967110976246</v>
      </c>
      <c r="AY241" s="56">
        <f t="shared" si="122"/>
        <v>3.5162337504702171E-2</v>
      </c>
      <c r="AZ241" s="56">
        <f t="shared" si="123"/>
        <v>-29.078445236441993</v>
      </c>
    </row>
    <row r="242" spans="2:52"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7">
        <f t="shared" si="96"/>
        <v>52</v>
      </c>
      <c r="R242" s="56">
        <f t="shared" si="126"/>
        <v>52000</v>
      </c>
      <c r="S242" s="56">
        <f t="shared" si="124"/>
        <v>326560</v>
      </c>
      <c r="T242" s="56">
        <f t="shared" si="97"/>
        <v>-5.1735849219962553</v>
      </c>
      <c r="U242" s="56">
        <f t="shared" si="98"/>
        <v>3.9009318725438633</v>
      </c>
      <c r="V242" s="56">
        <f t="shared" si="99"/>
        <v>2.4955304374025875</v>
      </c>
      <c r="W242" s="56">
        <f t="shared" si="100"/>
        <v>142.98336170960454</v>
      </c>
      <c r="X242" s="56">
        <f t="shared" si="101"/>
        <v>6.4794483113406782</v>
      </c>
      <c r="Y242" s="62">
        <v>1</v>
      </c>
      <c r="Z242" s="56">
        <f t="shared" si="102"/>
        <v>1467.1205084001485</v>
      </c>
      <c r="AA242" s="56">
        <f t="shared" si="103"/>
        <v>1.5701147196335137</v>
      </c>
      <c r="AB242" s="56">
        <f t="shared" si="104"/>
        <v>89.960946786366861</v>
      </c>
      <c r="AC242" s="56">
        <f t="shared" si="105"/>
        <v>1467.1208492037424</v>
      </c>
      <c r="AD242" s="62">
        <v>1</v>
      </c>
      <c r="AE242" s="56">
        <f t="shared" si="106"/>
        <v>5.3882399999999997E-2</v>
      </c>
      <c r="AF242" s="56">
        <f t="shared" si="107"/>
        <v>5.3830344824772648E-2</v>
      </c>
      <c r="AG242" s="56">
        <f t="shared" si="108"/>
        <v>3.0842515681933658</v>
      </c>
      <c r="AH242" s="56">
        <f t="shared" si="109"/>
        <v>1.0014506043883342</v>
      </c>
      <c r="AI242" s="62">
        <v>1</v>
      </c>
      <c r="AJ242" s="56">
        <f t="shared" si="110"/>
        <v>0</v>
      </c>
      <c r="AK242" s="56">
        <f t="shared" si="111"/>
        <v>0</v>
      </c>
      <c r="AL242" s="56">
        <f t="shared" si="112"/>
        <v>0</v>
      </c>
      <c r="AM242" s="56">
        <f t="shared" si="113"/>
        <v>1</v>
      </c>
      <c r="AN242" s="62">
        <v>1</v>
      </c>
      <c r="AO242" s="56">
        <f t="shared" si="114"/>
        <v>5.3882400000000006</v>
      </c>
      <c r="AP242" s="56">
        <f t="shared" si="115"/>
        <v>1.3872947663907027</v>
      </c>
      <c r="AQ242" s="56">
        <f t="shared" si="116"/>
        <v>79.486135054774749</v>
      </c>
      <c r="AR242" s="56">
        <f t="shared" si="117"/>
        <v>5.4802491090825427</v>
      </c>
      <c r="AS242" s="62">
        <v>1</v>
      </c>
      <c r="AT242" s="56">
        <f t="shared" si="118"/>
        <v>5.3882400000000003E-4</v>
      </c>
      <c r="AU242" s="56">
        <f t="shared" si="119"/>
        <v>5.3882394785418448E-4</v>
      </c>
      <c r="AV242" s="56">
        <f t="shared" si="120"/>
        <v>3.0872338112621921E-2</v>
      </c>
      <c r="AW242" s="56">
        <f t="shared" si="121"/>
        <v>1.0000001451656411</v>
      </c>
      <c r="AX242" s="56">
        <f t="shared" si="125"/>
        <v>-153.45817344119666</v>
      </c>
      <c r="AY242" s="56">
        <f t="shared" si="122"/>
        <v>3.3878842682372519E-2</v>
      </c>
      <c r="AZ242" s="56">
        <f t="shared" si="123"/>
        <v>-29.401428675943578</v>
      </c>
    </row>
    <row r="243" spans="2:52"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7">
        <f t="shared" si="96"/>
        <v>53</v>
      </c>
      <c r="R243" s="56">
        <f t="shared" si="126"/>
        <v>53000</v>
      </c>
      <c r="S243" s="56">
        <f t="shared" si="124"/>
        <v>332840</v>
      </c>
      <c r="T243" s="56">
        <f t="shared" si="97"/>
        <v>-5.4133136264376782</v>
      </c>
      <c r="U243" s="56">
        <f t="shared" si="98"/>
        <v>3.9759497931697068</v>
      </c>
      <c r="V243" s="56">
        <f t="shared" si="99"/>
        <v>2.5081010573383518</v>
      </c>
      <c r="W243" s="56">
        <f t="shared" si="100"/>
        <v>143.70360517778684</v>
      </c>
      <c r="X243" s="56">
        <f t="shared" si="101"/>
        <v>6.7165572413240167</v>
      </c>
      <c r="Y243" s="62">
        <v>1</v>
      </c>
      <c r="Z243" s="56">
        <f t="shared" si="102"/>
        <v>1495.3343643309208</v>
      </c>
      <c r="AA243" s="56">
        <f t="shared" si="103"/>
        <v>1.5701275801421215</v>
      </c>
      <c r="AB243" s="56">
        <f t="shared" si="104"/>
        <v>89.96168363923249</v>
      </c>
      <c r="AC243" s="56">
        <f t="shared" si="105"/>
        <v>1495.3346987042596</v>
      </c>
      <c r="AD243" s="62">
        <v>1</v>
      </c>
      <c r="AE243" s="56">
        <f t="shared" si="106"/>
        <v>5.4918599999999991E-2</v>
      </c>
      <c r="AF243" s="56">
        <f t="shared" si="107"/>
        <v>5.4863487236890461E-2</v>
      </c>
      <c r="AG243" s="56">
        <f t="shared" si="108"/>
        <v>3.1434462680436819</v>
      </c>
      <c r="AH243" s="56">
        <f t="shared" si="109"/>
        <v>1.0015068909528082</v>
      </c>
      <c r="AI243" s="62">
        <v>1</v>
      </c>
      <c r="AJ243" s="56">
        <f t="shared" si="110"/>
        <v>0</v>
      </c>
      <c r="AK243" s="56">
        <f t="shared" si="111"/>
        <v>0</v>
      </c>
      <c r="AL243" s="56">
        <f t="shared" si="112"/>
        <v>0</v>
      </c>
      <c r="AM243" s="56">
        <f t="shared" si="113"/>
        <v>1</v>
      </c>
      <c r="AN243" s="62">
        <v>1</v>
      </c>
      <c r="AO243" s="56">
        <f t="shared" si="114"/>
        <v>5.4918600000000009</v>
      </c>
      <c r="AP243" s="56">
        <f t="shared" si="115"/>
        <v>1.3906819732988767</v>
      </c>
      <c r="AQ243" s="56">
        <f t="shared" si="116"/>
        <v>79.680207714950669</v>
      </c>
      <c r="AR243" s="56">
        <f t="shared" si="117"/>
        <v>5.582161432599384</v>
      </c>
      <c r="AS243" s="62">
        <v>1</v>
      </c>
      <c r="AT243" s="56">
        <f t="shared" si="118"/>
        <v>5.4918600000000001E-4</v>
      </c>
      <c r="AU243" s="56">
        <f t="shared" si="119"/>
        <v>5.4918594478754745E-4</v>
      </c>
      <c r="AV243" s="56">
        <f t="shared" si="120"/>
        <v>3.1466036804231122E-2</v>
      </c>
      <c r="AW243" s="56">
        <f t="shared" si="121"/>
        <v>1.0000001508026199</v>
      </c>
      <c r="AX243" s="56">
        <f t="shared" si="125"/>
        <v>-153.98508110206865</v>
      </c>
      <c r="AY243" s="56">
        <f t="shared" si="122"/>
        <v>3.2662501681747544E-2</v>
      </c>
      <c r="AZ243" s="56">
        <f t="shared" si="123"/>
        <v>-29.719011098067767</v>
      </c>
    </row>
    <row r="244" spans="2:52"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7">
        <f t="shared" si="96"/>
        <v>54</v>
      </c>
      <c r="R244" s="56">
        <f t="shared" si="126"/>
        <v>54000</v>
      </c>
      <c r="S244" s="56">
        <f t="shared" si="124"/>
        <v>339120</v>
      </c>
      <c r="T244" s="56">
        <f t="shared" si="97"/>
        <v>-5.6576085919160803</v>
      </c>
      <c r="U244" s="56">
        <f t="shared" si="98"/>
        <v>4.0509677137955507</v>
      </c>
      <c r="V244" s="56">
        <f t="shared" si="99"/>
        <v>2.5201949352330564</v>
      </c>
      <c r="W244" s="56">
        <f t="shared" si="100"/>
        <v>144.39653333909999</v>
      </c>
      <c r="X244" s="56">
        <f t="shared" si="101"/>
        <v>6.958367222095756</v>
      </c>
      <c r="Y244" s="62">
        <v>1</v>
      </c>
      <c r="Z244" s="56">
        <f t="shared" si="102"/>
        <v>1523.5482202616929</v>
      </c>
      <c r="AA244" s="56">
        <f t="shared" si="103"/>
        <v>1.5701399643358047</v>
      </c>
      <c r="AB244" s="56">
        <f t="shared" si="104"/>
        <v>89.962393201263211</v>
      </c>
      <c r="AC244" s="56">
        <f t="shared" si="105"/>
        <v>1523.5485484429344</v>
      </c>
      <c r="AD244" s="62">
        <v>1</v>
      </c>
      <c r="AE244" s="56">
        <f t="shared" si="106"/>
        <v>5.5954799999999992E-2</v>
      </c>
      <c r="AF244" s="56">
        <f t="shared" si="107"/>
        <v>5.5896512423965566E-2</v>
      </c>
      <c r="AG244" s="56">
        <f t="shared" si="108"/>
        <v>3.202634251393798</v>
      </c>
      <c r="AH244" s="56">
        <f t="shared" si="109"/>
        <v>1.0015642463881385</v>
      </c>
      <c r="AI244" s="62">
        <v>1</v>
      </c>
      <c r="AJ244" s="56">
        <f t="shared" si="110"/>
        <v>0</v>
      </c>
      <c r="AK244" s="56">
        <f t="shared" si="111"/>
        <v>0</v>
      </c>
      <c r="AL244" s="56">
        <f t="shared" si="112"/>
        <v>0</v>
      </c>
      <c r="AM244" s="56">
        <f t="shared" si="113"/>
        <v>1</v>
      </c>
      <c r="AN244" s="62">
        <v>1</v>
      </c>
      <c r="AO244" s="56">
        <f t="shared" si="114"/>
        <v>5.5954800000000002</v>
      </c>
      <c r="AP244" s="56">
        <f t="shared" si="115"/>
        <v>1.3939476827680206</v>
      </c>
      <c r="AQ244" s="56">
        <f t="shared" si="116"/>
        <v>79.867319084648528</v>
      </c>
      <c r="AR244" s="56">
        <f t="shared" si="117"/>
        <v>5.6841355042257744</v>
      </c>
      <c r="AS244" s="62">
        <v>1</v>
      </c>
      <c r="AT244" s="56">
        <f t="shared" si="118"/>
        <v>5.5954799999999999E-4</v>
      </c>
      <c r="AU244" s="56">
        <f t="shared" si="119"/>
        <v>5.595479416029771E-4</v>
      </c>
      <c r="AV244" s="56">
        <f t="shared" si="120"/>
        <v>3.2059735489083238E-2</v>
      </c>
      <c r="AW244" s="56">
        <f t="shared" si="121"/>
        <v>1.0000001565469698</v>
      </c>
      <c r="AX244" s="56">
        <f t="shared" si="125"/>
        <v>-154.49160745571467</v>
      </c>
      <c r="AY244" s="56">
        <f t="shared" si="122"/>
        <v>3.1508879904790003E-2</v>
      </c>
      <c r="AZ244" s="56">
        <f t="shared" si="123"/>
        <v>-30.031340701873944</v>
      </c>
    </row>
    <row r="245" spans="2:52"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7">
        <f t="shared" si="96"/>
        <v>55</v>
      </c>
      <c r="R245" s="56">
        <f t="shared" si="126"/>
        <v>55000</v>
      </c>
      <c r="S245" s="56">
        <f t="shared" si="124"/>
        <v>345400</v>
      </c>
      <c r="T245" s="56">
        <f t="shared" si="97"/>
        <v>-5.9064698184314617</v>
      </c>
      <c r="U245" s="56">
        <f t="shared" si="98"/>
        <v>4.1259856344213937</v>
      </c>
      <c r="V245" s="56">
        <f t="shared" si="99"/>
        <v>2.5318381009463558</v>
      </c>
      <c r="W245" s="56">
        <f t="shared" si="100"/>
        <v>145.06363759464347</v>
      </c>
      <c r="X245" s="56">
        <f t="shared" si="101"/>
        <v>7.2048694069700874</v>
      </c>
      <c r="Y245" s="62">
        <v>1</v>
      </c>
      <c r="Z245" s="56">
        <f t="shared" si="102"/>
        <v>1551.762076192465</v>
      </c>
      <c r="AA245" s="56">
        <f t="shared" si="103"/>
        <v>1.5701518981953626</v>
      </c>
      <c r="AB245" s="56">
        <f t="shared" si="104"/>
        <v>89.963076961049183</v>
      </c>
      <c r="AC245" s="56">
        <f t="shared" si="105"/>
        <v>1551.7623984067759</v>
      </c>
      <c r="AD245" s="62">
        <v>1</v>
      </c>
      <c r="AE245" s="56">
        <f t="shared" si="106"/>
        <v>5.6990999999999993E-2</v>
      </c>
      <c r="AF245" s="56">
        <f t="shared" si="107"/>
        <v>5.6929418201560923E-2</v>
      </c>
      <c r="AG245" s="56">
        <f t="shared" si="108"/>
        <v>3.26181539308469</v>
      </c>
      <c r="AH245" s="56">
        <f t="shared" si="109"/>
        <v>1.001622670510707</v>
      </c>
      <c r="AI245" s="62">
        <v>1</v>
      </c>
      <c r="AJ245" s="56">
        <f t="shared" si="110"/>
        <v>0</v>
      </c>
      <c r="AK245" s="56">
        <f t="shared" si="111"/>
        <v>0</v>
      </c>
      <c r="AL245" s="56">
        <f t="shared" si="112"/>
        <v>0</v>
      </c>
      <c r="AM245" s="56">
        <f t="shared" si="113"/>
        <v>1</v>
      </c>
      <c r="AN245" s="62">
        <v>1</v>
      </c>
      <c r="AO245" s="56">
        <f t="shared" si="114"/>
        <v>5.6991000000000005</v>
      </c>
      <c r="AP245" s="56">
        <f t="shared" si="115"/>
        <v>1.3970982506425449</v>
      </c>
      <c r="AQ245" s="56">
        <f t="shared" si="116"/>
        <v>80.04783332692827</v>
      </c>
      <c r="AR245" s="56">
        <f t="shared" si="117"/>
        <v>5.7861680592599454</v>
      </c>
      <c r="AS245" s="62">
        <v>1</v>
      </c>
      <c r="AT245" s="56">
        <f t="shared" si="118"/>
        <v>5.6991000000000008E-4</v>
      </c>
      <c r="AU245" s="56">
        <f t="shared" si="119"/>
        <v>5.6990993829824851E-4</v>
      </c>
      <c r="AV245" s="56">
        <f t="shared" si="120"/>
        <v>3.2653434167050799E-2</v>
      </c>
      <c r="AW245" s="56">
        <f t="shared" si="121"/>
        <v>1.0000001623986909</v>
      </c>
      <c r="AX245" s="56">
        <f t="shared" si="125"/>
        <v>-154.97888122876438</v>
      </c>
      <c r="AY245" s="56">
        <f t="shared" si="122"/>
        <v>3.0413884396649351E-2</v>
      </c>
      <c r="AZ245" s="56">
        <f t="shared" si="123"/>
        <v>-30.33856218291314</v>
      </c>
    </row>
    <row r="246" spans="2:52"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7">
        <f t="shared" si="96"/>
        <v>56</v>
      </c>
      <c r="R246" s="56">
        <f t="shared" si="126"/>
        <v>56000</v>
      </c>
      <c r="S246" s="56">
        <f t="shared" si="124"/>
        <v>351680</v>
      </c>
      <c r="T246" s="56">
        <f t="shared" si="97"/>
        <v>-6.1598973059838222</v>
      </c>
      <c r="U246" s="56">
        <f t="shared" si="98"/>
        <v>4.2010035550472375</v>
      </c>
      <c r="V246" s="56">
        <f t="shared" si="99"/>
        <v>2.5430547942684458</v>
      </c>
      <c r="W246" s="56">
        <f t="shared" si="100"/>
        <v>145.70630678209179</v>
      </c>
      <c r="X246" s="56">
        <f t="shared" si="101"/>
        <v>7.4560556388606898</v>
      </c>
      <c r="Y246" s="62">
        <v>1</v>
      </c>
      <c r="Z246" s="56">
        <f t="shared" si="102"/>
        <v>1579.975932123237</v>
      </c>
      <c r="AA246" s="56">
        <f t="shared" si="103"/>
        <v>1.5701634058458247</v>
      </c>
      <c r="AB246" s="56">
        <f t="shared" si="104"/>
        <v>89.963736300852773</v>
      </c>
      <c r="AC246" s="56">
        <f t="shared" si="105"/>
        <v>1579.9762485837221</v>
      </c>
      <c r="AD246" s="62">
        <v>1</v>
      </c>
      <c r="AE246" s="56">
        <f t="shared" si="106"/>
        <v>5.8027199999999994E-2</v>
      </c>
      <c r="AF246" s="56">
        <f t="shared" si="107"/>
        <v>5.7962202386763632E-2</v>
      </c>
      <c r="AG246" s="56">
        <f t="shared" si="108"/>
        <v>3.3209895680446628</v>
      </c>
      <c r="AH246" s="56">
        <f t="shared" si="109"/>
        <v>1.0016821631335162</v>
      </c>
      <c r="AI246" s="62">
        <v>1</v>
      </c>
      <c r="AJ246" s="56">
        <f t="shared" si="110"/>
        <v>0</v>
      </c>
      <c r="AK246" s="56">
        <f t="shared" si="111"/>
        <v>0</v>
      </c>
      <c r="AL246" s="56">
        <f t="shared" si="112"/>
        <v>0</v>
      </c>
      <c r="AM246" s="56">
        <f t="shared" si="113"/>
        <v>1</v>
      </c>
      <c r="AN246" s="62">
        <v>1</v>
      </c>
      <c r="AO246" s="56">
        <f t="shared" si="114"/>
        <v>5.8027200000000008</v>
      </c>
      <c r="AP246" s="56">
        <f t="shared" si="115"/>
        <v>1.4001396015146543</v>
      </c>
      <c r="AQ246" s="56">
        <f t="shared" si="116"/>
        <v>80.222089895918586</v>
      </c>
      <c r="AR246" s="56">
        <f t="shared" si="117"/>
        <v>5.8882560574757621</v>
      </c>
      <c r="AS246" s="62">
        <v>1</v>
      </c>
      <c r="AT246" s="56">
        <f t="shared" si="118"/>
        <v>5.8027200000000006E-4</v>
      </c>
      <c r="AU246" s="56">
        <f t="shared" si="119"/>
        <v>5.8027193487113617E-4</v>
      </c>
      <c r="AV246" s="56">
        <f t="shared" si="120"/>
        <v>3.3247132838006281E-2</v>
      </c>
      <c r="AW246" s="56">
        <f t="shared" si="121"/>
        <v>1.0000001683577828</v>
      </c>
      <c r="AX246" s="56">
        <f t="shared" si="125"/>
        <v>-155.44795318702597</v>
      </c>
      <c r="AY246" s="56">
        <f t="shared" si="122"/>
        <v>2.9373735079014508E-2</v>
      </c>
      <c r="AZ246" s="56">
        <f t="shared" si="123"/>
        <v>-30.640816526766468</v>
      </c>
    </row>
    <row r="247" spans="2:52"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7">
        <f t="shared" si="96"/>
        <v>57</v>
      </c>
      <c r="R247" s="56">
        <f t="shared" si="126"/>
        <v>57000</v>
      </c>
      <c r="S247" s="56">
        <f t="shared" si="124"/>
        <v>357960</v>
      </c>
      <c r="T247" s="56">
        <f t="shared" si="97"/>
        <v>-6.4178910545731638</v>
      </c>
      <c r="U247" s="56">
        <f t="shared" si="98"/>
        <v>4.2760214756730806</v>
      </c>
      <c r="V247" s="56">
        <f t="shared" si="99"/>
        <v>2.5538676074299569</v>
      </c>
      <c r="W247" s="56">
        <f t="shared" si="100"/>
        <v>146.32583534090989</v>
      </c>
      <c r="X247" s="56">
        <f t="shared" si="101"/>
        <v>7.7119183896607488</v>
      </c>
      <c r="Y247" s="62">
        <v>1</v>
      </c>
      <c r="Z247" s="56">
        <f t="shared" si="102"/>
        <v>1608.1897880540091</v>
      </c>
      <c r="AA247" s="56">
        <f t="shared" si="103"/>
        <v>1.5701745097192363</v>
      </c>
      <c r="AB247" s="56">
        <f t="shared" si="104"/>
        <v>89.964372505935501</v>
      </c>
      <c r="AC247" s="56">
        <f t="shared" si="105"/>
        <v>1608.1900989625569</v>
      </c>
      <c r="AD247" s="62">
        <v>1</v>
      </c>
      <c r="AE247" s="56">
        <f t="shared" si="106"/>
        <v>5.9063399999999995E-2</v>
      </c>
      <c r="AF247" s="56">
        <f t="shared" si="107"/>
        <v>5.8994862798212283E-2</v>
      </c>
      <c r="AG247" s="56">
        <f t="shared" si="108"/>
        <v>3.380156651290914</v>
      </c>
      <c r="AH247" s="56">
        <f t="shared" si="109"/>
        <v>1.0017427240661945</v>
      </c>
      <c r="AI247" s="62">
        <v>1</v>
      </c>
      <c r="AJ247" s="56">
        <f t="shared" si="110"/>
        <v>0</v>
      </c>
      <c r="AK247" s="56">
        <f t="shared" si="111"/>
        <v>0</v>
      </c>
      <c r="AL247" s="56">
        <f t="shared" si="112"/>
        <v>0</v>
      </c>
      <c r="AM247" s="56">
        <f t="shared" si="113"/>
        <v>1</v>
      </c>
      <c r="AN247" s="62">
        <v>1</v>
      </c>
      <c r="AO247" s="56">
        <f t="shared" si="114"/>
        <v>5.9063400000000001</v>
      </c>
      <c r="AP247" s="56">
        <f t="shared" si="115"/>
        <v>1.4030772643174856</v>
      </c>
      <c r="AQ247" s="56">
        <f t="shared" si="116"/>
        <v>80.390405576153384</v>
      </c>
      <c r="AR247" s="56">
        <f t="shared" si="117"/>
        <v>5.9903966642952788</v>
      </c>
      <c r="AS247" s="62">
        <v>1</v>
      </c>
      <c r="AT247" s="56">
        <f t="shared" si="118"/>
        <v>5.9063400000000004E-4</v>
      </c>
      <c r="AU247" s="56">
        <f t="shared" si="119"/>
        <v>5.9063393131941506E-4</v>
      </c>
      <c r="AV247" s="56">
        <f t="shared" si="120"/>
        <v>3.3840831501822211E-2</v>
      </c>
      <c r="AW247" s="56">
        <f t="shared" si="121"/>
        <v>1.0000001744242457</v>
      </c>
      <c r="AX247" s="56">
        <f t="shared" si="125"/>
        <v>-155.89980227069202</v>
      </c>
      <c r="AY247" s="56">
        <f t="shared" si="122"/>
        <v>2.8384938427536609E-2</v>
      </c>
      <c r="AZ247" s="56">
        <f t="shared" si="123"/>
        <v>-30.938240870138351</v>
      </c>
    </row>
    <row r="248" spans="2:52"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7">
        <f t="shared" si="96"/>
        <v>58</v>
      </c>
      <c r="R248" s="56">
        <f t="shared" si="126"/>
        <v>58000</v>
      </c>
      <c r="S248" s="56">
        <f t="shared" si="124"/>
        <v>364240</v>
      </c>
      <c r="T248" s="56">
        <f t="shared" si="97"/>
        <v>-6.6804510641994836</v>
      </c>
      <c r="U248" s="56">
        <f t="shared" si="98"/>
        <v>4.3510393962989244</v>
      </c>
      <c r="V248" s="56">
        <f t="shared" si="99"/>
        <v>2.5642976154051196</v>
      </c>
      <c r="W248" s="56">
        <f t="shared" si="100"/>
        <v>146.92343077817449</v>
      </c>
      <c r="X248" s="56">
        <f t="shared" si="101"/>
        <v>7.9724507053546168</v>
      </c>
      <c r="Y248" s="62">
        <v>1</v>
      </c>
      <c r="Z248" s="56">
        <f t="shared" si="102"/>
        <v>1636.4036439847812</v>
      </c>
      <c r="AA248" s="56">
        <f t="shared" si="103"/>
        <v>1.570185230700607</v>
      </c>
      <c r="AB248" s="56">
        <f t="shared" si="104"/>
        <v>89.964986772920284</v>
      </c>
      <c r="AC248" s="56">
        <f t="shared" si="105"/>
        <v>1636.4039495328377</v>
      </c>
      <c r="AD248" s="62">
        <v>1</v>
      </c>
      <c r="AE248" s="56">
        <f t="shared" si="106"/>
        <v>6.0099599999999996E-2</v>
      </c>
      <c r="AF248" s="56">
        <f t="shared" si="107"/>
        <v>6.0027397256124194E-2</v>
      </c>
      <c r="AG248" s="56">
        <f t="shared" si="108"/>
        <v>3.4393165179310947</v>
      </c>
      <c r="AH248" s="56">
        <f t="shared" si="109"/>
        <v>1.0018043531149983</v>
      </c>
      <c r="AI248" s="62">
        <v>1</v>
      </c>
      <c r="AJ248" s="56">
        <f t="shared" si="110"/>
        <v>0</v>
      </c>
      <c r="AK248" s="56">
        <f t="shared" si="111"/>
        <v>0</v>
      </c>
      <c r="AL248" s="56">
        <f t="shared" si="112"/>
        <v>0</v>
      </c>
      <c r="AM248" s="56">
        <f t="shared" si="113"/>
        <v>1</v>
      </c>
      <c r="AN248" s="62">
        <v>1</v>
      </c>
      <c r="AO248" s="56">
        <f t="shared" si="114"/>
        <v>6.0099600000000004</v>
      </c>
      <c r="AP248" s="56">
        <f t="shared" si="115"/>
        <v>1.4059164044871619</v>
      </c>
      <c r="AQ248" s="56">
        <f t="shared" si="116"/>
        <v>80.553076325321896</v>
      </c>
      <c r="AR248" s="56">
        <f t="shared" si="117"/>
        <v>6.0925872338112654</v>
      </c>
      <c r="AS248" s="62">
        <v>1</v>
      </c>
      <c r="AT248" s="56">
        <f t="shared" si="118"/>
        <v>6.0099600000000002E-4</v>
      </c>
      <c r="AU248" s="56">
        <f t="shared" si="119"/>
        <v>6.0099592764086018E-4</v>
      </c>
      <c r="AV248" s="56">
        <f t="shared" si="120"/>
        <v>3.4434530158371106E-2</v>
      </c>
      <c r="AW248" s="56">
        <f t="shared" si="121"/>
        <v>1.0000001805980798</v>
      </c>
      <c r="AX248" s="56">
        <f t="shared" si="125"/>
        <v>-156.33534122577288</v>
      </c>
      <c r="AY248" s="56">
        <f t="shared" si="122"/>
        <v>2.744426341767214E-2</v>
      </c>
      <c r="AZ248" s="56">
        <f t="shared" si="123"/>
        <v>-31.23096841692826</v>
      </c>
    </row>
    <row r="249" spans="2:52"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7">
        <f t="shared" si="96"/>
        <v>59</v>
      </c>
      <c r="R249" s="56">
        <f t="shared" si="126"/>
        <v>59000</v>
      </c>
      <c r="S249" s="56">
        <f t="shared" si="124"/>
        <v>370520</v>
      </c>
      <c r="T249" s="56">
        <f t="shared" si="97"/>
        <v>-6.9475773348627827</v>
      </c>
      <c r="U249" s="56">
        <f t="shared" si="98"/>
        <v>4.4260573169247683</v>
      </c>
      <c r="V249" s="56">
        <f t="shared" si="99"/>
        <v>2.5743644950250748</v>
      </c>
      <c r="W249" s="56">
        <f t="shared" si="100"/>
        <v>147.50022049326421</v>
      </c>
      <c r="X249" s="56">
        <f t="shared" si="101"/>
        <v>8.237646156312028</v>
      </c>
      <c r="Y249" s="62">
        <v>1</v>
      </c>
      <c r="Z249" s="56">
        <f t="shared" si="102"/>
        <v>1664.6174999155533</v>
      </c>
      <c r="AA249" s="56">
        <f t="shared" si="103"/>
        <v>1.5701955882590137</v>
      </c>
      <c r="AB249" s="56">
        <f t="shared" si="104"/>
        <v>89.965580217303042</v>
      </c>
      <c r="AC249" s="56">
        <f t="shared" si="105"/>
        <v>1664.6178002848303</v>
      </c>
      <c r="AD249" s="62">
        <v>1</v>
      </c>
      <c r="AE249" s="56">
        <f t="shared" si="106"/>
        <v>6.113579999999999E-2</v>
      </c>
      <c r="AF249" s="56">
        <f t="shared" si="107"/>
        <v>6.1059803582322637E-2</v>
      </c>
      <c r="AG249" s="56">
        <f t="shared" si="108"/>
        <v>3.4984690431648722</v>
      </c>
      <c r="AH249" s="56">
        <f t="shared" si="109"/>
        <v>1.0018670500828142</v>
      </c>
      <c r="AI249" s="62">
        <v>1</v>
      </c>
      <c r="AJ249" s="56">
        <f t="shared" si="110"/>
        <v>0</v>
      </c>
      <c r="AK249" s="56">
        <f t="shared" si="111"/>
        <v>0</v>
      </c>
      <c r="AL249" s="56">
        <f t="shared" si="112"/>
        <v>0</v>
      </c>
      <c r="AM249" s="56">
        <f t="shared" si="113"/>
        <v>1</v>
      </c>
      <c r="AN249" s="62">
        <v>1</v>
      </c>
      <c r="AO249" s="56">
        <f t="shared" si="114"/>
        <v>6.1135800000000007</v>
      </c>
      <c r="AP249" s="56">
        <f t="shared" si="115"/>
        <v>1.4086618530693404</v>
      </c>
      <c r="AQ249" s="56">
        <f t="shared" si="116"/>
        <v>80.710378941950893</v>
      </c>
      <c r="AR249" s="56">
        <f t="shared" si="117"/>
        <v>6.1948252934525936</v>
      </c>
      <c r="AS249" s="62">
        <v>1</v>
      </c>
      <c r="AT249" s="56">
        <f t="shared" si="118"/>
        <v>6.11358E-4</v>
      </c>
      <c r="AU249" s="56">
        <f t="shared" si="119"/>
        <v>6.1135792383324621E-4</v>
      </c>
      <c r="AV249" s="56">
        <f t="shared" si="120"/>
        <v>3.5028228807525451E-2</v>
      </c>
      <c r="AW249" s="56">
        <f t="shared" si="121"/>
        <v>1.0000001868792845</v>
      </c>
      <c r="AX249" s="56">
        <f t="shared" si="125"/>
        <v>-156.75542176861637</v>
      </c>
      <c r="AY249" s="56">
        <f t="shared" si="122"/>
        <v>2.6548719564989984E-2</v>
      </c>
      <c r="AZ249" s="56">
        <f t="shared" si="123"/>
        <v>-31.519128398820847</v>
      </c>
    </row>
    <row r="250" spans="2:52"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7">
        <f t="shared" si="96"/>
        <v>60</v>
      </c>
      <c r="R250" s="56">
        <f t="shared" si="126"/>
        <v>60000</v>
      </c>
      <c r="S250" s="56">
        <f t="shared" si="124"/>
        <v>376800</v>
      </c>
      <c r="T250" s="56">
        <f t="shared" si="97"/>
        <v>-7.2192698665630601</v>
      </c>
      <c r="U250" s="56">
        <f t="shared" si="98"/>
        <v>4.5010752375506113</v>
      </c>
      <c r="V250" s="56">
        <f t="shared" si="99"/>
        <v>2.5840866338567468</v>
      </c>
      <c r="W250" s="56">
        <f t="shared" si="100"/>
        <v>148.05725801615924</v>
      </c>
      <c r="X250" s="56">
        <f t="shared" si="101"/>
        <v>8.5074987922630179</v>
      </c>
      <c r="Y250" s="62">
        <v>1</v>
      </c>
      <c r="Z250" s="56">
        <f t="shared" si="102"/>
        <v>1692.8313558463253</v>
      </c>
      <c r="AA250" s="56">
        <f t="shared" si="103"/>
        <v>1.570205600565596</v>
      </c>
      <c r="AB250" s="56">
        <f t="shared" si="104"/>
        <v>89.966153880213398</v>
      </c>
      <c r="AC250" s="56">
        <f t="shared" si="105"/>
        <v>1692.8316512094486</v>
      </c>
      <c r="AD250" s="62">
        <v>1</v>
      </c>
      <c r="AE250" s="56">
        <f t="shared" si="106"/>
        <v>6.2171999999999991E-2</v>
      </c>
      <c r="AF250" s="56">
        <f t="shared" si="107"/>
        <v>6.2092079600264041E-2</v>
      </c>
      <c r="AG250" s="56">
        <f t="shared" si="108"/>
        <v>3.5576141022854855</v>
      </c>
      <c r="AH250" s="56">
        <f t="shared" si="109"/>
        <v>1.0019308147691637</v>
      </c>
      <c r="AI250" s="62">
        <v>1</v>
      </c>
      <c r="AJ250" s="56">
        <f t="shared" si="110"/>
        <v>0</v>
      </c>
      <c r="AK250" s="56">
        <f t="shared" si="111"/>
        <v>0</v>
      </c>
      <c r="AL250" s="56">
        <f t="shared" si="112"/>
        <v>0</v>
      </c>
      <c r="AM250" s="56">
        <f t="shared" si="113"/>
        <v>1</v>
      </c>
      <c r="AN250" s="62">
        <v>1</v>
      </c>
      <c r="AO250" s="56">
        <f t="shared" si="114"/>
        <v>6.2172000000000001</v>
      </c>
      <c r="AP250" s="56">
        <f t="shared" si="115"/>
        <v>1.4113181331001023</v>
      </c>
      <c r="AQ250" s="56">
        <f t="shared" si="116"/>
        <v>80.862572576918438</v>
      </c>
      <c r="AR250" s="56">
        <f t="shared" si="117"/>
        <v>6.2971085301112604</v>
      </c>
      <c r="AS250" s="62">
        <v>1</v>
      </c>
      <c r="AT250" s="56">
        <f t="shared" si="118"/>
        <v>6.2172000000000009E-4</v>
      </c>
      <c r="AU250" s="56">
        <f t="shared" si="119"/>
        <v>6.2171991989434805E-4</v>
      </c>
      <c r="AV250" s="56">
        <f t="shared" si="120"/>
        <v>3.5621927449157771E-2</v>
      </c>
      <c r="AW250" s="56">
        <f t="shared" si="121"/>
        <v>1.0000001932678604</v>
      </c>
      <c r="AX250" s="56">
        <f t="shared" si="125"/>
        <v>-157.1608393194542</v>
      </c>
      <c r="AY250" s="56">
        <f t="shared" si="122"/>
        <v>2.569553689140729E-2</v>
      </c>
      <c r="AZ250" s="56">
        <f t="shared" si="123"/>
        <v>-31.802846071707247</v>
      </c>
    </row>
    <row r="251" spans="2:52"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7">
        <f t="shared" si="96"/>
        <v>61</v>
      </c>
      <c r="R251" s="56">
        <f t="shared" si="126"/>
        <v>61000</v>
      </c>
      <c r="S251" s="56">
        <f t="shared" si="124"/>
        <v>383080</v>
      </c>
      <c r="T251" s="56">
        <f t="shared" si="97"/>
        <v>-7.4955286593003212</v>
      </c>
      <c r="U251" s="56">
        <f t="shared" si="98"/>
        <v>4.5760931581764552</v>
      </c>
      <c r="V251" s="56">
        <f t="shared" si="99"/>
        <v>2.5934812297373391</v>
      </c>
      <c r="W251" s="56">
        <f t="shared" si="100"/>
        <v>148.59552871034819</v>
      </c>
      <c r="X251" s="56">
        <f t="shared" si="101"/>
        <v>8.7820031014969384</v>
      </c>
      <c r="Y251" s="62">
        <v>1</v>
      </c>
      <c r="Z251" s="56">
        <f t="shared" si="102"/>
        <v>1721.0452117770974</v>
      </c>
      <c r="AA251" s="56">
        <f t="shared" si="103"/>
        <v>1.5702152845999442</v>
      </c>
      <c r="AB251" s="56">
        <f t="shared" si="104"/>
        <v>89.966708734510206</v>
      </c>
      <c r="AC251" s="56">
        <f t="shared" si="105"/>
        <v>1721.045502298203</v>
      </c>
      <c r="AD251" s="62">
        <v>1</v>
      </c>
      <c r="AE251" s="56">
        <f t="shared" si="106"/>
        <v>6.3208199999999992E-2</v>
      </c>
      <c r="AF251" s="56">
        <f t="shared" si="107"/>
        <v>6.3124223135065036E-2</v>
      </c>
      <c r="AG251" s="56">
        <f t="shared" si="108"/>
        <v>3.6167515706812963</v>
      </c>
      <c r="AH251" s="56">
        <f t="shared" si="109"/>
        <v>1.0019956469702052</v>
      </c>
      <c r="AI251" s="62">
        <v>1</v>
      </c>
      <c r="AJ251" s="56">
        <f t="shared" si="110"/>
        <v>0</v>
      </c>
      <c r="AK251" s="56">
        <f t="shared" si="111"/>
        <v>0</v>
      </c>
      <c r="AL251" s="56">
        <f t="shared" si="112"/>
        <v>0</v>
      </c>
      <c r="AM251" s="56">
        <f t="shared" si="113"/>
        <v>1</v>
      </c>
      <c r="AN251" s="62">
        <v>1</v>
      </c>
      <c r="AO251" s="56">
        <f t="shared" si="114"/>
        <v>6.3208200000000003</v>
      </c>
      <c r="AP251" s="56">
        <f t="shared" si="115"/>
        <v>1.4138894835514102</v>
      </c>
      <c r="AQ251" s="56">
        <f t="shared" si="116"/>
        <v>81.009900105427434</v>
      </c>
      <c r="AR251" s="56">
        <f t="shared" si="117"/>
        <v>6.3994347775721572</v>
      </c>
      <c r="AS251" s="62">
        <v>1</v>
      </c>
      <c r="AT251" s="56">
        <f t="shared" si="118"/>
        <v>6.3208200000000006E-4</v>
      </c>
      <c r="AU251" s="56">
        <f t="shared" si="119"/>
        <v>6.3208191582194058E-4</v>
      </c>
      <c r="AV251" s="56">
        <f t="shared" si="120"/>
        <v>3.6215626083140572E-2</v>
      </c>
      <c r="AW251" s="56">
        <f t="shared" si="121"/>
        <v>1.0000001997638075</v>
      </c>
      <c r="AX251" s="56">
        <f t="shared" si="125"/>
        <v>-157.55233733943095</v>
      </c>
      <c r="AY251" s="56">
        <f t="shared" si="122"/>
        <v>2.488214765665437E-2</v>
      </c>
      <c r="AZ251" s="56">
        <f t="shared" si="123"/>
        <v>-32.082242740733662</v>
      </c>
    </row>
    <row r="252" spans="2:52"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7">
        <f t="shared" si="96"/>
        <v>62</v>
      </c>
      <c r="R252" s="56">
        <f t="shared" si="126"/>
        <v>62000</v>
      </c>
      <c r="S252" s="56">
        <f t="shared" si="124"/>
        <v>389360</v>
      </c>
      <c r="T252" s="56">
        <f t="shared" si="97"/>
        <v>-7.7763537130745579</v>
      </c>
      <c r="U252" s="56">
        <f t="shared" si="98"/>
        <v>4.6511110788022982</v>
      </c>
      <c r="V252" s="56">
        <f t="shared" si="99"/>
        <v>2.6025643817881932</v>
      </c>
      <c r="W252" s="56">
        <f t="shared" si="100"/>
        <v>149.11595498753772</v>
      </c>
      <c r="X252" s="56">
        <f t="shared" si="101"/>
        <v>9.0611539738714271</v>
      </c>
      <c r="Y252" s="62">
        <v>1</v>
      </c>
      <c r="Z252" s="56">
        <f t="shared" si="102"/>
        <v>1749.2590677078695</v>
      </c>
      <c r="AA252" s="56">
        <f t="shared" si="103"/>
        <v>1.5702246562461912</v>
      </c>
      <c r="AB252" s="56">
        <f t="shared" si="104"/>
        <v>89.967245690287257</v>
      </c>
      <c r="AC252" s="56">
        <f t="shared" si="105"/>
        <v>1749.2593535431515</v>
      </c>
      <c r="AD252" s="62">
        <v>1</v>
      </c>
      <c r="AE252" s="56">
        <f t="shared" si="106"/>
        <v>6.4244399999999993E-2</v>
      </c>
      <c r="AF252" s="56">
        <f t="shared" si="107"/>
        <v>6.4156232013529588E-2</v>
      </c>
      <c r="AG252" s="56">
        <f t="shared" si="108"/>
        <v>3.6758813238373449</v>
      </c>
      <c r="AH252" s="56">
        <f t="shared" si="109"/>
        <v>1.0020615464787379</v>
      </c>
      <c r="AI252" s="62">
        <v>1</v>
      </c>
      <c r="AJ252" s="56">
        <f t="shared" si="110"/>
        <v>0</v>
      </c>
      <c r="AK252" s="56">
        <f t="shared" si="111"/>
        <v>0</v>
      </c>
      <c r="AL252" s="56">
        <f t="shared" si="112"/>
        <v>0</v>
      </c>
      <c r="AM252" s="56">
        <f t="shared" si="113"/>
        <v>1</v>
      </c>
      <c r="AN252" s="62">
        <v>1</v>
      </c>
      <c r="AO252" s="56">
        <f t="shared" si="114"/>
        <v>6.4244400000000006</v>
      </c>
      <c r="AP252" s="56">
        <f t="shared" si="115"/>
        <v>1.416379881096937</v>
      </c>
      <c r="AQ252" s="56">
        <f t="shared" si="116"/>
        <v>81.152589374095854</v>
      </c>
      <c r="AR252" s="56">
        <f t="shared" si="117"/>
        <v>6.5018020051059695</v>
      </c>
      <c r="AS252" s="62">
        <v>1</v>
      </c>
      <c r="AT252" s="56">
        <f t="shared" si="118"/>
        <v>6.4244400000000004E-4</v>
      </c>
      <c r="AU252" s="56">
        <f t="shared" si="119"/>
        <v>6.4244391161379848E-4</v>
      </c>
      <c r="AV252" s="56">
        <f t="shared" si="120"/>
        <v>3.6809324709346343E-2</v>
      </c>
      <c r="AW252" s="56">
        <f t="shared" si="121"/>
        <v>1.0000002063671254</v>
      </c>
      <c r="AX252" s="56">
        <f t="shared" si="125"/>
        <v>-157.93061130372911</v>
      </c>
      <c r="AY252" s="56">
        <f t="shared" si="122"/>
        <v>2.4106169703557209E-2</v>
      </c>
      <c r="AZ252" s="56">
        <f t="shared" si="123"/>
        <v>-32.357435808012418</v>
      </c>
    </row>
    <row r="253" spans="2:52"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7">
        <f t="shared" si="96"/>
        <v>63</v>
      </c>
      <c r="R253" s="56">
        <f t="shared" si="126"/>
        <v>63000</v>
      </c>
      <c r="S253" s="56">
        <f t="shared" si="124"/>
        <v>395640</v>
      </c>
      <c r="T253" s="56">
        <f t="shared" si="97"/>
        <v>-8.0617450278857756</v>
      </c>
      <c r="U253" s="56">
        <f t="shared" si="98"/>
        <v>4.7261289994281421</v>
      </c>
      <c r="V253" s="56">
        <f t="shared" si="99"/>
        <v>2.6113511736664634</v>
      </c>
      <c r="W253" s="56">
        <f t="shared" si="100"/>
        <v>149.61940107762243</v>
      </c>
      <c r="X253" s="56">
        <f t="shared" si="101"/>
        <v>9.344946667256945</v>
      </c>
      <c r="Y253" s="62">
        <v>1</v>
      </c>
      <c r="Z253" s="56">
        <f t="shared" si="102"/>
        <v>1777.4729236386415</v>
      </c>
      <c r="AA253" s="56">
        <f t="shared" si="103"/>
        <v>1.570233730379955</v>
      </c>
      <c r="AB253" s="56">
        <f t="shared" si="104"/>
        <v>89.967765599854658</v>
      </c>
      <c r="AC253" s="56">
        <f t="shared" si="105"/>
        <v>1777.4732049368563</v>
      </c>
      <c r="AD253" s="62">
        <v>1</v>
      </c>
      <c r="AE253" s="56">
        <f t="shared" si="106"/>
        <v>6.5280599999999994E-2</v>
      </c>
      <c r="AF253" s="56">
        <f t="shared" si="107"/>
        <v>6.5188104064175995E-2</v>
      </c>
      <c r="AG253" s="56">
        <f t="shared" si="108"/>
        <v>3.7350032373368935</v>
      </c>
      <c r="AH253" s="56">
        <f t="shared" si="109"/>
        <v>1.0021285130842053</v>
      </c>
      <c r="AI253" s="62">
        <v>1</v>
      </c>
      <c r="AJ253" s="56">
        <f t="shared" si="110"/>
        <v>0</v>
      </c>
      <c r="AK253" s="56">
        <f t="shared" si="111"/>
        <v>0</v>
      </c>
      <c r="AL253" s="56">
        <f t="shared" si="112"/>
        <v>0</v>
      </c>
      <c r="AM253" s="56">
        <f t="shared" si="113"/>
        <v>1</v>
      </c>
      <c r="AN253" s="62">
        <v>1</v>
      </c>
      <c r="AO253" s="56">
        <f t="shared" si="114"/>
        <v>6.5280600000000009</v>
      </c>
      <c r="AP253" s="56">
        <f t="shared" si="115"/>
        <v>1.4187930599241287</v>
      </c>
      <c r="AQ253" s="56">
        <f t="shared" si="116"/>
        <v>81.290854336104275</v>
      </c>
      <c r="AR253" s="56">
        <f t="shared" si="117"/>
        <v>6.6042083071023745</v>
      </c>
      <c r="AS253" s="62">
        <v>1</v>
      </c>
      <c r="AT253" s="56">
        <f t="shared" si="118"/>
        <v>6.5280600000000002E-4</v>
      </c>
      <c r="AU253" s="56">
        <f t="shared" si="119"/>
        <v>6.5280590726769685E-4</v>
      </c>
      <c r="AV253" s="56">
        <f t="shared" si="120"/>
        <v>3.7403023327647625E-2</v>
      </c>
      <c r="AW253" s="56">
        <f t="shared" si="121"/>
        <v>1.0000002130778141</v>
      </c>
      <c r="AX253" s="56">
        <f t="shared" si="125"/>
        <v>-158.29631234137281</v>
      </c>
      <c r="AY253" s="56">
        <f t="shared" si="122"/>
        <v>2.3365391275773001E-2</v>
      </c>
      <c r="AZ253" s="56">
        <f t="shared" si="123"/>
        <v>-32.62853883806509</v>
      </c>
    </row>
    <row r="254" spans="2:52"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7">
        <f t="shared" si="96"/>
        <v>64</v>
      </c>
      <c r="R254" s="56">
        <f t="shared" si="126"/>
        <v>64000</v>
      </c>
      <c r="S254" s="56">
        <f t="shared" si="124"/>
        <v>401920</v>
      </c>
      <c r="T254" s="56">
        <f t="shared" si="97"/>
        <v>-8.3517026037339726</v>
      </c>
      <c r="U254" s="56">
        <f t="shared" si="98"/>
        <v>4.801146920053986</v>
      </c>
      <c r="V254" s="56">
        <f t="shared" si="99"/>
        <v>2.6198557497501369</v>
      </c>
      <c r="W254" s="56">
        <f t="shared" si="100"/>
        <v>150.10667739376481</v>
      </c>
      <c r="X254" s="56">
        <f t="shared" si="101"/>
        <v>9.6333767770787766</v>
      </c>
      <c r="Y254" s="62">
        <v>1</v>
      </c>
      <c r="Z254" s="56">
        <f t="shared" si="102"/>
        <v>1805.6867795694136</v>
      </c>
      <c r="AA254" s="56">
        <f t="shared" si="103"/>
        <v>1.5702425209471267</v>
      </c>
      <c r="AB254" s="56">
        <f t="shared" si="104"/>
        <v>89.968269262253116</v>
      </c>
      <c r="AC254" s="56">
        <f t="shared" si="105"/>
        <v>1805.6870564723447</v>
      </c>
      <c r="AD254" s="62">
        <v>1</v>
      </c>
      <c r="AE254" s="56">
        <f t="shared" si="106"/>
        <v>6.6316799999999995E-2</v>
      </c>
      <c r="AF254" s="56">
        <f t="shared" si="107"/>
        <v>6.6219837117263772E-2</v>
      </c>
      <c r="AG254" s="56">
        <f t="shared" si="108"/>
        <v>3.7941171868629699</v>
      </c>
      <c r="AH254" s="56">
        <f t="shared" si="109"/>
        <v>1.002196546572697</v>
      </c>
      <c r="AI254" s="62">
        <v>1</v>
      </c>
      <c r="AJ254" s="56">
        <f t="shared" si="110"/>
        <v>0</v>
      </c>
      <c r="AK254" s="56">
        <f t="shared" si="111"/>
        <v>0</v>
      </c>
      <c r="AL254" s="56">
        <f t="shared" si="112"/>
        <v>0</v>
      </c>
      <c r="AM254" s="56">
        <f t="shared" si="113"/>
        <v>1</v>
      </c>
      <c r="AN254" s="62">
        <v>1</v>
      </c>
      <c r="AO254" s="56">
        <f t="shared" si="114"/>
        <v>6.6316800000000002</v>
      </c>
      <c r="AP254" s="56">
        <f t="shared" si="115"/>
        <v>1.4211325297922661</v>
      </c>
      <c r="AQ254" s="56">
        <f t="shared" si="116"/>
        <v>81.424896085846569</v>
      </c>
      <c r="AR254" s="56">
        <f t="shared" si="117"/>
        <v>6.7066518936351542</v>
      </c>
      <c r="AS254" s="62">
        <v>1</v>
      </c>
      <c r="AT254" s="56">
        <f t="shared" si="118"/>
        <v>6.63168E-4</v>
      </c>
      <c r="AU254" s="56">
        <f t="shared" si="119"/>
        <v>6.6316790278141038E-4</v>
      </c>
      <c r="AV254" s="56">
        <f t="shared" si="120"/>
        <v>3.7996721937916901E-2</v>
      </c>
      <c r="AW254" s="56">
        <f t="shared" si="121"/>
        <v>1.000000219895874</v>
      </c>
      <c r="AX254" s="56">
        <f t="shared" si="125"/>
        <v>-158.65005057017135</v>
      </c>
      <c r="AY254" s="56">
        <f t="shared" si="122"/>
        <v>2.2657757176926308E-2</v>
      </c>
      <c r="AZ254" s="56">
        <f t="shared" si="123"/>
        <v>-32.895661636930036</v>
      </c>
    </row>
    <row r="255" spans="2:52"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7">
        <f t="shared" si="96"/>
        <v>65</v>
      </c>
      <c r="R255" s="56">
        <f t="shared" si="126"/>
        <v>65000</v>
      </c>
      <c r="S255" s="56">
        <f t="shared" si="124"/>
        <v>408200</v>
      </c>
      <c r="T255" s="56">
        <f t="shared" si="97"/>
        <v>-8.6462264406191487</v>
      </c>
      <c r="U255" s="56">
        <f t="shared" si="98"/>
        <v>4.876164840679829</v>
      </c>
      <c r="V255" s="56">
        <f t="shared" si="99"/>
        <v>2.6280913848922296</v>
      </c>
      <c r="W255" s="56">
        <f t="shared" si="100"/>
        <v>150.57854452901637</v>
      </c>
      <c r="X255" s="56">
        <f t="shared" si="101"/>
        <v>9.9264402086520338</v>
      </c>
      <c r="Y255" s="62">
        <v>1</v>
      </c>
      <c r="Z255" s="56">
        <f t="shared" si="102"/>
        <v>1833.9006355001859</v>
      </c>
      <c r="AA255" s="56">
        <f t="shared" si="103"/>
        <v>1.5702510410353903</v>
      </c>
      <c r="AB255" s="56">
        <f t="shared" si="104"/>
        <v>89.968757427351704</v>
      </c>
      <c r="AC255" s="56">
        <f t="shared" si="105"/>
        <v>1833.9009081430725</v>
      </c>
      <c r="AD255" s="62">
        <v>1</v>
      </c>
      <c r="AE255" s="56">
        <f t="shared" si="106"/>
        <v>6.7352999999999996E-2</v>
      </c>
      <c r="AF255" s="56">
        <f t="shared" si="107"/>
        <v>6.7251429004820673E-2</v>
      </c>
      <c r="AG255" s="56">
        <f t="shared" si="108"/>
        <v>3.8532230481999146</v>
      </c>
      <c r="AH255" s="56">
        <f t="shared" si="109"/>
        <v>1.0022656467269544</v>
      </c>
      <c r="AI255" s="62">
        <v>1</v>
      </c>
      <c r="AJ255" s="56">
        <f t="shared" si="110"/>
        <v>0</v>
      </c>
      <c r="AK255" s="56">
        <f t="shared" si="111"/>
        <v>0</v>
      </c>
      <c r="AL255" s="56">
        <f t="shared" si="112"/>
        <v>0</v>
      </c>
      <c r="AM255" s="56">
        <f t="shared" si="113"/>
        <v>1</v>
      </c>
      <c r="AN255" s="62">
        <v>1</v>
      </c>
      <c r="AO255" s="56">
        <f t="shared" si="114"/>
        <v>6.7353000000000005</v>
      </c>
      <c r="AP255" s="56">
        <f t="shared" si="115"/>
        <v>1.4234015925134968</v>
      </c>
      <c r="AQ255" s="56">
        <f t="shared" si="116"/>
        <v>81.554903803223567</v>
      </c>
      <c r="AR255" s="56">
        <f t="shared" si="117"/>
        <v>6.80913108186353</v>
      </c>
      <c r="AS255" s="62">
        <v>1</v>
      </c>
      <c r="AT255" s="56">
        <f t="shared" si="118"/>
        <v>6.7352999999999998E-4</v>
      </c>
      <c r="AU255" s="56">
        <f t="shared" si="119"/>
        <v>6.7352989815271395E-4</v>
      </c>
      <c r="AV255" s="56">
        <f t="shared" si="120"/>
        <v>3.859042054002669E-2</v>
      </c>
      <c r="AW255" s="56">
        <f t="shared" si="121"/>
        <v>1.0000002268213048</v>
      </c>
      <c r="AX255" s="56">
        <f t="shared" si="125"/>
        <v>-158.99239815314451</v>
      </c>
      <c r="AY255" s="56">
        <f t="shared" si="122"/>
        <v>2.1981356150326731E-2</v>
      </c>
      <c r="AZ255" s="56">
        <f t="shared" si="123"/>
        <v>-33.158910341585596</v>
      </c>
    </row>
    <row r="256" spans="2:52"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7">
        <f t="shared" si="96"/>
        <v>66</v>
      </c>
      <c r="R256" s="56">
        <f t="shared" si="126"/>
        <v>66000</v>
      </c>
      <c r="S256" s="56">
        <f t="shared" si="124"/>
        <v>414480</v>
      </c>
      <c r="T256" s="56">
        <f t="shared" si="97"/>
        <v>-8.945316538541304</v>
      </c>
      <c r="U256" s="56">
        <f t="shared" si="98"/>
        <v>4.9511827613056729</v>
      </c>
      <c r="V256" s="56">
        <f t="shared" si="99"/>
        <v>2.6360705483239828</v>
      </c>
      <c r="W256" s="56">
        <f t="shared" si="100"/>
        <v>151.03571691770094</v>
      </c>
      <c r="X256" s="56">
        <f t="shared" si="101"/>
        <v>10.224133152035485</v>
      </c>
      <c r="Y256" s="62">
        <v>1</v>
      </c>
      <c r="Z256" s="56">
        <f t="shared" si="102"/>
        <v>1862.114491430958</v>
      </c>
      <c r="AA256" s="56">
        <f t="shared" si="103"/>
        <v>1.5702593029392367</v>
      </c>
      <c r="AB256" s="56">
        <f t="shared" si="104"/>
        <v>89.969230799572841</v>
      </c>
      <c r="AC256" s="56">
        <f t="shared" si="105"/>
        <v>1862.1147599428923</v>
      </c>
      <c r="AD256" s="62">
        <v>1</v>
      </c>
      <c r="AE256" s="56">
        <f t="shared" si="106"/>
        <v>6.8389199999999997E-2</v>
      </c>
      <c r="AF256" s="56">
        <f t="shared" si="107"/>
        <v>6.8282877560669433E-2</v>
      </c>
      <c r="AG256" s="56">
        <f t="shared" si="108"/>
        <v>3.9123206972349123</v>
      </c>
      <c r="AH256" s="56">
        <f t="shared" si="109"/>
        <v>1.0023358133263722</v>
      </c>
      <c r="AI256" s="62">
        <v>1</v>
      </c>
      <c r="AJ256" s="56">
        <f t="shared" si="110"/>
        <v>0</v>
      </c>
      <c r="AK256" s="56">
        <f t="shared" si="111"/>
        <v>0</v>
      </c>
      <c r="AL256" s="56">
        <f t="shared" si="112"/>
        <v>0</v>
      </c>
      <c r="AM256" s="56">
        <f t="shared" si="113"/>
        <v>1</v>
      </c>
      <c r="AN256" s="62">
        <v>1</v>
      </c>
      <c r="AO256" s="56">
        <f t="shared" si="114"/>
        <v>6.8389200000000008</v>
      </c>
      <c r="AP256" s="56">
        <f t="shared" si="115"/>
        <v>1.4256033570138795</v>
      </c>
      <c r="AQ256" s="56">
        <f t="shared" si="116"/>
        <v>81.681055616577225</v>
      </c>
      <c r="AR256" s="56">
        <f t="shared" si="117"/>
        <v>6.9116442881849771</v>
      </c>
      <c r="AS256" s="62">
        <v>1</v>
      </c>
      <c r="AT256" s="56">
        <f t="shared" si="118"/>
        <v>6.8389200000000007E-4</v>
      </c>
      <c r="AU256" s="56">
        <f t="shared" si="119"/>
        <v>6.8389189337938246E-4</v>
      </c>
      <c r="AV256" s="56">
        <f t="shared" si="120"/>
        <v>3.9184119133849504E-2</v>
      </c>
      <c r="AW256" s="56">
        <f t="shared" si="121"/>
        <v>1.0000002338541065</v>
      </c>
      <c r="AX256" s="56">
        <f t="shared" si="125"/>
        <v>-159.32389210069655</v>
      </c>
      <c r="AY256" s="56">
        <f t="shared" si="122"/>
        <v>2.1334409368372297E-2</v>
      </c>
      <c r="AZ256" s="56">
        <f t="shared" si="123"/>
        <v>-33.418387516939283</v>
      </c>
    </row>
    <row r="257" spans="2:52"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7">
        <f t="shared" si="96"/>
        <v>67</v>
      </c>
      <c r="R257" s="56">
        <f t="shared" si="126"/>
        <v>67000</v>
      </c>
      <c r="S257" s="56">
        <f t="shared" si="124"/>
        <v>420760</v>
      </c>
      <c r="T257" s="56">
        <f t="shared" si="97"/>
        <v>-9.2489728975004404</v>
      </c>
      <c r="U257" s="56">
        <f t="shared" si="98"/>
        <v>5.0262006819315159</v>
      </c>
      <c r="V257" s="56">
        <f t="shared" si="99"/>
        <v>2.6438049622347761</v>
      </c>
      <c r="W257" s="56">
        <f t="shared" si="100"/>
        <v>151.47886619179667</v>
      </c>
      <c r="X257" s="56">
        <f t="shared" si="101"/>
        <v>10.526452059157755</v>
      </c>
      <c r="Y257" s="62">
        <v>1</v>
      </c>
      <c r="Z257" s="56">
        <f t="shared" si="102"/>
        <v>1890.32834736173</v>
      </c>
      <c r="AA257" s="56">
        <f t="shared" si="103"/>
        <v>1.5702673182191578</v>
      </c>
      <c r="AB257" s="56">
        <f t="shared" si="104"/>
        <v>89.96969004128394</v>
      </c>
      <c r="AC257" s="56">
        <f t="shared" si="105"/>
        <v>1890.3286118660242</v>
      </c>
      <c r="AD257" s="62">
        <v>1</v>
      </c>
      <c r="AE257" s="56">
        <f t="shared" si="106"/>
        <v>6.9425399999999998E-2</v>
      </c>
      <c r="AF257" s="56">
        <f t="shared" si="107"/>
        <v>6.9314180620454621E-2</v>
      </c>
      <c r="AG257" s="56">
        <f t="shared" si="108"/>
        <v>3.9714100099595315</v>
      </c>
      <c r="AH257" s="56">
        <f t="shared" si="109"/>
        <v>1.0024070461470032</v>
      </c>
      <c r="AI257" s="62">
        <v>1</v>
      </c>
      <c r="AJ257" s="56">
        <f t="shared" si="110"/>
        <v>0</v>
      </c>
      <c r="AK257" s="56">
        <f t="shared" si="111"/>
        <v>0</v>
      </c>
      <c r="AL257" s="56">
        <f t="shared" si="112"/>
        <v>0</v>
      </c>
      <c r="AM257" s="56">
        <f t="shared" si="113"/>
        <v>1</v>
      </c>
      <c r="AN257" s="62">
        <v>1</v>
      </c>
      <c r="AO257" s="56">
        <f t="shared" si="114"/>
        <v>6.9425400000000002</v>
      </c>
      <c r="AP257" s="56">
        <f t="shared" si="115"/>
        <v>1.4277407531140112</v>
      </c>
      <c r="AQ257" s="56">
        <f t="shared" si="116"/>
        <v>81.803519392262487</v>
      </c>
      <c r="AR257" s="56">
        <f t="shared" si="117"/>
        <v>7.0141900210644428</v>
      </c>
      <c r="AS257" s="62">
        <v>1</v>
      </c>
      <c r="AT257" s="56">
        <f t="shared" si="118"/>
        <v>6.9425400000000005E-4</v>
      </c>
      <c r="AU257" s="56">
        <f t="shared" si="119"/>
        <v>6.9425388845919069E-4</v>
      </c>
      <c r="AV257" s="56">
        <f t="shared" si="120"/>
        <v>3.9777817719257841E-2</v>
      </c>
      <c r="AW257" s="56">
        <f t="shared" si="121"/>
        <v>1.0000002409942792</v>
      </c>
      <c r="AX257" s="56">
        <f t="shared" si="125"/>
        <v>-159.64503684081814</v>
      </c>
      <c r="AY257" s="56">
        <f t="shared" si="122"/>
        <v>2.0715259930204972E-2</v>
      </c>
      <c r="AZ257" s="56">
        <f t="shared" si="123"/>
        <v>-33.674192258131555</v>
      </c>
    </row>
    <row r="258" spans="2:52"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7">
        <f t="shared" si="96"/>
        <v>68</v>
      </c>
      <c r="R258" s="56">
        <f t="shared" si="126"/>
        <v>68000</v>
      </c>
      <c r="S258" s="56">
        <f t="shared" si="124"/>
        <v>427040</v>
      </c>
      <c r="T258" s="56">
        <f t="shared" si="97"/>
        <v>-9.5571955174965542</v>
      </c>
      <c r="U258" s="56">
        <f t="shared" si="98"/>
        <v>5.1012186025573598</v>
      </c>
      <c r="V258" s="56">
        <f t="shared" si="99"/>
        <v>2.6513056555083772</v>
      </c>
      <c r="W258" s="56">
        <f t="shared" si="100"/>
        <v>151.90862425979617</v>
      </c>
      <c r="X258" s="56">
        <f t="shared" si="101"/>
        <v>10.833393622994297</v>
      </c>
      <c r="Y258" s="62">
        <v>1</v>
      </c>
      <c r="Z258" s="56">
        <f t="shared" si="102"/>
        <v>1918.5422032925021</v>
      </c>
      <c r="AA258" s="56">
        <f t="shared" si="103"/>
        <v>1.5702750977556168</v>
      </c>
      <c r="AB258" s="56">
        <f t="shared" si="104"/>
        <v>89.970135775889617</v>
      </c>
      <c r="AC258" s="56">
        <f t="shared" si="105"/>
        <v>1918.5424639070277</v>
      </c>
      <c r="AD258" s="62">
        <v>1</v>
      </c>
      <c r="AE258" s="56">
        <f t="shared" si="106"/>
        <v>7.0461599999999985E-2</v>
      </c>
      <c r="AF258" s="56">
        <f t="shared" si="107"/>
        <v>7.0345336021669314E-2</v>
      </c>
      <c r="AG258" s="56">
        <f t="shared" si="108"/>
        <v>4.030490862471253</v>
      </c>
      <c r="AH258" s="56">
        <f t="shared" si="109"/>
        <v>1.0024793449615608</v>
      </c>
      <c r="AI258" s="62">
        <v>1</v>
      </c>
      <c r="AJ258" s="56">
        <f t="shared" si="110"/>
        <v>0</v>
      </c>
      <c r="AK258" s="56">
        <f t="shared" si="111"/>
        <v>0</v>
      </c>
      <c r="AL258" s="56">
        <f t="shared" si="112"/>
        <v>0</v>
      </c>
      <c r="AM258" s="56">
        <f t="shared" si="113"/>
        <v>1</v>
      </c>
      <c r="AN258" s="62">
        <v>1</v>
      </c>
      <c r="AO258" s="56">
        <f t="shared" si="114"/>
        <v>7.0461600000000004</v>
      </c>
      <c r="AP258" s="56">
        <f t="shared" si="115"/>
        <v>1.4298165441534776</v>
      </c>
      <c r="AQ258" s="56">
        <f t="shared" si="116"/>
        <v>81.922453457974981</v>
      </c>
      <c r="AR258" s="56">
        <f t="shared" si="117"/>
        <v>7.1167668744732682</v>
      </c>
      <c r="AS258" s="62">
        <v>1</v>
      </c>
      <c r="AT258" s="56">
        <f t="shared" si="118"/>
        <v>7.0461600000000003E-4</v>
      </c>
      <c r="AU258" s="56">
        <f t="shared" si="119"/>
        <v>7.0461588338991343E-4</v>
      </c>
      <c r="AV258" s="56">
        <f t="shared" si="120"/>
        <v>4.0371516296124205E-2</v>
      </c>
      <c r="AW258" s="56">
        <f t="shared" si="121"/>
        <v>1.0000002482418229</v>
      </c>
      <c r="AX258" s="56">
        <f t="shared" si="125"/>
        <v>-159.95630657771079</v>
      </c>
      <c r="AY258" s="56">
        <f t="shared" si="122"/>
        <v>2.0122363275096103E-2</v>
      </c>
      <c r="AZ258" s="56">
        <f t="shared" si="123"/>
        <v>-33.926420296317509</v>
      </c>
    </row>
    <row r="259" spans="2:52"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7">
        <f t="shared" ref="Q259:Q299" si="127">R259/1000</f>
        <v>69</v>
      </c>
      <c r="R259" s="56">
        <f t="shared" si="126"/>
        <v>69000</v>
      </c>
      <c r="S259" s="56">
        <f t="shared" si="124"/>
        <v>433320</v>
      </c>
      <c r="T259" s="56">
        <f t="shared" ref="T259:T299" si="128">1-S259*S259*I$2*I$2</f>
        <v>-9.8699843985296489</v>
      </c>
      <c r="U259" s="56">
        <f t="shared" ref="U259:U299" si="129">S259*I$2/F$8</f>
        <v>5.1762365231832037</v>
      </c>
      <c r="V259" s="56">
        <f t="shared" ref="V259:V299" si="130">ATAN2(T259,U259)</f>
        <v>2.658583013050936</v>
      </c>
      <c r="W259" s="56">
        <f t="shared" ref="W259:W299" si="131">DEGREES(V259)</f>
        <v>152.3255861329925</v>
      </c>
      <c r="X259" s="56">
        <f t="shared" ref="X259:X299" si="132">SQRT(T259^2+U259^2)</f>
        <v>11.144954758596125</v>
      </c>
      <c r="Y259" s="62">
        <v>1</v>
      </c>
      <c r="Z259" s="56">
        <f t="shared" ref="Z259:Z299" si="133">S259*I$4</f>
        <v>1946.7560592232742</v>
      </c>
      <c r="AA259" s="56">
        <f t="shared" ref="AA259:AA299" si="134">ATAN2(Y259,Z259)</f>
        <v>1.5702826517983257</v>
      </c>
      <c r="AB259" s="56">
        <f t="shared" ref="AB259:AB299" si="135">DEGREES(AA259)</f>
        <v>89.970568590655091</v>
      </c>
      <c r="AC259" s="56">
        <f t="shared" ref="AC259:AC299" si="136">SQRT(Y259^2+Z259^2)</f>
        <v>1946.7563160607781</v>
      </c>
      <c r="AD259" s="62">
        <v>1</v>
      </c>
      <c r="AE259" s="56">
        <f t="shared" ref="AE259:AE299" si="137">S259*I$5</f>
        <v>7.1497799999999986E-2</v>
      </c>
      <c r="AF259" s="56">
        <f t="shared" ref="AF259:AF299" si="138">ATAN2(AD259,AE259)</f>
        <v>7.1376341603681837E-2</v>
      </c>
      <c r="AG259" s="56">
        <f t="shared" ref="AG259:AG299" si="139">DEGREES(AF259)</f>
        <v>4.0895631309749989</v>
      </c>
      <c r="AH259" s="56">
        <f t="shared" ref="AH259:AH299" si="140">SQRT(AD259^2+AE259^2)</f>
        <v>1.0025527095394235</v>
      </c>
      <c r="AI259" s="62">
        <v>1</v>
      </c>
      <c r="AJ259" s="56">
        <f t="shared" ref="AJ259:AJ299" si="141">-1*S259*I$3</f>
        <v>0</v>
      </c>
      <c r="AK259" s="56">
        <f t="shared" ref="AK259:AK299" si="142">ATAN2(AI259,AJ259)</f>
        <v>0</v>
      </c>
      <c r="AL259" s="56">
        <f t="shared" ref="AL259:AL299" si="143">DEGREES(AK259)</f>
        <v>0</v>
      </c>
      <c r="AM259" s="56">
        <f t="shared" ref="AM259:AM299" si="144">SQRT(AI259^2+AJ259^2)</f>
        <v>1</v>
      </c>
      <c r="AN259" s="62">
        <v>1</v>
      </c>
      <c r="AO259" s="56">
        <f t="shared" ref="AO259:AO299" si="145">S259*I$6</f>
        <v>7.1497800000000007</v>
      </c>
      <c r="AP259" s="56">
        <f t="shared" ref="AP259:AP299" si="146">ATAN2(AN259,AO259)</f>
        <v>1.4318333385698905</v>
      </c>
      <c r="AQ259" s="56">
        <f t="shared" ref="AQ259:AQ299" si="147">DEGREES(AP259)</f>
        <v>82.038007266180998</v>
      </c>
      <c r="AR259" s="56">
        <f t="shared" ref="AR259:AR299" si="148">SQRT(AN259^2+AO259^2)</f>
        <v>7.2193735218784747</v>
      </c>
      <c r="AS259" s="62">
        <v>1</v>
      </c>
      <c r="AT259" s="56">
        <f t="shared" ref="AT259:AT299" si="149">S259*I$7</f>
        <v>7.1497800000000001E-4</v>
      </c>
      <c r="AU259" s="56">
        <f t="shared" ref="AU259:AU299" si="150">ATAN2(AS259,AT259)</f>
        <v>7.1497787816932566E-4</v>
      </c>
      <c r="AV259" s="56">
        <f t="shared" ref="AV259:AV299" si="151">DEGREES(AU259)</f>
        <v>4.0965214864321121E-2</v>
      </c>
      <c r="AW259" s="56">
        <f t="shared" ref="AW259:AW299" si="152">SQRT(AS259^2+AT259^2)</f>
        <v>1.0000002555967376</v>
      </c>
      <c r="AX259" s="56">
        <f t="shared" si="125"/>
        <v>-160.25814745746658</v>
      </c>
      <c r="AY259" s="56">
        <f t="shared" ref="AY259:AY299" si="153">MAX(1E-25,F$12*AM259*AR259/X259/AC259)</f>
        <v>1.9554278427351805E-2</v>
      </c>
      <c r="AZ259" s="56">
        <f t="shared" ref="AZ259:AZ299" si="154">20*LOG(AY259)</f>
        <v>-34.175164106434664</v>
      </c>
    </row>
    <row r="260" spans="2:52"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7">
        <f t="shared" si="127"/>
        <v>70</v>
      </c>
      <c r="R260" s="56">
        <f t="shared" si="126"/>
        <v>70000</v>
      </c>
      <c r="S260" s="56">
        <f t="shared" ref="S260:S299" si="155">R260*6.28</f>
        <v>439600</v>
      </c>
      <c r="T260" s="56">
        <f t="shared" si="128"/>
        <v>-10.187339540599723</v>
      </c>
      <c r="U260" s="56">
        <f t="shared" si="129"/>
        <v>5.2512544438090467</v>
      </c>
      <c r="V260" s="56">
        <f t="shared" si="130"/>
        <v>2.6656468211056823</v>
      </c>
      <c r="W260" s="56">
        <f t="shared" si="131"/>
        <v>152.73031252181997</v>
      </c>
      <c r="X260" s="56">
        <f t="shared" si="132"/>
        <v>11.461132585791459</v>
      </c>
      <c r="Y260" s="62">
        <v>1</v>
      </c>
      <c r="Z260" s="56">
        <f t="shared" si="133"/>
        <v>1974.9699151540462</v>
      </c>
      <c r="AA260" s="56">
        <f t="shared" si="134"/>
        <v>1.570289990011299</v>
      </c>
      <c r="AB260" s="56">
        <f t="shared" si="135"/>
        <v>89.97098903928763</v>
      </c>
      <c r="AC260" s="56">
        <f t="shared" si="136"/>
        <v>1974.9701683224434</v>
      </c>
      <c r="AD260" s="62">
        <v>1</v>
      </c>
      <c r="AE260" s="56">
        <f t="shared" si="137"/>
        <v>7.2533999999999987E-2</v>
      </c>
      <c r="AF260" s="56">
        <f t="shared" si="138"/>
        <v>7.2407195207762343E-2</v>
      </c>
      <c r="AG260" s="56">
        <f t="shared" si="139"/>
        <v>4.1486266917846626</v>
      </c>
      <c r="AH260" s="56">
        <f t="shared" si="140"/>
        <v>1.0026271396466384</v>
      </c>
      <c r="AI260" s="62">
        <v>1</v>
      </c>
      <c r="AJ260" s="56">
        <f t="shared" si="141"/>
        <v>0</v>
      </c>
      <c r="AK260" s="56">
        <f t="shared" si="142"/>
        <v>0</v>
      </c>
      <c r="AL260" s="56">
        <f t="shared" si="143"/>
        <v>0</v>
      </c>
      <c r="AM260" s="56">
        <f t="shared" si="144"/>
        <v>1</v>
      </c>
      <c r="AN260" s="62">
        <v>1</v>
      </c>
      <c r="AO260" s="56">
        <f t="shared" si="145"/>
        <v>7.253400000000001</v>
      </c>
      <c r="AP260" s="56">
        <f t="shared" si="146"/>
        <v>1.4337936005314038</v>
      </c>
      <c r="AQ260" s="56">
        <f t="shared" si="147"/>
        <v>82.15032200331575</v>
      </c>
      <c r="AR260" s="56">
        <f t="shared" si="148"/>
        <v>7.322008710729591</v>
      </c>
      <c r="AS260" s="62">
        <v>1</v>
      </c>
      <c r="AT260" s="56">
        <f t="shared" si="149"/>
        <v>7.2533999999999999E-4</v>
      </c>
      <c r="AU260" s="56">
        <f t="shared" si="150"/>
        <v>7.2533987279520219E-4</v>
      </c>
      <c r="AV260" s="56">
        <f t="shared" si="151"/>
        <v>4.1558913423721082E-2</v>
      </c>
      <c r="AW260" s="56">
        <f t="shared" si="152"/>
        <v>1.0000002630590232</v>
      </c>
      <c r="AX260" s="56">
        <f t="shared" si="125"/>
        <v>-160.55097955779183</v>
      </c>
      <c r="AY260" s="56">
        <f t="shared" si="153"/>
        <v>1.900965999622584E-2</v>
      </c>
      <c r="AZ260" s="56">
        <f t="shared" si="154"/>
        <v>-34.420513015751069</v>
      </c>
    </row>
    <row r="261" spans="2:52"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7">
        <f t="shared" si="127"/>
        <v>71</v>
      </c>
      <c r="R261" s="56">
        <f t="shared" si="126"/>
        <v>71000</v>
      </c>
      <c r="S261" s="56">
        <f t="shared" si="155"/>
        <v>445880</v>
      </c>
      <c r="T261" s="56">
        <f t="shared" si="128"/>
        <v>-10.509260943706776</v>
      </c>
      <c r="U261" s="56">
        <f t="shared" si="129"/>
        <v>5.3262723644348906</v>
      </c>
      <c r="V261" s="56">
        <f t="shared" si="130"/>
        <v>2.6725063089124155</v>
      </c>
      <c r="W261" s="56">
        <f t="shared" si="131"/>
        <v>153.12333222276723</v>
      </c>
      <c r="X261" s="56">
        <f t="shared" si="132"/>
        <v>11.781924413399683</v>
      </c>
      <c r="Y261" s="62">
        <v>1</v>
      </c>
      <c r="Z261" s="56">
        <f t="shared" si="133"/>
        <v>2003.1837710848183</v>
      </c>
      <c r="AA261" s="56">
        <f t="shared" si="134"/>
        <v>1.5702971215141002</v>
      </c>
      <c r="AB261" s="56">
        <f t="shared" si="135"/>
        <v>89.971397644299728</v>
      </c>
      <c r="AC261" s="56">
        <f t="shared" si="136"/>
        <v>2003.1840206874638</v>
      </c>
      <c r="AD261" s="62">
        <v>1</v>
      </c>
      <c r="AE261" s="56">
        <f t="shared" si="137"/>
        <v>7.3570199999999988E-2</v>
      </c>
      <c r="AF261" s="56">
        <f t="shared" si="138"/>
        <v>7.3437894677109317E-2</v>
      </c>
      <c r="AG261" s="56">
        <f t="shared" si="139"/>
        <v>4.207681421324617</v>
      </c>
      <c r="AH261" s="56">
        <f t="shared" si="140"/>
        <v>1.0027026350459243</v>
      </c>
      <c r="AI261" s="62">
        <v>1</v>
      </c>
      <c r="AJ261" s="56">
        <f t="shared" si="141"/>
        <v>0</v>
      </c>
      <c r="AK261" s="56">
        <f t="shared" si="142"/>
        <v>0</v>
      </c>
      <c r="AL261" s="56">
        <f t="shared" si="143"/>
        <v>0</v>
      </c>
      <c r="AM261" s="56">
        <f t="shared" si="144"/>
        <v>1</v>
      </c>
      <c r="AN261" s="62">
        <v>1</v>
      </c>
      <c r="AO261" s="56">
        <f t="shared" si="145"/>
        <v>7.3570200000000003</v>
      </c>
      <c r="AP261" s="56">
        <f t="shared" si="146"/>
        <v>1.4356996597111291</v>
      </c>
      <c r="AQ261" s="56">
        <f t="shared" si="147"/>
        <v>82.259531149816169</v>
      </c>
      <c r="AR261" s="56">
        <f t="shared" si="148"/>
        <v>7.4246712573958451</v>
      </c>
      <c r="AS261" s="62">
        <v>1</v>
      </c>
      <c r="AT261" s="56">
        <f t="shared" si="149"/>
        <v>7.3570200000000008E-4</v>
      </c>
      <c r="AU261" s="56">
        <f t="shared" si="150"/>
        <v>7.3570186726531789E-4</v>
      </c>
      <c r="AV261" s="56">
        <f t="shared" si="151"/>
        <v>4.2152611974196612E-2</v>
      </c>
      <c r="AW261" s="56">
        <f t="shared" si="152"/>
        <v>1.0000002706286799</v>
      </c>
      <c r="AX261" s="56">
        <f t="shared" ref="AX261:AX299" si="156">AQ261-W261-AB261</f>
        <v>-160.83519871725079</v>
      </c>
      <c r="AY261" s="56">
        <f t="shared" si="153"/>
        <v>1.848725086141292E-2</v>
      </c>
      <c r="AZ261" s="56">
        <f t="shared" si="154"/>
        <v>-34.662553312225739</v>
      </c>
    </row>
    <row r="262" spans="2:52"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7">
        <f t="shared" si="127"/>
        <v>72</v>
      </c>
      <c r="R262" s="56">
        <f t="shared" si="126"/>
        <v>72000</v>
      </c>
      <c r="S262" s="56">
        <f t="shared" si="155"/>
        <v>452160</v>
      </c>
      <c r="T262" s="56">
        <f t="shared" si="128"/>
        <v>-10.835748607850809</v>
      </c>
      <c r="U262" s="56">
        <f t="shared" si="129"/>
        <v>5.4012902850607336</v>
      </c>
      <c r="V262" s="56">
        <f t="shared" si="130"/>
        <v>2.6791701870363105</v>
      </c>
      <c r="W262" s="56">
        <f t="shared" si="131"/>
        <v>153.50514431445598</v>
      </c>
      <c r="X262" s="56">
        <f t="shared" si="132"/>
        <v>12.107327724813276</v>
      </c>
      <c r="Y262" s="62">
        <v>1</v>
      </c>
      <c r="Z262" s="56">
        <f t="shared" si="133"/>
        <v>2031.3976270155904</v>
      </c>
      <c r="AA262" s="56">
        <f t="shared" si="134"/>
        <v>1.5703040549196499</v>
      </c>
      <c r="AB262" s="56">
        <f t="shared" si="135"/>
        <v>89.971794899175379</v>
      </c>
      <c r="AC262" s="56">
        <f t="shared" si="136"/>
        <v>2031.3978731515331</v>
      </c>
      <c r="AD262" s="62">
        <v>1</v>
      </c>
      <c r="AE262" s="56">
        <f t="shared" si="137"/>
        <v>7.4606399999999989E-2</v>
      </c>
      <c r="AF262" s="56">
        <f t="shared" si="138"/>
        <v>7.4468437856876166E-2</v>
      </c>
      <c r="AG262" s="56">
        <f t="shared" si="139"/>
        <v>4.2667271961312494</v>
      </c>
      <c r="AH262" s="56">
        <f t="shared" si="140"/>
        <v>1.0027791954966756</v>
      </c>
      <c r="AI262" s="62">
        <v>1</v>
      </c>
      <c r="AJ262" s="56">
        <f t="shared" si="141"/>
        <v>0</v>
      </c>
      <c r="AK262" s="56">
        <f t="shared" si="142"/>
        <v>0</v>
      </c>
      <c r="AL262" s="56">
        <f t="shared" si="143"/>
        <v>0</v>
      </c>
      <c r="AM262" s="56">
        <f t="shared" si="144"/>
        <v>1</v>
      </c>
      <c r="AN262" s="62">
        <v>1</v>
      </c>
      <c r="AO262" s="56">
        <f t="shared" si="145"/>
        <v>7.4606400000000006</v>
      </c>
      <c r="AP262" s="56">
        <f t="shared" si="146"/>
        <v>1.4375537202826323</v>
      </c>
      <c r="AQ262" s="56">
        <f t="shared" si="147"/>
        <v>82.365760995524923</v>
      </c>
      <c r="AR262" s="56">
        <f t="shared" si="148"/>
        <v>7.5273600425115852</v>
      </c>
      <c r="AS262" s="62">
        <v>1</v>
      </c>
      <c r="AT262" s="56">
        <f t="shared" si="149"/>
        <v>7.4606400000000006E-4</v>
      </c>
      <c r="AU262" s="56">
        <f t="shared" si="150"/>
        <v>7.4606386157744756E-4</v>
      </c>
      <c r="AV262" s="56">
        <f t="shared" si="151"/>
        <v>4.2746310515620209E-2</v>
      </c>
      <c r="AW262" s="56">
        <f t="shared" si="152"/>
        <v>1.0000002783057074</v>
      </c>
      <c r="AX262" s="56">
        <f t="shared" si="156"/>
        <v>-161.11117821810643</v>
      </c>
      <c r="AY262" s="56">
        <f t="shared" si="153"/>
        <v>1.7985875481188428E-2</v>
      </c>
      <c r="AZ262" s="56">
        <f t="shared" si="154"/>
        <v>-34.901368351910492</v>
      </c>
    </row>
    <row r="263" spans="2:52"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7">
        <f t="shared" si="127"/>
        <v>73</v>
      </c>
      <c r="R263" s="56">
        <f t="shared" si="126"/>
        <v>73000</v>
      </c>
      <c r="S263" s="56">
        <f t="shared" si="155"/>
        <v>458440</v>
      </c>
      <c r="T263" s="56">
        <f t="shared" si="128"/>
        <v>-11.16680253303182</v>
      </c>
      <c r="U263" s="56">
        <f t="shared" si="129"/>
        <v>5.4763082056865775</v>
      </c>
      <c r="V263" s="56">
        <f t="shared" si="130"/>
        <v>2.6856466826601326</v>
      </c>
      <c r="W263" s="56">
        <f t="shared" si="131"/>
        <v>153.87622017973592</v>
      </c>
      <c r="X263" s="56">
        <f t="shared" si="132"/>
        <v>12.437340164818039</v>
      </c>
      <c r="Y263" s="62">
        <v>1</v>
      </c>
      <c r="Z263" s="56">
        <f t="shared" si="133"/>
        <v>2059.6114829463627</v>
      </c>
      <c r="AA263" s="56">
        <f t="shared" si="134"/>
        <v>1.5703107983689286</v>
      </c>
      <c r="AB263" s="56">
        <f t="shared" si="135"/>
        <v>89.972181270358405</v>
      </c>
      <c r="AC263" s="56">
        <f t="shared" si="136"/>
        <v>2059.6117257105807</v>
      </c>
      <c r="AD263" s="62">
        <v>1</v>
      </c>
      <c r="AE263" s="56">
        <f t="shared" si="137"/>
        <v>7.564259999999999E-2</v>
      </c>
      <c r="AF263" s="56">
        <f t="shared" si="138"/>
        <v>7.5498822594197559E-2</v>
      </c>
      <c r="AG263" s="56">
        <f t="shared" si="139"/>
        <v>4.3257638928544617</v>
      </c>
      <c r="AH263" s="56">
        <f t="shared" si="140"/>
        <v>1.0028568207549671</v>
      </c>
      <c r="AI263" s="62">
        <v>1</v>
      </c>
      <c r="AJ263" s="56">
        <f t="shared" si="141"/>
        <v>0</v>
      </c>
      <c r="AK263" s="56">
        <f t="shared" si="142"/>
        <v>0</v>
      </c>
      <c r="AL263" s="56">
        <f t="shared" si="143"/>
        <v>0</v>
      </c>
      <c r="AM263" s="56">
        <f t="shared" si="144"/>
        <v>1</v>
      </c>
      <c r="AN263" s="62">
        <v>1</v>
      </c>
      <c r="AO263" s="56">
        <f t="shared" si="145"/>
        <v>7.5642600000000009</v>
      </c>
      <c r="AP263" s="56">
        <f t="shared" si="146"/>
        <v>1.4393578692074955</v>
      </c>
      <c r="AQ263" s="56">
        <f t="shared" si="147"/>
        <v>82.469131114532644</v>
      </c>
      <c r="AR263" s="56">
        <f t="shared" si="148"/>
        <v>7.6300740066922037</v>
      </c>
      <c r="AS263" s="62">
        <v>1</v>
      </c>
      <c r="AT263" s="56">
        <f t="shared" si="149"/>
        <v>7.5642600000000004E-4</v>
      </c>
      <c r="AU263" s="56">
        <f t="shared" si="150"/>
        <v>7.5642585572936597E-4</v>
      </c>
      <c r="AV263" s="56">
        <f t="shared" si="151"/>
        <v>4.3340009047864371E-2</v>
      </c>
      <c r="AW263" s="56">
        <f t="shared" si="152"/>
        <v>1.0000002860901058</v>
      </c>
      <c r="AX263" s="56">
        <f t="shared" si="156"/>
        <v>-161.37927033556167</v>
      </c>
      <c r="AY263" s="56">
        <f t="shared" si="153"/>
        <v>1.7504433766188845E-2</v>
      </c>
      <c r="AZ263" s="56">
        <f t="shared" si="154"/>
        <v>-35.137038664785024</v>
      </c>
    </row>
    <row r="264" spans="2:52"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7">
        <f t="shared" si="127"/>
        <v>74</v>
      </c>
      <c r="R264" s="56">
        <f t="shared" si="126"/>
        <v>74000</v>
      </c>
      <c r="S264" s="56">
        <f t="shared" si="155"/>
        <v>464720</v>
      </c>
      <c r="T264" s="56">
        <f t="shared" si="128"/>
        <v>-11.502422719249813</v>
      </c>
      <c r="U264" s="56">
        <f t="shared" si="129"/>
        <v>5.5513261263124214</v>
      </c>
      <c r="V264" s="56">
        <f t="shared" si="130"/>
        <v>2.6919435721063478</v>
      </c>
      <c r="W264" s="56">
        <f t="shared" si="131"/>
        <v>154.23700536906452</v>
      </c>
      <c r="X264" s="56">
        <f t="shared" si="132"/>
        <v>12.771959527535042</v>
      </c>
      <c r="Y264" s="62">
        <v>1</v>
      </c>
      <c r="Z264" s="56">
        <f t="shared" si="133"/>
        <v>2087.8253388771345</v>
      </c>
      <c r="AA264" s="56">
        <f t="shared" si="134"/>
        <v>1.5703173595628637</v>
      </c>
      <c r="AB264" s="56">
        <f t="shared" si="135"/>
        <v>89.972557199079446</v>
      </c>
      <c r="AC264" s="56">
        <f t="shared" si="136"/>
        <v>2087.8255783607551</v>
      </c>
      <c r="AD264" s="62">
        <v>1</v>
      </c>
      <c r="AE264" s="56">
        <f t="shared" si="137"/>
        <v>7.6678799999999991E-2</v>
      </c>
      <c r="AF264" s="56">
        <f t="shared" si="138"/>
        <v>7.6529046738215881E-2</v>
      </c>
      <c r="AG264" s="56">
        <f t="shared" si="139"/>
        <v>4.3847913882591891</v>
      </c>
      <c r="AH264" s="56">
        <f t="shared" si="140"/>
        <v>1.0029355105735562</v>
      </c>
      <c r="AI264" s="62">
        <v>1</v>
      </c>
      <c r="AJ264" s="56">
        <f t="shared" si="141"/>
        <v>0</v>
      </c>
      <c r="AK264" s="56">
        <f t="shared" si="142"/>
        <v>0</v>
      </c>
      <c r="AL264" s="56">
        <f t="shared" si="143"/>
        <v>0</v>
      </c>
      <c r="AM264" s="56">
        <f t="shared" si="144"/>
        <v>1</v>
      </c>
      <c r="AN264" s="62">
        <v>1</v>
      </c>
      <c r="AO264" s="56">
        <f t="shared" si="145"/>
        <v>7.6678800000000003</v>
      </c>
      <c r="AP264" s="56">
        <f t="shared" si="146"/>
        <v>1.441114083878696</v>
      </c>
      <c r="AQ264" s="56">
        <f t="shared" si="147"/>
        <v>82.569754803111394</v>
      </c>
      <c r="AR264" s="56">
        <f t="shared" si="148"/>
        <v>7.7328121465867774</v>
      </c>
      <c r="AS264" s="62">
        <v>1</v>
      </c>
      <c r="AT264" s="56">
        <f t="shared" si="149"/>
        <v>7.6678800000000002E-4</v>
      </c>
      <c r="AU264" s="56">
        <f t="shared" si="150"/>
        <v>7.6678784971884813E-4</v>
      </c>
      <c r="AV264" s="56">
        <f t="shared" si="151"/>
        <v>4.3933707570801624E-2</v>
      </c>
      <c r="AW264" s="56">
        <f t="shared" si="152"/>
        <v>1.0000002939818753</v>
      </c>
      <c r="AX264" s="56">
        <f t="shared" si="156"/>
        <v>-161.63980776503257</v>
      </c>
      <c r="AY264" s="56">
        <f t="shared" si="153"/>
        <v>1.7041895467223223E-2</v>
      </c>
      <c r="AZ264" s="56">
        <f t="shared" si="154"/>
        <v>-35.369642058552223</v>
      </c>
    </row>
    <row r="265" spans="2:52"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7">
        <f t="shared" si="127"/>
        <v>75</v>
      </c>
      <c r="R265" s="56">
        <f t="shared" si="126"/>
        <v>75000</v>
      </c>
      <c r="S265" s="56">
        <f t="shared" si="155"/>
        <v>471000</v>
      </c>
      <c r="T265" s="56">
        <f t="shared" si="128"/>
        <v>-11.842609166504785</v>
      </c>
      <c r="U265" s="56">
        <f t="shared" si="129"/>
        <v>5.6263440469382644</v>
      </c>
      <c r="V265" s="56">
        <f t="shared" si="130"/>
        <v>2.6980682108306424</v>
      </c>
      <c r="W265" s="56">
        <f t="shared" si="131"/>
        <v>154.58792131900901</v>
      </c>
      <c r="X265" s="56">
        <f t="shared" si="132"/>
        <v>13.111183745379392</v>
      </c>
      <c r="Y265" s="62">
        <v>1</v>
      </c>
      <c r="Z265" s="56">
        <f t="shared" si="133"/>
        <v>2116.0391948079068</v>
      </c>
      <c r="AA265" s="56">
        <f t="shared" si="134"/>
        <v>1.570323745791667</v>
      </c>
      <c r="AB265" s="56">
        <f t="shared" si="135"/>
        <v>89.972923103036891</v>
      </c>
      <c r="AC265" s="56">
        <f t="shared" si="136"/>
        <v>2116.0394310984129</v>
      </c>
      <c r="AD265" s="62">
        <v>1</v>
      </c>
      <c r="AE265" s="56">
        <f t="shared" si="137"/>
        <v>7.7714999999999992E-2</v>
      </c>
      <c r="AF265" s="56">
        <f t="shared" si="138"/>
        <v>7.7559108140107469E-2</v>
      </c>
      <c r="AG265" s="56">
        <f t="shared" si="139"/>
        <v>4.4438095592269056</v>
      </c>
      <c r="AH265" s="56">
        <f t="shared" si="140"/>
        <v>1.0030152647018888</v>
      </c>
      <c r="AI265" s="62">
        <v>1</v>
      </c>
      <c r="AJ265" s="56">
        <f t="shared" si="141"/>
        <v>0</v>
      </c>
      <c r="AK265" s="56">
        <f t="shared" si="142"/>
        <v>0</v>
      </c>
      <c r="AL265" s="56">
        <f t="shared" si="143"/>
        <v>0</v>
      </c>
      <c r="AM265" s="56">
        <f t="shared" si="144"/>
        <v>1</v>
      </c>
      <c r="AN265" s="62">
        <v>1</v>
      </c>
      <c r="AO265" s="56">
        <f t="shared" si="145"/>
        <v>7.7715000000000005</v>
      </c>
      <c r="AP265" s="56">
        <f t="shared" si="146"/>
        <v>1.4428242391771062</v>
      </c>
      <c r="AQ265" s="56">
        <f t="shared" si="147"/>
        <v>82.667739484022235</v>
      </c>
      <c r="AR265" s="56">
        <f t="shared" si="148"/>
        <v>7.8355735112370688</v>
      </c>
      <c r="AS265" s="62">
        <v>1</v>
      </c>
      <c r="AT265" s="56">
        <f t="shared" si="149"/>
        <v>7.7715E-4</v>
      </c>
      <c r="AU265" s="56">
        <f t="shared" si="150"/>
        <v>7.7714984354366882E-4</v>
      </c>
      <c r="AV265" s="56">
        <f t="shared" si="151"/>
        <v>4.4527406084304472E-2</v>
      </c>
      <c r="AW265" s="56">
        <f t="shared" si="152"/>
        <v>1.0000003019810157</v>
      </c>
      <c r="AX265" s="56">
        <f t="shared" si="156"/>
        <v>-161.89310493802367</v>
      </c>
      <c r="AY265" s="56">
        <f t="shared" si="153"/>
        <v>1.659729503040723E-2</v>
      </c>
      <c r="AZ265" s="56">
        <f t="shared" si="154"/>
        <v>-35.599253720031754</v>
      </c>
    </row>
    <row r="266" spans="2:52"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7">
        <f t="shared" si="127"/>
        <v>76</v>
      </c>
      <c r="R266" s="56">
        <f t="shared" si="126"/>
        <v>76000</v>
      </c>
      <c r="S266" s="56">
        <f t="shared" si="155"/>
        <v>477280</v>
      </c>
      <c r="T266" s="56">
        <f t="shared" si="128"/>
        <v>-12.187361874796736</v>
      </c>
      <c r="U266" s="56">
        <f t="shared" si="129"/>
        <v>5.7013619675641083</v>
      </c>
      <c r="V266" s="56">
        <f t="shared" si="130"/>
        <v>2.7040275611057782</v>
      </c>
      <c r="W266" s="56">
        <f t="shared" si="131"/>
        <v>154.9293669384144</v>
      </c>
      <c r="X266" s="56">
        <f t="shared" si="132"/>
        <v>13.45501087894155</v>
      </c>
      <c r="Y266" s="62">
        <v>1</v>
      </c>
      <c r="Z266" s="56">
        <f t="shared" si="133"/>
        <v>2144.2530507386787</v>
      </c>
      <c r="AA266" s="56">
        <f t="shared" si="134"/>
        <v>1.5703299639618544</v>
      </c>
      <c r="AB266" s="56">
        <f t="shared" si="135"/>
        <v>89.97327937794492</v>
      </c>
      <c r="AC266" s="56">
        <f t="shared" si="136"/>
        <v>2144.2532839200994</v>
      </c>
      <c r="AD266" s="62">
        <v>1</v>
      </c>
      <c r="AE266" s="56">
        <f t="shared" si="137"/>
        <v>7.8751199999999993E-2</v>
      </c>
      <c r="AF266" s="56">
        <f t="shared" si="138"/>
        <v>7.8589004653108877E-2</v>
      </c>
      <c r="AG266" s="56">
        <f t="shared" si="139"/>
        <v>4.5028182827571266</v>
      </c>
      <c r="AH266" s="56">
        <f t="shared" si="140"/>
        <v>1.0030960828861013</v>
      </c>
      <c r="AI266" s="62">
        <v>1</v>
      </c>
      <c r="AJ266" s="56">
        <f t="shared" si="141"/>
        <v>0</v>
      </c>
      <c r="AK266" s="56">
        <f t="shared" si="142"/>
        <v>0</v>
      </c>
      <c r="AL266" s="56">
        <f t="shared" si="143"/>
        <v>0</v>
      </c>
      <c r="AM266" s="56">
        <f t="shared" si="144"/>
        <v>1</v>
      </c>
      <c r="AN266" s="62">
        <v>1</v>
      </c>
      <c r="AO266" s="56">
        <f t="shared" si="145"/>
        <v>7.8751200000000008</v>
      </c>
      <c r="AP266" s="56">
        <f t="shared" si="146"/>
        <v>1.4444901139927102</v>
      </c>
      <c r="AQ266" s="56">
        <f t="shared" si="147"/>
        <v>82.763187080153472</v>
      </c>
      <c r="AR266" s="56">
        <f t="shared" si="148"/>
        <v>7.9383571987156136</v>
      </c>
      <c r="AS266" s="62">
        <v>1</v>
      </c>
      <c r="AT266" s="56">
        <f t="shared" si="149"/>
        <v>7.8751200000000009E-4</v>
      </c>
      <c r="AU266" s="56">
        <f t="shared" si="150"/>
        <v>7.8751183720160304E-4</v>
      </c>
      <c r="AV266" s="56">
        <f t="shared" si="151"/>
        <v>4.5121104588245427E-2</v>
      </c>
      <c r="AW266" s="56">
        <f t="shared" si="152"/>
        <v>1.000000310087527</v>
      </c>
      <c r="AX266" s="56">
        <f t="shared" si="156"/>
        <v>-162.13945923620585</v>
      </c>
      <c r="AY266" s="56">
        <f t="shared" si="153"/>
        <v>1.6169726877353952E-2</v>
      </c>
      <c r="AZ266" s="56">
        <f t="shared" si="154"/>
        <v>-35.825946313881659</v>
      </c>
    </row>
    <row r="267" spans="2:52"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7">
        <f t="shared" si="127"/>
        <v>77</v>
      </c>
      <c r="R267" s="56">
        <f t="shared" si="126"/>
        <v>77000</v>
      </c>
      <c r="S267" s="56">
        <f t="shared" si="155"/>
        <v>483560</v>
      </c>
      <c r="T267" s="56">
        <f t="shared" si="128"/>
        <v>-12.536680844125666</v>
      </c>
      <c r="U267" s="56">
        <f t="shared" si="129"/>
        <v>5.7763798881899513</v>
      </c>
      <c r="V267" s="56">
        <f t="shared" si="130"/>
        <v>2.7098282175943016</v>
      </c>
      <c r="W267" s="56">
        <f t="shared" si="131"/>
        <v>155.26172007361197</v>
      </c>
      <c r="X267" s="56">
        <f t="shared" si="132"/>
        <v>13.803439107706195</v>
      </c>
      <c r="Y267" s="62">
        <v>1</v>
      </c>
      <c r="Z267" s="56">
        <f t="shared" si="133"/>
        <v>2172.466906669451</v>
      </c>
      <c r="AA267" s="56">
        <f t="shared" si="134"/>
        <v>1.5703360206211627</v>
      </c>
      <c r="AB267" s="56">
        <f t="shared" si="135"/>
        <v>89.97362639896123</v>
      </c>
      <c r="AC267" s="56">
        <f t="shared" si="136"/>
        <v>2172.4671368225418</v>
      </c>
      <c r="AD267" s="62">
        <v>1</v>
      </c>
      <c r="AE267" s="56">
        <f t="shared" si="137"/>
        <v>7.9787399999999994E-2</v>
      </c>
      <c r="AF267" s="56">
        <f t="shared" si="138"/>
        <v>7.961873413254307E-2</v>
      </c>
      <c r="AG267" s="56">
        <f t="shared" si="139"/>
        <v>4.5618174359689094</v>
      </c>
      <c r="AH267" s="56">
        <f t="shared" si="140"/>
        <v>1.0031779648690256</v>
      </c>
      <c r="AI267" s="62">
        <v>1</v>
      </c>
      <c r="AJ267" s="56">
        <f t="shared" si="141"/>
        <v>0</v>
      </c>
      <c r="AK267" s="56">
        <f t="shared" si="142"/>
        <v>0</v>
      </c>
      <c r="AL267" s="56">
        <f t="shared" si="143"/>
        <v>0</v>
      </c>
      <c r="AM267" s="56">
        <f t="shared" si="144"/>
        <v>1</v>
      </c>
      <c r="AN267" s="62">
        <v>1</v>
      </c>
      <c r="AO267" s="56">
        <f t="shared" si="145"/>
        <v>7.9787400000000011</v>
      </c>
      <c r="AP267" s="56">
        <f t="shared" si="146"/>
        <v>1.4461133972570401</v>
      </c>
      <c r="AQ267" s="56">
        <f t="shared" si="147"/>
        <v>82.856194360153793</v>
      </c>
      <c r="AR267" s="56">
        <f t="shared" si="148"/>
        <v>8.0411623530183753</v>
      </c>
      <c r="AS267" s="62">
        <v>1</v>
      </c>
      <c r="AT267" s="56">
        <f t="shared" si="149"/>
        <v>7.9787400000000007E-4</v>
      </c>
      <c r="AU267" s="56">
        <f t="shared" si="150"/>
        <v>7.9787383069042535E-4</v>
      </c>
      <c r="AV267" s="56">
        <f t="shared" si="151"/>
        <v>4.5714803082496987E-2</v>
      </c>
      <c r="AW267" s="56">
        <f t="shared" si="152"/>
        <v>1.0000003183014092</v>
      </c>
      <c r="AX267" s="56">
        <f t="shared" si="156"/>
        <v>-162.3791521124194</v>
      </c>
      <c r="AY267" s="56">
        <f t="shared" si="153"/>
        <v>1.5758341072177304E-2</v>
      </c>
      <c r="AZ267" s="56">
        <f t="shared" si="154"/>
        <v>-36.04979007845288</v>
      </c>
    </row>
    <row r="268" spans="2:52"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7">
        <f t="shared" si="127"/>
        <v>78</v>
      </c>
      <c r="R268" s="56">
        <f t="shared" si="126"/>
        <v>78000</v>
      </c>
      <c r="S268" s="56">
        <f t="shared" si="155"/>
        <v>489840</v>
      </c>
      <c r="T268" s="56">
        <f t="shared" si="128"/>
        <v>-12.890566074491574</v>
      </c>
      <c r="U268" s="56">
        <f t="shared" si="129"/>
        <v>5.8513978088157952</v>
      </c>
      <c r="V268" s="56">
        <f t="shared" si="130"/>
        <v>2.7154764309901767</v>
      </c>
      <c r="W268" s="56">
        <f t="shared" si="131"/>
        <v>155.58533886298486</v>
      </c>
      <c r="X268" s="56">
        <f t="shared" si="132"/>
        <v>14.156466721532157</v>
      </c>
      <c r="Y268" s="62">
        <v>1</v>
      </c>
      <c r="Z268" s="56">
        <f t="shared" si="133"/>
        <v>2200.6807626002228</v>
      </c>
      <c r="AA268" s="56">
        <f t="shared" si="134"/>
        <v>1.5703419219815467</v>
      </c>
      <c r="AB268" s="56">
        <f t="shared" si="135"/>
        <v>89.973964522004621</v>
      </c>
      <c r="AC268" s="56">
        <f t="shared" si="136"/>
        <v>2200.6809898026336</v>
      </c>
      <c r="AD268" s="62">
        <v>1</v>
      </c>
      <c r="AE268" s="56">
        <f t="shared" si="137"/>
        <v>8.0823599999999995E-2</v>
      </c>
      <c r="AF268" s="56">
        <f t="shared" si="138"/>
        <v>8.0648294435845508E-2</v>
      </c>
      <c r="AG268" s="56">
        <f t="shared" si="139"/>
        <v>4.6208068961023478</v>
      </c>
      <c r="AH268" s="56">
        <f t="shared" si="140"/>
        <v>1.0032609103901935</v>
      </c>
      <c r="AI268" s="62">
        <v>1</v>
      </c>
      <c r="AJ268" s="56">
        <f t="shared" si="141"/>
        <v>0</v>
      </c>
      <c r="AK268" s="56">
        <f t="shared" si="142"/>
        <v>0</v>
      </c>
      <c r="AL268" s="56">
        <f t="shared" si="143"/>
        <v>0</v>
      </c>
      <c r="AM268" s="56">
        <f t="shared" si="144"/>
        <v>1</v>
      </c>
      <c r="AN268" s="62">
        <v>1</v>
      </c>
      <c r="AO268" s="56">
        <f t="shared" si="145"/>
        <v>8.0823600000000013</v>
      </c>
      <c r="AP268" s="56">
        <f t="shared" si="146"/>
        <v>1.4476956935288074</v>
      </c>
      <c r="AQ268" s="56">
        <f t="shared" si="147"/>
        <v>82.946853258465353</v>
      </c>
      <c r="AR268" s="56">
        <f t="shared" si="148"/>
        <v>8.1439881611898244</v>
      </c>
      <c r="AS268" s="62">
        <v>1</v>
      </c>
      <c r="AT268" s="56">
        <f t="shared" si="149"/>
        <v>8.0823600000000005E-4</v>
      </c>
      <c r="AU268" s="56">
        <f t="shared" si="150"/>
        <v>8.0823582400791076E-4</v>
      </c>
      <c r="AV268" s="56">
        <f t="shared" si="151"/>
        <v>4.6308501566931663E-2</v>
      </c>
      <c r="AW268" s="56">
        <f t="shared" si="152"/>
        <v>1.0000003266226625</v>
      </c>
      <c r="AX268" s="56">
        <f t="shared" si="156"/>
        <v>-162.61245012652412</v>
      </c>
      <c r="AY268" s="56">
        <f t="shared" si="153"/>
        <v>1.5362339340700016E-2</v>
      </c>
      <c r="AZ268" s="56">
        <f t="shared" si="154"/>
        <v>-36.270852918643286</v>
      </c>
    </row>
    <row r="269" spans="2:52"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7">
        <f t="shared" si="127"/>
        <v>79</v>
      </c>
      <c r="R269" s="56">
        <f t="shared" si="126"/>
        <v>79000</v>
      </c>
      <c r="S269" s="56">
        <f t="shared" si="155"/>
        <v>496120</v>
      </c>
      <c r="T269" s="56">
        <f t="shared" si="128"/>
        <v>-13.249017565894464</v>
      </c>
      <c r="U269" s="56">
        <f t="shared" si="129"/>
        <v>5.9264157294416391</v>
      </c>
      <c r="V269" s="56">
        <f t="shared" si="130"/>
        <v>2.72097812989277</v>
      </c>
      <c r="W269" s="56">
        <f t="shared" si="131"/>
        <v>155.90056299025522</v>
      </c>
      <c r="X269" s="56">
        <f t="shared" si="132"/>
        <v>14.514092112824464</v>
      </c>
      <c r="Y269" s="62">
        <v>1</v>
      </c>
      <c r="Z269" s="56">
        <f t="shared" si="133"/>
        <v>2228.8946185309951</v>
      </c>
      <c r="AA269" s="56">
        <f t="shared" si="134"/>
        <v>1.5703476739404325</v>
      </c>
      <c r="AB269" s="56">
        <f t="shared" si="135"/>
        <v>89.974294084972712</v>
      </c>
      <c r="AC269" s="56">
        <f t="shared" si="136"/>
        <v>2228.8948428574263</v>
      </c>
      <c r="AD269" s="62">
        <v>1</v>
      </c>
      <c r="AE269" s="56">
        <f t="shared" si="137"/>
        <v>8.1859799999999996E-2</v>
      </c>
      <c r="AF269" s="56">
        <f t="shared" si="138"/>
        <v>8.16776834225902E-2</v>
      </c>
      <c r="AG269" s="56">
        <f t="shared" si="139"/>
        <v>4.6797865405200669</v>
      </c>
      <c r="AH269" s="56">
        <f t="shared" si="140"/>
        <v>1.0033449191858401</v>
      </c>
      <c r="AI269" s="62">
        <v>1</v>
      </c>
      <c r="AJ269" s="56">
        <f t="shared" si="141"/>
        <v>0</v>
      </c>
      <c r="AK269" s="56">
        <f t="shared" si="142"/>
        <v>0</v>
      </c>
      <c r="AL269" s="56">
        <f t="shared" si="143"/>
        <v>0</v>
      </c>
      <c r="AM269" s="56">
        <f t="shared" si="144"/>
        <v>1</v>
      </c>
      <c r="AN269" s="62">
        <v>1</v>
      </c>
      <c r="AO269" s="56">
        <f t="shared" si="145"/>
        <v>8.1859800000000007</v>
      </c>
      <c r="AP269" s="56">
        <f t="shared" si="146"/>
        <v>1.4492385281706528</v>
      </c>
      <c r="AQ269" s="56">
        <f t="shared" si="147"/>
        <v>83.035251171929673</v>
      </c>
      <c r="AR269" s="56">
        <f t="shared" si="148"/>
        <v>8.2468338506605079</v>
      </c>
      <c r="AS269" s="62">
        <v>1</v>
      </c>
      <c r="AT269" s="56">
        <f t="shared" si="149"/>
        <v>8.1859800000000003E-4</v>
      </c>
      <c r="AU269" s="56">
        <f t="shared" si="150"/>
        <v>8.1859781715183416E-4</v>
      </c>
      <c r="AV269" s="56">
        <f t="shared" si="151"/>
        <v>4.6902200041421968E-2</v>
      </c>
      <c r="AW269" s="56">
        <f t="shared" si="152"/>
        <v>1.0000003350512867</v>
      </c>
      <c r="AX269" s="56">
        <f t="shared" si="156"/>
        <v>-162.83960590329826</v>
      </c>
      <c r="AY269" s="56">
        <f t="shared" si="153"/>
        <v>1.4980971410543158E-2</v>
      </c>
      <c r="AZ269" s="56">
        <f t="shared" si="154"/>
        <v>-36.489200495667838</v>
      </c>
    </row>
    <row r="270" spans="2:52"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7">
        <f t="shared" si="127"/>
        <v>80</v>
      </c>
      <c r="R270" s="56">
        <f t="shared" ref="R270:R290" si="157">1000+R269</f>
        <v>80000</v>
      </c>
      <c r="S270" s="56">
        <f t="shared" si="155"/>
        <v>502400</v>
      </c>
      <c r="T270" s="56">
        <f t="shared" si="128"/>
        <v>-13.612035318334332</v>
      </c>
      <c r="U270" s="56">
        <f t="shared" si="129"/>
        <v>6.0014336500674821</v>
      </c>
      <c r="V270" s="56">
        <f t="shared" si="130"/>
        <v>2.7263389410615737</v>
      </c>
      <c r="W270" s="56">
        <f t="shared" si="131"/>
        <v>156.20771484499426</v>
      </c>
      <c r="X270" s="56">
        <f t="shared" si="132"/>
        <v>14.876313769336258</v>
      </c>
      <c r="Y270" s="62">
        <v>1</v>
      </c>
      <c r="Z270" s="56">
        <f t="shared" si="133"/>
        <v>2257.1084744617669</v>
      </c>
      <c r="AA270" s="56">
        <f t="shared" si="134"/>
        <v>1.5703532821003747</v>
      </c>
      <c r="AB270" s="56">
        <f t="shared" si="135"/>
        <v>89.974615408868232</v>
      </c>
      <c r="AC270" s="56">
        <f t="shared" si="136"/>
        <v>2257.1086959841177</v>
      </c>
      <c r="AD270" s="62">
        <v>1</v>
      </c>
      <c r="AE270" s="56">
        <f t="shared" si="137"/>
        <v>8.2895999999999997E-2</v>
      </c>
      <c r="AF270" s="56">
        <f t="shared" si="138"/>
        <v>8.2706898954515717E-2</v>
      </c>
      <c r="AG270" s="56">
        <f t="shared" si="139"/>
        <v>4.7387562467087117</v>
      </c>
      <c r="AH270" s="56">
        <f t="shared" si="140"/>
        <v>1.0034299909889079</v>
      </c>
      <c r="AI270" s="62">
        <v>1</v>
      </c>
      <c r="AJ270" s="56">
        <f t="shared" si="141"/>
        <v>0</v>
      </c>
      <c r="AK270" s="56">
        <f t="shared" si="142"/>
        <v>0</v>
      </c>
      <c r="AL270" s="56">
        <f t="shared" si="143"/>
        <v>0</v>
      </c>
      <c r="AM270" s="56">
        <f t="shared" si="144"/>
        <v>1</v>
      </c>
      <c r="AN270" s="62">
        <v>1</v>
      </c>
      <c r="AO270" s="56">
        <f t="shared" si="145"/>
        <v>8.2896000000000001</v>
      </c>
      <c r="AP270" s="56">
        <f t="shared" si="146"/>
        <v>1.4507433521513269</v>
      </c>
      <c r="AQ270" s="56">
        <f t="shared" si="147"/>
        <v>83.121471234932372</v>
      </c>
      <c r="AR270" s="56">
        <f t="shared" si="148"/>
        <v>8.3496986867790621</v>
      </c>
      <c r="AS270" s="62">
        <v>1</v>
      </c>
      <c r="AT270" s="56">
        <f t="shared" si="149"/>
        <v>8.2896000000000001E-4</v>
      </c>
      <c r="AU270" s="56">
        <f t="shared" si="150"/>
        <v>8.2895981011997023E-4</v>
      </c>
      <c r="AV270" s="56">
        <f t="shared" si="151"/>
        <v>4.7495898505840406E-2</v>
      </c>
      <c r="AW270" s="56">
        <f t="shared" si="152"/>
        <v>1.0000003435872817</v>
      </c>
      <c r="AX270" s="56">
        <f t="shared" si="156"/>
        <v>-163.0608590189301</v>
      </c>
      <c r="AY270" s="56">
        <f t="shared" si="153"/>
        <v>1.461353164374001E-2</v>
      </c>
      <c r="AZ270" s="56">
        <f t="shared" si="154"/>
        <v>-36.70489631370237</v>
      </c>
    </row>
    <row r="271" spans="2:52"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7">
        <f t="shared" si="127"/>
        <v>81</v>
      </c>
      <c r="R271" s="56">
        <f t="shared" si="157"/>
        <v>81000</v>
      </c>
      <c r="S271" s="56">
        <f t="shared" si="155"/>
        <v>508680</v>
      </c>
      <c r="T271" s="56">
        <f t="shared" si="128"/>
        <v>-13.979619331811181</v>
      </c>
      <c r="U271" s="56">
        <f t="shared" si="129"/>
        <v>6.076451570693326</v>
      </c>
      <c r="V271" s="56">
        <f t="shared" si="130"/>
        <v>2.7315642081864762</v>
      </c>
      <c r="W271" s="56">
        <f t="shared" si="131"/>
        <v>156.50710059807963</v>
      </c>
      <c r="X271" s="56">
        <f t="shared" si="132"/>
        <v>15.243130267544469</v>
      </c>
      <c r="Y271" s="62">
        <v>1</v>
      </c>
      <c r="Z271" s="56">
        <f t="shared" si="133"/>
        <v>2285.3223303925392</v>
      </c>
      <c r="AA271" s="56">
        <f t="shared" si="134"/>
        <v>1.570358751787259</v>
      </c>
      <c r="AB271" s="56">
        <f t="shared" si="135"/>
        <v>89.974928798841958</v>
      </c>
      <c r="AC271" s="56">
        <f t="shared" si="136"/>
        <v>2285.3225491800463</v>
      </c>
      <c r="AD271" s="62">
        <v>1</v>
      </c>
      <c r="AE271" s="56">
        <f t="shared" si="137"/>
        <v>8.3932199999999985E-2</v>
      </c>
      <c r="AF271" s="56">
        <f t="shared" si="138"/>
        <v>8.3735938895551032E-2</v>
      </c>
      <c r="AG271" s="56">
        <f t="shared" si="139"/>
        <v>4.7977158922804257</v>
      </c>
      <c r="AH271" s="56">
        <f t="shared" si="140"/>
        <v>1.0035161255290521</v>
      </c>
      <c r="AI271" s="62">
        <v>1</v>
      </c>
      <c r="AJ271" s="56">
        <f t="shared" si="141"/>
        <v>0</v>
      </c>
      <c r="AK271" s="56">
        <f t="shared" si="142"/>
        <v>0</v>
      </c>
      <c r="AL271" s="56">
        <f t="shared" si="143"/>
        <v>0</v>
      </c>
      <c r="AM271" s="56">
        <f t="shared" si="144"/>
        <v>1</v>
      </c>
      <c r="AN271" s="62">
        <v>1</v>
      </c>
      <c r="AO271" s="56">
        <f t="shared" si="145"/>
        <v>8.3932200000000012</v>
      </c>
      <c r="AP271" s="56">
        <f t="shared" si="146"/>
        <v>1.452211546504383</v>
      </c>
      <c r="AQ271" s="56">
        <f t="shared" si="147"/>
        <v>83.205592574867424</v>
      </c>
      <c r="AR271" s="56">
        <f t="shared" si="148"/>
        <v>8.452581970522381</v>
      </c>
      <c r="AS271" s="62">
        <v>1</v>
      </c>
      <c r="AT271" s="56">
        <f t="shared" si="149"/>
        <v>8.3932200000000009E-4</v>
      </c>
      <c r="AU271" s="56">
        <f t="shared" si="150"/>
        <v>8.3932180291009417E-4</v>
      </c>
      <c r="AV271" s="56">
        <f t="shared" si="151"/>
        <v>4.8089596960059496E-2</v>
      </c>
      <c r="AW271" s="56">
        <f t="shared" si="152"/>
        <v>1.0000003522306478</v>
      </c>
      <c r="AX271" s="56">
        <f t="shared" si="156"/>
        <v>-163.27643682205417</v>
      </c>
      <c r="AY271" s="56">
        <f t="shared" si="153"/>
        <v>1.425935593619347E-2</v>
      </c>
      <c r="AZ271" s="56">
        <f t="shared" si="154"/>
        <v>-36.918001803391476</v>
      </c>
    </row>
    <row r="272" spans="2:52"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7">
        <f t="shared" si="127"/>
        <v>82</v>
      </c>
      <c r="R272" s="56">
        <f t="shared" si="157"/>
        <v>82000</v>
      </c>
      <c r="S272" s="56">
        <f t="shared" si="155"/>
        <v>514960</v>
      </c>
      <c r="T272" s="56">
        <f t="shared" si="128"/>
        <v>-14.351769606325007</v>
      </c>
      <c r="U272" s="56">
        <f t="shared" si="129"/>
        <v>6.151469491319169</v>
      </c>
      <c r="V272" s="56">
        <f t="shared" si="130"/>
        <v>2.7366590092961234</v>
      </c>
      <c r="W272" s="56">
        <f t="shared" si="131"/>
        <v>156.799011199121</v>
      </c>
      <c r="X272" s="56">
        <f t="shared" si="132"/>
        <v>15.614540266548508</v>
      </c>
      <c r="Y272" s="62">
        <v>1</v>
      </c>
      <c r="Z272" s="56">
        <f t="shared" si="133"/>
        <v>2313.5361863233111</v>
      </c>
      <c r="AA272" s="56">
        <f t="shared" si="134"/>
        <v>1.5703640880671712</v>
      </c>
      <c r="AB272" s="56">
        <f t="shared" si="135"/>
        <v>89.975234545159239</v>
      </c>
      <c r="AC272" s="56">
        <f t="shared" si="136"/>
        <v>2313.5364024426785</v>
      </c>
      <c r="AD272" s="62">
        <v>1</v>
      </c>
      <c r="AE272" s="56">
        <f t="shared" si="137"/>
        <v>8.4968399999999986E-2</v>
      </c>
      <c r="AF272" s="56">
        <f t="shared" si="138"/>
        <v>8.476480111184144E-2</v>
      </c>
      <c r="AG272" s="56">
        <f t="shared" si="139"/>
        <v>4.8566653549743428</v>
      </c>
      <c r="AH272" s="56">
        <f t="shared" si="140"/>
        <v>1.0036033225326428</v>
      </c>
      <c r="AI272" s="62">
        <v>1</v>
      </c>
      <c r="AJ272" s="56">
        <f t="shared" si="141"/>
        <v>0</v>
      </c>
      <c r="AK272" s="56">
        <f t="shared" si="142"/>
        <v>0</v>
      </c>
      <c r="AL272" s="56">
        <f t="shared" si="143"/>
        <v>0</v>
      </c>
      <c r="AM272" s="56">
        <f t="shared" si="144"/>
        <v>1</v>
      </c>
      <c r="AN272" s="62">
        <v>1</v>
      </c>
      <c r="AO272" s="56">
        <f t="shared" si="145"/>
        <v>8.4968400000000006</v>
      </c>
      <c r="AP272" s="56">
        <f t="shared" si="146"/>
        <v>1.4536444264715591</v>
      </c>
      <c r="AQ272" s="56">
        <f t="shared" si="147"/>
        <v>83.287690549535455</v>
      </c>
      <c r="AR272" s="56">
        <f t="shared" si="148"/>
        <v>8.5554830363691341</v>
      </c>
      <c r="AS272" s="62">
        <v>1</v>
      </c>
      <c r="AT272" s="56">
        <f t="shared" si="149"/>
        <v>8.4968400000000007E-4</v>
      </c>
      <c r="AU272" s="56">
        <f t="shared" si="150"/>
        <v>8.4968379551998046E-4</v>
      </c>
      <c r="AV272" s="56">
        <f t="shared" si="151"/>
        <v>4.8683295403951728E-2</v>
      </c>
      <c r="AW272" s="56">
        <f t="shared" si="152"/>
        <v>1.0000003609813848</v>
      </c>
      <c r="AX272" s="56">
        <f t="shared" si="156"/>
        <v>-163.48655519474477</v>
      </c>
      <c r="AY272" s="56">
        <f t="shared" si="153"/>
        <v>1.3917818860711013E-2</v>
      </c>
      <c r="AZ272" s="56">
        <f t="shared" si="154"/>
        <v>-37.128576402236931</v>
      </c>
    </row>
    <row r="273" spans="2:52"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7">
        <f t="shared" si="127"/>
        <v>83</v>
      </c>
      <c r="R273" s="56">
        <f t="shared" si="157"/>
        <v>83000</v>
      </c>
      <c r="S273" s="56">
        <f t="shared" si="155"/>
        <v>521240</v>
      </c>
      <c r="T273" s="56">
        <f t="shared" si="128"/>
        <v>-14.728486141875814</v>
      </c>
      <c r="U273" s="56">
        <f t="shared" si="129"/>
        <v>6.226487411945012</v>
      </c>
      <c r="V273" s="56">
        <f t="shared" si="130"/>
        <v>2.7416281729158398</v>
      </c>
      <c r="W273" s="56">
        <f t="shared" si="131"/>
        <v>157.08372330224068</v>
      </c>
      <c r="X273" s="56">
        <f t="shared" si="132"/>
        <v>15.990542502446175</v>
      </c>
      <c r="Y273" s="62">
        <v>1</v>
      </c>
      <c r="Z273" s="56">
        <f t="shared" si="133"/>
        <v>2341.7500422540834</v>
      </c>
      <c r="AA273" s="56">
        <f t="shared" si="134"/>
        <v>1.570369295762049</v>
      </c>
      <c r="AB273" s="56">
        <f t="shared" si="135"/>
        <v>89.975532924096726</v>
      </c>
      <c r="AC273" s="56">
        <f t="shared" si="136"/>
        <v>2341.750255769603</v>
      </c>
      <c r="AD273" s="62">
        <v>1</v>
      </c>
      <c r="AE273" s="56">
        <f t="shared" si="137"/>
        <v>8.6004599999999987E-2</v>
      </c>
      <c r="AF273" s="56">
        <f t="shared" si="138"/>
        <v>8.579348347177429E-2</v>
      </c>
      <c r="AG273" s="56">
        <f t="shared" si="139"/>
        <v>4.9156045126580521</v>
      </c>
      <c r="AH273" s="56">
        <f t="shared" si="140"/>
        <v>1.0036915817227721</v>
      </c>
      <c r="AI273" s="62">
        <v>1</v>
      </c>
      <c r="AJ273" s="56">
        <f t="shared" si="141"/>
        <v>0</v>
      </c>
      <c r="AK273" s="56">
        <f t="shared" si="142"/>
        <v>0</v>
      </c>
      <c r="AL273" s="56">
        <f t="shared" si="143"/>
        <v>0</v>
      </c>
      <c r="AM273" s="56">
        <f t="shared" si="144"/>
        <v>1</v>
      </c>
      <c r="AN273" s="62">
        <v>1</v>
      </c>
      <c r="AO273" s="56">
        <f t="shared" si="145"/>
        <v>8.60046</v>
      </c>
      <c r="AP273" s="56">
        <f t="shared" si="146"/>
        <v>1.4550432453564346</v>
      </c>
      <c r="AQ273" s="56">
        <f t="shared" si="147"/>
        <v>83.367836967942026</v>
      </c>
      <c r="AR273" s="56">
        <f t="shared" si="148"/>
        <v>8.6584012503232941</v>
      </c>
      <c r="AS273" s="62">
        <v>1</v>
      </c>
      <c r="AT273" s="56">
        <f t="shared" si="149"/>
        <v>8.6004600000000005E-4</v>
      </c>
      <c r="AU273" s="56">
        <f t="shared" si="150"/>
        <v>8.6004578794740408E-4</v>
      </c>
      <c r="AV273" s="56">
        <f t="shared" si="151"/>
        <v>4.9276993837389621E-2</v>
      </c>
      <c r="AW273" s="56">
        <f t="shared" si="152"/>
        <v>1.0000003698394926</v>
      </c>
      <c r="AX273" s="56">
        <f t="shared" si="156"/>
        <v>-163.6914192583954</v>
      </c>
      <c r="AY273" s="56">
        <f t="shared" si="153"/>
        <v>1.3588331032529604E-2</v>
      </c>
      <c r="AZ273" s="56">
        <f t="shared" si="154"/>
        <v>-37.336677631904564</v>
      </c>
    </row>
    <row r="274" spans="2:52"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7">
        <f t="shared" si="127"/>
        <v>84</v>
      </c>
      <c r="R274" s="56">
        <f t="shared" si="157"/>
        <v>84000</v>
      </c>
      <c r="S274" s="56">
        <f t="shared" si="155"/>
        <v>527520</v>
      </c>
      <c r="T274" s="56">
        <f t="shared" si="128"/>
        <v>-15.109768938463603</v>
      </c>
      <c r="U274" s="56">
        <f t="shared" si="129"/>
        <v>6.3015053325708559</v>
      </c>
      <c r="V274" s="56">
        <f t="shared" si="130"/>
        <v>2.7464762930765683</v>
      </c>
      <c r="W274" s="56">
        <f t="shared" si="131"/>
        <v>157.36150012602272</v>
      </c>
      <c r="X274" s="56">
        <f t="shared" si="132"/>
        <v>16.371135783145238</v>
      </c>
      <c r="Y274" s="62">
        <v>1</v>
      </c>
      <c r="Z274" s="56">
        <f t="shared" si="133"/>
        <v>2369.9638981848557</v>
      </c>
      <c r="AA274" s="56">
        <f t="shared" si="134"/>
        <v>1.570374379464214</v>
      </c>
      <c r="AB274" s="56">
        <f t="shared" si="135"/>
        <v>89.975824198775072</v>
      </c>
      <c r="AC274" s="56">
        <f t="shared" si="136"/>
        <v>2369.964109158524</v>
      </c>
      <c r="AD274" s="62">
        <v>1</v>
      </c>
      <c r="AE274" s="56">
        <f t="shared" si="137"/>
        <v>8.7040799999999988E-2</v>
      </c>
      <c r="AF274" s="56">
        <f t="shared" si="138"/>
        <v>8.6821983846004661E-2</v>
      </c>
      <c r="AG274" s="56">
        <f t="shared" si="139"/>
        <v>4.9745332433290779</v>
      </c>
      <c r="AH274" s="56">
        <f t="shared" si="140"/>
        <v>1.0037809028192557</v>
      </c>
      <c r="AI274" s="62">
        <v>1</v>
      </c>
      <c r="AJ274" s="56">
        <f t="shared" si="141"/>
        <v>0</v>
      </c>
      <c r="AK274" s="56">
        <f t="shared" si="142"/>
        <v>0</v>
      </c>
      <c r="AL274" s="56">
        <f t="shared" si="143"/>
        <v>0</v>
      </c>
      <c r="AM274" s="56">
        <f t="shared" si="144"/>
        <v>1</v>
      </c>
      <c r="AN274" s="62">
        <v>1</v>
      </c>
      <c r="AO274" s="56">
        <f t="shared" si="145"/>
        <v>8.7040800000000011</v>
      </c>
      <c r="AP274" s="56">
        <f t="shared" si="146"/>
        <v>1.4564091981116116</v>
      </c>
      <c r="AQ274" s="56">
        <f t="shared" si="147"/>
        <v>83.446100295827932</v>
      </c>
      <c r="AR274" s="56">
        <f t="shared" si="148"/>
        <v>8.7613360080754816</v>
      </c>
      <c r="AS274" s="62">
        <v>1</v>
      </c>
      <c r="AT274" s="56">
        <f t="shared" si="149"/>
        <v>8.7040800000000003E-4</v>
      </c>
      <c r="AU274" s="56">
        <f t="shared" si="150"/>
        <v>8.7040778019013994E-4</v>
      </c>
      <c r="AV274" s="56">
        <f t="shared" si="151"/>
        <v>4.987069226024568E-2</v>
      </c>
      <c r="AW274" s="56">
        <f t="shared" si="152"/>
        <v>1.0000003788049714</v>
      </c>
      <c r="AX274" s="56">
        <f t="shared" si="156"/>
        <v>-163.89122402896987</v>
      </c>
      <c r="AY274" s="56">
        <f t="shared" si="153"/>
        <v>1.3270336678207975E-2</v>
      </c>
      <c r="AZ274" s="56">
        <f t="shared" si="154"/>
        <v>-37.542361172503206</v>
      </c>
    </row>
    <row r="275" spans="2:52"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7">
        <f t="shared" si="127"/>
        <v>85</v>
      </c>
      <c r="R275" s="56">
        <f t="shared" si="157"/>
        <v>85000</v>
      </c>
      <c r="S275" s="56">
        <f t="shared" si="155"/>
        <v>533800</v>
      </c>
      <c r="T275" s="56">
        <f t="shared" si="128"/>
        <v>-15.49561799608837</v>
      </c>
      <c r="U275" s="56">
        <f t="shared" si="129"/>
        <v>6.3765232531966998</v>
      </c>
      <c r="V275" s="56">
        <f t="shared" si="130"/>
        <v>2.7512077432672299</v>
      </c>
      <c r="W275" s="56">
        <f t="shared" si="131"/>
        <v>157.63259225292401</v>
      </c>
      <c r="X275" s="56">
        <f t="shared" si="132"/>
        <v>16.756318983573212</v>
      </c>
      <c r="Y275" s="62">
        <v>1</v>
      </c>
      <c r="Z275" s="56">
        <f t="shared" si="133"/>
        <v>2398.1777541156275</v>
      </c>
      <c r="AA275" s="56">
        <f t="shared" si="134"/>
        <v>1.5703793435498783</v>
      </c>
      <c r="AB275" s="56">
        <f t="shared" si="135"/>
        <v>89.976108619932788</v>
      </c>
      <c r="AC275" s="56">
        <f t="shared" si="136"/>
        <v>2398.177962607253</v>
      </c>
      <c r="AD275" s="62">
        <v>1</v>
      </c>
      <c r="AE275" s="56">
        <f t="shared" si="137"/>
        <v>8.8076999999999989E-2</v>
      </c>
      <c r="AF275" s="56">
        <f t="shared" si="138"/>
        <v>8.7850300107481058E-2</v>
      </c>
      <c r="AG275" s="56">
        <f t="shared" si="139"/>
        <v>5.0334514251163469</v>
      </c>
      <c r="AH275" s="56">
        <f t="shared" si="140"/>
        <v>1.0038712855386391</v>
      </c>
      <c r="AI275" s="62">
        <v>1</v>
      </c>
      <c r="AJ275" s="56">
        <f t="shared" si="141"/>
        <v>0</v>
      </c>
      <c r="AK275" s="56">
        <f t="shared" si="142"/>
        <v>0</v>
      </c>
      <c r="AL275" s="56">
        <f t="shared" si="143"/>
        <v>0</v>
      </c>
      <c r="AM275" s="56">
        <f t="shared" si="144"/>
        <v>1</v>
      </c>
      <c r="AN275" s="62">
        <v>1</v>
      </c>
      <c r="AO275" s="56">
        <f t="shared" si="145"/>
        <v>8.8077000000000005</v>
      </c>
      <c r="AP275" s="56">
        <f t="shared" si="146"/>
        <v>1.4577434246805723</v>
      </c>
      <c r="AQ275" s="56">
        <f t="shared" si="147"/>
        <v>83.522545847143604</v>
      </c>
      <c r="AR275" s="56">
        <f t="shared" si="148"/>
        <v>8.8642867332910669</v>
      </c>
      <c r="AS275" s="62">
        <v>1</v>
      </c>
      <c r="AT275" s="56">
        <f t="shared" si="149"/>
        <v>8.8077000000000001E-4</v>
      </c>
      <c r="AU275" s="56">
        <f t="shared" si="150"/>
        <v>8.8076977224596281E-4</v>
      </c>
      <c r="AV275" s="56">
        <f t="shared" si="151"/>
        <v>5.0464390672392417E-2</v>
      </c>
      <c r="AW275" s="56">
        <f t="shared" si="152"/>
        <v>1.0000003878778212</v>
      </c>
      <c r="AX275" s="56">
        <f t="shared" si="156"/>
        <v>-164.0861550257132</v>
      </c>
      <c r="AY275" s="56">
        <f t="shared" si="153"/>
        <v>1.2963311390536565E-2</v>
      </c>
      <c r="AZ275" s="56">
        <f t="shared" si="154"/>
        <v>-37.745680933902712</v>
      </c>
    </row>
    <row r="276" spans="2:52"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7">
        <f t="shared" si="127"/>
        <v>86</v>
      </c>
      <c r="R276" s="56">
        <f t="shared" si="157"/>
        <v>86000</v>
      </c>
      <c r="S276" s="56">
        <f t="shared" si="155"/>
        <v>540080</v>
      </c>
      <c r="T276" s="56">
        <f t="shared" si="128"/>
        <v>-15.886033314750112</v>
      </c>
      <c r="U276" s="56">
        <f t="shared" si="129"/>
        <v>6.4515411738225428</v>
      </c>
      <c r="V276" s="56">
        <f t="shared" si="130"/>
        <v>2.7558266894147354</v>
      </c>
      <c r="W276" s="56">
        <f t="shared" si="131"/>
        <v>157.89723837297427</v>
      </c>
      <c r="X276" s="56">
        <f t="shared" si="132"/>
        <v>17.146091041251296</v>
      </c>
      <c r="Y276" s="62">
        <v>1</v>
      </c>
      <c r="Z276" s="56">
        <f t="shared" si="133"/>
        <v>2426.3916100463998</v>
      </c>
      <c r="AA276" s="56">
        <f t="shared" si="134"/>
        <v>1.5703841921917101</v>
      </c>
      <c r="AB276" s="56">
        <f t="shared" si="135"/>
        <v>89.976386426646116</v>
      </c>
      <c r="AC276" s="56">
        <f t="shared" si="136"/>
        <v>2426.3918161137044</v>
      </c>
      <c r="AD276" s="62">
        <v>1</v>
      </c>
      <c r="AE276" s="56">
        <f t="shared" si="137"/>
        <v>8.911319999999999E-2</v>
      </c>
      <c r="AF276" s="56">
        <f t="shared" si="138"/>
        <v>8.8878430131470912E-2</v>
      </c>
      <c r="AG276" s="56">
        <f t="shared" si="139"/>
        <v>5.0923589362816495</v>
      </c>
      <c r="AH276" s="56">
        <f t="shared" si="140"/>
        <v>1.0039627295942017</v>
      </c>
      <c r="AI276" s="62">
        <v>1</v>
      </c>
      <c r="AJ276" s="56">
        <f t="shared" si="141"/>
        <v>0</v>
      </c>
      <c r="AK276" s="56">
        <f t="shared" si="142"/>
        <v>0</v>
      </c>
      <c r="AL276" s="56">
        <f t="shared" si="143"/>
        <v>0</v>
      </c>
      <c r="AM276" s="56">
        <f t="shared" si="144"/>
        <v>1</v>
      </c>
      <c r="AN276" s="62">
        <v>1</v>
      </c>
      <c r="AO276" s="56">
        <f t="shared" si="145"/>
        <v>8.9113199999999999</v>
      </c>
      <c r="AP276" s="56">
        <f t="shared" si="146"/>
        <v>1.4590470131134778</v>
      </c>
      <c r="AQ276" s="56">
        <f t="shared" si="147"/>
        <v>83.597235962571162</v>
      </c>
      <c r="AR276" s="56">
        <f t="shared" si="148"/>
        <v>8.9672528760150403</v>
      </c>
      <c r="AS276" s="62">
        <v>1</v>
      </c>
      <c r="AT276" s="56">
        <f t="shared" si="149"/>
        <v>8.911320000000001E-4</v>
      </c>
      <c r="AU276" s="56">
        <f t="shared" si="150"/>
        <v>8.911317641126477E-4</v>
      </c>
      <c r="AV276" s="56">
        <f t="shared" si="151"/>
        <v>5.1058089073702351E-2</v>
      </c>
      <c r="AW276" s="56">
        <f t="shared" si="152"/>
        <v>1.0000003970580418</v>
      </c>
      <c r="AX276" s="56">
        <f t="shared" si="156"/>
        <v>-164.27638883704924</v>
      </c>
      <c r="AY276" s="56">
        <f t="shared" si="153"/>
        <v>1.2666760053715143E-2</v>
      </c>
      <c r="AZ276" s="56">
        <f t="shared" si="154"/>
        <v>-37.946689124167051</v>
      </c>
    </row>
    <row r="277" spans="2:52"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7">
        <f t="shared" si="127"/>
        <v>87</v>
      </c>
      <c r="R277" s="56">
        <f t="shared" si="157"/>
        <v>87000</v>
      </c>
      <c r="S277" s="56">
        <f t="shared" si="155"/>
        <v>546360</v>
      </c>
      <c r="T277" s="56">
        <f t="shared" si="128"/>
        <v>-16.281014894448838</v>
      </c>
      <c r="U277" s="56">
        <f t="shared" si="129"/>
        <v>6.5265590944483867</v>
      </c>
      <c r="V277" s="56">
        <f t="shared" si="130"/>
        <v>2.7603371019684606</v>
      </c>
      <c r="W277" s="56">
        <f t="shared" si="131"/>
        <v>158.15566597616555</v>
      </c>
      <c r="X277" s="56">
        <f t="shared" si="132"/>
        <v>17.540450952201653</v>
      </c>
      <c r="Y277" s="62">
        <v>1</v>
      </c>
      <c r="Z277" s="56">
        <f t="shared" si="133"/>
        <v>2454.6054659771717</v>
      </c>
      <c r="AA277" s="56">
        <f t="shared" si="134"/>
        <v>1.5703889293705298</v>
      </c>
      <c r="AB277" s="56">
        <f t="shared" si="135"/>
        <v>89.976657846999288</v>
      </c>
      <c r="AC277" s="56">
        <f t="shared" si="136"/>
        <v>2454.6056696758869</v>
      </c>
      <c r="AD277" s="62">
        <v>1</v>
      </c>
      <c r="AE277" s="56">
        <f t="shared" si="137"/>
        <v>9.0149399999999991E-2</v>
      </c>
      <c r="AF277" s="56">
        <f t="shared" si="138"/>
        <v>8.9906371795586124E-2</v>
      </c>
      <c r="AG277" s="56">
        <f t="shared" si="139"/>
        <v>5.1512556552211057</v>
      </c>
      <c r="AH277" s="56">
        <f t="shared" si="140"/>
        <v>1.0040552346959604</v>
      </c>
      <c r="AI277" s="62">
        <v>1</v>
      </c>
      <c r="AJ277" s="56">
        <f t="shared" si="141"/>
        <v>0</v>
      </c>
      <c r="AK277" s="56">
        <f t="shared" si="142"/>
        <v>0</v>
      </c>
      <c r="AL277" s="56">
        <f t="shared" si="143"/>
        <v>0</v>
      </c>
      <c r="AM277" s="56">
        <f t="shared" si="144"/>
        <v>1</v>
      </c>
      <c r="AN277" s="62">
        <v>1</v>
      </c>
      <c r="AO277" s="56">
        <f t="shared" si="145"/>
        <v>9.0149400000000011</v>
      </c>
      <c r="AP277" s="56">
        <f t="shared" si="146"/>
        <v>1.4603210024744682</v>
      </c>
      <c r="AQ277" s="56">
        <f t="shared" si="147"/>
        <v>83.670230176100475</v>
      </c>
      <c r="AR277" s="56">
        <f t="shared" si="148"/>
        <v>9.070233911184431</v>
      </c>
      <c r="AS277" s="62">
        <v>1</v>
      </c>
      <c r="AT277" s="56">
        <f t="shared" si="149"/>
        <v>9.0149400000000008E-4</v>
      </c>
      <c r="AU277" s="56">
        <f t="shared" si="150"/>
        <v>9.0149375578796917E-4</v>
      </c>
      <c r="AV277" s="56">
        <f t="shared" si="151"/>
        <v>5.1651787464047964E-2</v>
      </c>
      <c r="AW277" s="56">
        <f t="shared" si="152"/>
        <v>1.0000004063456334</v>
      </c>
      <c r="AX277" s="56">
        <f t="shared" si="156"/>
        <v>-164.46209364706436</v>
      </c>
      <c r="AY277" s="56">
        <f t="shared" si="153"/>
        <v>1.2380214924492046E-2</v>
      </c>
      <c r="AZ277" s="56">
        <f t="shared" si="154"/>
        <v>-38.145436315186018</v>
      </c>
    </row>
    <row r="278" spans="2:52"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7">
        <f t="shared" si="127"/>
        <v>88</v>
      </c>
      <c r="R278" s="56">
        <f t="shared" si="157"/>
        <v>88000</v>
      </c>
      <c r="S278" s="56">
        <f t="shared" si="155"/>
        <v>552640</v>
      </c>
      <c r="T278" s="56">
        <f t="shared" si="128"/>
        <v>-16.680562735184541</v>
      </c>
      <c r="U278" s="56">
        <f t="shared" si="129"/>
        <v>6.6015770150742297</v>
      </c>
      <c r="V278" s="56">
        <f t="shared" si="130"/>
        <v>2.7647427671593032</v>
      </c>
      <c r="W278" s="56">
        <f t="shared" si="131"/>
        <v>158.40809199754852</v>
      </c>
      <c r="X278" s="56">
        <f t="shared" si="132"/>
        <v>17.939397767159953</v>
      </c>
      <c r="Y278" s="62">
        <v>1</v>
      </c>
      <c r="Z278" s="56">
        <f t="shared" si="133"/>
        <v>2482.819321907944</v>
      </c>
      <c r="AA278" s="56">
        <f t="shared" si="134"/>
        <v>1.5703935588862123</v>
      </c>
      <c r="AB278" s="56">
        <f t="shared" si="135"/>
        <v>89.976923098709079</v>
      </c>
      <c r="AC278" s="56">
        <f t="shared" si="136"/>
        <v>2482.8195232919011</v>
      </c>
      <c r="AD278" s="62">
        <v>1</v>
      </c>
      <c r="AE278" s="56">
        <f t="shared" si="137"/>
        <v>9.1185599999999992E-2</v>
      </c>
      <c r="AF278" s="56">
        <f t="shared" si="138"/>
        <v>9.0934122979808421E-2</v>
      </c>
      <c r="AG278" s="56">
        <f t="shared" si="139"/>
        <v>5.2101414604666161</v>
      </c>
      <c r="AH278" s="56">
        <f t="shared" si="140"/>
        <v>1.0041488005506753</v>
      </c>
      <c r="AI278" s="62">
        <v>1</v>
      </c>
      <c r="AJ278" s="56">
        <f t="shared" si="141"/>
        <v>0</v>
      </c>
      <c r="AK278" s="56">
        <f t="shared" si="142"/>
        <v>0</v>
      </c>
      <c r="AL278" s="56">
        <f t="shared" si="143"/>
        <v>0</v>
      </c>
      <c r="AM278" s="56">
        <f t="shared" si="144"/>
        <v>1</v>
      </c>
      <c r="AN278" s="62">
        <v>1</v>
      </c>
      <c r="AO278" s="56">
        <f t="shared" si="145"/>
        <v>9.1185600000000004</v>
      </c>
      <c r="AP278" s="56">
        <f t="shared" si="146"/>
        <v>1.4615663855564927</v>
      </c>
      <c r="AQ278" s="56">
        <f t="shared" si="147"/>
        <v>83.741585370577468</v>
      </c>
      <c r="AR278" s="56">
        <f t="shared" si="148"/>
        <v>9.1732293372399667</v>
      </c>
      <c r="AS278" s="62">
        <v>1</v>
      </c>
      <c r="AT278" s="56">
        <f t="shared" si="149"/>
        <v>9.1185600000000006E-4</v>
      </c>
      <c r="AU278" s="56">
        <f t="shared" si="150"/>
        <v>9.1185574726970232E-4</v>
      </c>
      <c r="AV278" s="56">
        <f t="shared" si="151"/>
        <v>5.2245485843301784E-2</v>
      </c>
      <c r="AW278" s="56">
        <f t="shared" si="152"/>
        <v>1.0000004157405959</v>
      </c>
      <c r="AX278" s="56">
        <f t="shared" si="156"/>
        <v>-164.64342972568014</v>
      </c>
      <c r="AY278" s="56">
        <f t="shared" si="153"/>
        <v>1.2103233856262514E-2</v>
      </c>
      <c r="AZ278" s="56">
        <f t="shared" si="154"/>
        <v>-38.341971505593634</v>
      </c>
    </row>
    <row r="279" spans="2:52"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7">
        <f t="shared" si="127"/>
        <v>89</v>
      </c>
      <c r="R279" s="56">
        <f t="shared" si="157"/>
        <v>89000</v>
      </c>
      <c r="S279" s="56">
        <f t="shared" si="155"/>
        <v>558920</v>
      </c>
      <c r="T279" s="56">
        <f t="shared" si="128"/>
        <v>-17.084676836957225</v>
      </c>
      <c r="U279" s="56">
        <f t="shared" si="129"/>
        <v>6.6765949357000745</v>
      </c>
      <c r="V279" s="56">
        <f t="shared" si="130"/>
        <v>2.7690472974973694</v>
      </c>
      <c r="W279" s="56">
        <f t="shared" si="131"/>
        <v>158.65472341870574</v>
      </c>
      <c r="X279" s="56">
        <f t="shared" si="132"/>
        <v>18.342930588067944</v>
      </c>
      <c r="Y279" s="62">
        <v>1</v>
      </c>
      <c r="Z279" s="56">
        <f t="shared" si="133"/>
        <v>2511.0331778387158</v>
      </c>
      <c r="AA279" s="56">
        <f t="shared" si="134"/>
        <v>1.5703980843678511</v>
      </c>
      <c r="AB279" s="56">
        <f t="shared" si="135"/>
        <v>89.977182389707252</v>
      </c>
      <c r="AC279" s="56">
        <f t="shared" si="136"/>
        <v>2511.033376959932</v>
      </c>
      <c r="AD279" s="62">
        <v>1</v>
      </c>
      <c r="AE279" s="56">
        <f t="shared" si="137"/>
        <v>9.2221799999999993E-2</v>
      </c>
      <c r="AF279" s="56">
        <f t="shared" si="138"/>
        <v>9.1961681566514755E-2</v>
      </c>
      <c r="AG279" s="56">
        <f t="shared" si="139"/>
        <v>5.2690162306873161</v>
      </c>
      <c r="AH279" s="56">
        <f t="shared" si="140"/>
        <v>1.0042434268618541</v>
      </c>
      <c r="AI279" s="62">
        <v>1</v>
      </c>
      <c r="AJ279" s="56">
        <f t="shared" si="141"/>
        <v>0</v>
      </c>
      <c r="AK279" s="56">
        <f t="shared" si="142"/>
        <v>0</v>
      </c>
      <c r="AL279" s="56">
        <f t="shared" si="143"/>
        <v>0</v>
      </c>
      <c r="AM279" s="56">
        <f t="shared" si="144"/>
        <v>1</v>
      </c>
      <c r="AN279" s="62">
        <v>1</v>
      </c>
      <c r="AO279" s="56">
        <f t="shared" si="145"/>
        <v>9.2221799999999998</v>
      </c>
      <c r="AP279" s="56">
        <f t="shared" si="146"/>
        <v>1.4627841114183113</v>
      </c>
      <c r="AQ279" s="56">
        <f t="shared" si="147"/>
        <v>83.811355923063616</v>
      </c>
      <c r="AR279" s="56">
        <f t="shared" si="148"/>
        <v>9.2762386748293615</v>
      </c>
      <c r="AS279" s="62">
        <v>1</v>
      </c>
      <c r="AT279" s="56">
        <f t="shared" si="149"/>
        <v>9.2221800000000004E-4</v>
      </c>
      <c r="AU279" s="56">
        <f t="shared" si="150"/>
        <v>9.2221773855562196E-4</v>
      </c>
      <c r="AV279" s="56">
        <f t="shared" si="151"/>
        <v>5.2839184211336314E-2</v>
      </c>
      <c r="AW279" s="56">
        <f t="shared" si="152"/>
        <v>1.0000004252429293</v>
      </c>
      <c r="AX279" s="56">
        <f t="shared" si="156"/>
        <v>-164.82054988534938</v>
      </c>
      <c r="AY279" s="56">
        <f t="shared" si="153"/>
        <v>1.1835398654301129E-2</v>
      </c>
      <c r="AZ279" s="56">
        <f t="shared" si="154"/>
        <v>-38.536342181065031</v>
      </c>
    </row>
    <row r="280" spans="2:52"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7">
        <f t="shared" si="127"/>
        <v>90</v>
      </c>
      <c r="R280" s="56">
        <f t="shared" si="157"/>
        <v>90000</v>
      </c>
      <c r="S280" s="56">
        <f t="shared" si="155"/>
        <v>565200</v>
      </c>
      <c r="T280" s="56">
        <f t="shared" si="128"/>
        <v>-17.493357199766891</v>
      </c>
      <c r="U280" s="56">
        <f t="shared" si="129"/>
        <v>6.7516128563259166</v>
      </c>
      <c r="V280" s="56">
        <f t="shared" si="130"/>
        <v>2.7732541415668206</v>
      </c>
      <c r="W280" s="56">
        <f t="shared" si="131"/>
        <v>158.89575782895494</v>
      </c>
      <c r="X280" s="56">
        <f t="shared" si="132"/>
        <v>18.751048564822757</v>
      </c>
      <c r="Y280" s="62">
        <v>1</v>
      </c>
      <c r="Z280" s="56">
        <f t="shared" si="133"/>
        <v>2539.2470337694881</v>
      </c>
      <c r="AA280" s="56">
        <f t="shared" si="134"/>
        <v>1.570402509283247</v>
      </c>
      <c r="AB280" s="56">
        <f t="shared" si="135"/>
        <v>89.977435918684137</v>
      </c>
      <c r="AC280" s="56">
        <f t="shared" si="136"/>
        <v>2539.2472306782465</v>
      </c>
      <c r="AD280" s="62">
        <v>1</v>
      </c>
      <c r="AE280" s="56">
        <f t="shared" si="137"/>
        <v>9.3257999999999994E-2</v>
      </c>
      <c r="AF280" s="56">
        <f t="shared" si="138"/>
        <v>9.298904544050253E-2</v>
      </c>
      <c r="AG280" s="56">
        <f t="shared" si="139"/>
        <v>5.3278798446910258</v>
      </c>
      <c r="AH280" s="56">
        <f t="shared" si="140"/>
        <v>1.0043391133297557</v>
      </c>
      <c r="AI280" s="62">
        <v>1</v>
      </c>
      <c r="AJ280" s="56">
        <f t="shared" si="141"/>
        <v>0</v>
      </c>
      <c r="AK280" s="56">
        <f t="shared" si="142"/>
        <v>0</v>
      </c>
      <c r="AL280" s="56">
        <f t="shared" si="143"/>
        <v>0</v>
      </c>
      <c r="AM280" s="56">
        <f t="shared" si="144"/>
        <v>1</v>
      </c>
      <c r="AN280" s="62">
        <v>1</v>
      </c>
      <c r="AO280" s="56">
        <f t="shared" si="145"/>
        <v>9.325800000000001</v>
      </c>
      <c r="AP280" s="56">
        <f t="shared" si="146"/>
        <v>1.4639750877570532</v>
      </c>
      <c r="AQ280" s="56">
        <f t="shared" si="147"/>
        <v>83.879593840773467</v>
      </c>
      <c r="AR280" s="56">
        <f t="shared" si="148"/>
        <v>9.3792614655952526</v>
      </c>
      <c r="AS280" s="62">
        <v>1</v>
      </c>
      <c r="AT280" s="56">
        <f t="shared" si="149"/>
        <v>9.3258000000000002E-4</v>
      </c>
      <c r="AU280" s="56">
        <f t="shared" si="150"/>
        <v>9.3257972964350296E-4</v>
      </c>
      <c r="AV280" s="56">
        <f t="shared" si="151"/>
        <v>5.3432882568024066E-2</v>
      </c>
      <c r="AW280" s="56">
        <f t="shared" si="152"/>
        <v>1.0000004348526337</v>
      </c>
      <c r="AX280" s="56">
        <f t="shared" si="156"/>
        <v>-164.9935999068656</v>
      </c>
      <c r="AY280" s="56">
        <f t="shared" si="153"/>
        <v>1.1576313551367281E-2</v>
      </c>
      <c r="AZ280" s="56">
        <f t="shared" si="154"/>
        <v>-38.728594372085119</v>
      </c>
    </row>
    <row r="281" spans="2:52"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7">
        <f t="shared" si="127"/>
        <v>91</v>
      </c>
      <c r="R281" s="56">
        <f t="shared" si="157"/>
        <v>91000</v>
      </c>
      <c r="S281" s="56">
        <f t="shared" si="155"/>
        <v>571480</v>
      </c>
      <c r="T281" s="56">
        <f t="shared" si="128"/>
        <v>-17.90660382361353</v>
      </c>
      <c r="U281" s="56">
        <f t="shared" si="129"/>
        <v>6.8266307769517613</v>
      </c>
      <c r="V281" s="56">
        <f t="shared" si="130"/>
        <v>2.7773665931714411</v>
      </c>
      <c r="W281" s="56">
        <f t="shared" si="131"/>
        <v>159.13138394935149</v>
      </c>
      <c r="X281" s="56">
        <f t="shared" si="132"/>
        <v>19.163750892262083</v>
      </c>
      <c r="Y281" s="62">
        <v>1</v>
      </c>
      <c r="Z281" s="56">
        <f t="shared" si="133"/>
        <v>2567.4608897002599</v>
      </c>
      <c r="AA281" s="56">
        <f t="shared" si="134"/>
        <v>1.5704068369477702</v>
      </c>
      <c r="AB281" s="56">
        <f t="shared" si="135"/>
        <v>89.977683875596455</v>
      </c>
      <c r="AC281" s="56">
        <f t="shared" si="136"/>
        <v>2567.4610844451859</v>
      </c>
      <c r="AD281" s="62">
        <v>1</v>
      </c>
      <c r="AE281" s="56">
        <f t="shared" si="137"/>
        <v>9.4294199999999995E-2</v>
      </c>
      <c r="AF281" s="56">
        <f t="shared" si="138"/>
        <v>9.4016212489014817E-2</v>
      </c>
      <c r="AG281" s="56">
        <f t="shared" si="139"/>
        <v>5.3867321814256899</v>
      </c>
      <c r="AH281" s="56">
        <f t="shared" si="140"/>
        <v>1.0044358596513967</v>
      </c>
      <c r="AI281" s="62">
        <v>1</v>
      </c>
      <c r="AJ281" s="56">
        <f t="shared" si="141"/>
        <v>0</v>
      </c>
      <c r="AK281" s="56">
        <f t="shared" si="142"/>
        <v>0</v>
      </c>
      <c r="AL281" s="56">
        <f t="shared" si="143"/>
        <v>0</v>
      </c>
      <c r="AM281" s="56">
        <f t="shared" si="144"/>
        <v>1</v>
      </c>
      <c r="AN281" s="62">
        <v>1</v>
      </c>
      <c r="AO281" s="56">
        <f t="shared" si="145"/>
        <v>9.4294200000000004</v>
      </c>
      <c r="AP281" s="56">
        <f t="shared" si="146"/>
        <v>1.4651401831285835</v>
      </c>
      <c r="AQ281" s="56">
        <f t="shared" si="147"/>
        <v>83.946348888292377</v>
      </c>
      <c r="AR281" s="56">
        <f t="shared" si="148"/>
        <v>9.4822972710414444</v>
      </c>
      <c r="AS281" s="62">
        <v>1</v>
      </c>
      <c r="AT281" s="56">
        <f t="shared" si="149"/>
        <v>9.42942E-4</v>
      </c>
      <c r="AU281" s="56">
        <f t="shared" si="150"/>
        <v>9.4294172053111999E-4</v>
      </c>
      <c r="AV281" s="56">
        <f t="shared" si="151"/>
        <v>5.4026580913237539E-2</v>
      </c>
      <c r="AW281" s="56">
        <f t="shared" si="152"/>
        <v>1.0000004445697088</v>
      </c>
      <c r="AX281" s="56">
        <f t="shared" si="156"/>
        <v>-165.16271893665555</v>
      </c>
      <c r="AY281" s="56">
        <f t="shared" si="153"/>
        <v>1.1325603793884342E-2</v>
      </c>
      <c r="AZ281" s="56">
        <f t="shared" si="154"/>
        <v>-38.918772709283338</v>
      </c>
    </row>
    <row r="282" spans="2:52"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7">
        <f t="shared" si="127"/>
        <v>92</v>
      </c>
      <c r="R282" s="56">
        <f t="shared" si="157"/>
        <v>92000</v>
      </c>
      <c r="S282" s="56">
        <f t="shared" si="155"/>
        <v>577760</v>
      </c>
      <c r="T282" s="56">
        <f t="shared" si="128"/>
        <v>-18.324416708497154</v>
      </c>
      <c r="U282" s="56">
        <f t="shared" si="129"/>
        <v>6.9016486975776044</v>
      </c>
      <c r="V282" s="56">
        <f t="shared" si="130"/>
        <v>2.7813877998799375</v>
      </c>
      <c r="W282" s="56">
        <f t="shared" si="131"/>
        <v>159.36178212229802</v>
      </c>
      <c r="X282" s="56">
        <f t="shared" si="132"/>
        <v>19.581036807366058</v>
      </c>
      <c r="Y282" s="62">
        <v>1</v>
      </c>
      <c r="Z282" s="56">
        <f t="shared" si="133"/>
        <v>2595.6747456310322</v>
      </c>
      <c r="AA282" s="56">
        <f t="shared" si="134"/>
        <v>1.5704110705326437</v>
      </c>
      <c r="AB282" s="56">
        <f t="shared" si="135"/>
        <v>89.977926442141921</v>
      </c>
      <c r="AC282" s="56">
        <f t="shared" si="136"/>
        <v>2595.6749382591656</v>
      </c>
      <c r="AD282" s="62">
        <v>1</v>
      </c>
      <c r="AE282" s="56">
        <f t="shared" si="137"/>
        <v>9.5330399999999996E-2</v>
      </c>
      <c r="AF282" s="56">
        <f t="shared" si="138"/>
        <v>9.5043180601765434E-2</v>
      </c>
      <c r="AG282" s="56">
        <f t="shared" si="139"/>
        <v>5.4455731199808151</v>
      </c>
      <c r="AH282" s="56">
        <f t="shared" si="140"/>
        <v>1.0045336655205539</v>
      </c>
      <c r="AI282" s="62">
        <v>1</v>
      </c>
      <c r="AJ282" s="56">
        <f t="shared" si="141"/>
        <v>0</v>
      </c>
      <c r="AK282" s="56">
        <f t="shared" si="142"/>
        <v>0</v>
      </c>
      <c r="AL282" s="56">
        <f t="shared" si="143"/>
        <v>0</v>
      </c>
      <c r="AM282" s="56">
        <f t="shared" si="144"/>
        <v>1</v>
      </c>
      <c r="AN282" s="62">
        <v>1</v>
      </c>
      <c r="AO282" s="56">
        <f t="shared" si="145"/>
        <v>9.5330400000000015</v>
      </c>
      <c r="AP282" s="56">
        <f t="shared" si="146"/>
        <v>1.4662802290269068</v>
      </c>
      <c r="AQ282" s="56">
        <f t="shared" si="147"/>
        <v>84.011668706717501</v>
      </c>
      <c r="AR282" s="56">
        <f t="shared" si="148"/>
        <v>9.5853456714716359</v>
      </c>
      <c r="AS282" s="62">
        <v>1</v>
      </c>
      <c r="AT282" s="56">
        <f t="shared" si="149"/>
        <v>9.5330400000000009E-4</v>
      </c>
      <c r="AU282" s="56">
        <f t="shared" si="150"/>
        <v>9.5330371121624829E-4</v>
      </c>
      <c r="AV282" s="56">
        <f t="shared" si="151"/>
        <v>5.4620279246849264E-2</v>
      </c>
      <c r="AW282" s="56">
        <f t="shared" si="152"/>
        <v>1.000000454394155</v>
      </c>
      <c r="AX282" s="56">
        <f t="shared" si="156"/>
        <v>-165.32803985772244</v>
      </c>
      <c r="AY282" s="56">
        <f t="shared" si="153"/>
        <v>1.1082914329763228E-2</v>
      </c>
      <c r="AZ282" s="56">
        <f t="shared" si="154"/>
        <v>-39.106920476428535</v>
      </c>
    </row>
    <row r="283" spans="2:52"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7">
        <f t="shared" si="127"/>
        <v>93</v>
      </c>
      <c r="R283" s="56">
        <f t="shared" si="157"/>
        <v>93000</v>
      </c>
      <c r="S283" s="56">
        <f t="shared" si="155"/>
        <v>584040</v>
      </c>
      <c r="T283" s="56">
        <f t="shared" si="128"/>
        <v>-18.746795854417758</v>
      </c>
      <c r="U283" s="56">
        <f t="shared" si="129"/>
        <v>6.9766666182034482</v>
      </c>
      <c r="V283" s="56">
        <f t="shared" si="130"/>
        <v>2.785320771015884</v>
      </c>
      <c r="W283" s="56">
        <f t="shared" si="131"/>
        <v>159.58712476933454</v>
      </c>
      <c r="X283" s="56">
        <f t="shared" si="132"/>
        <v>20.002905586658382</v>
      </c>
      <c r="Y283" s="62">
        <v>1</v>
      </c>
      <c r="Z283" s="56">
        <f t="shared" si="133"/>
        <v>2623.8886015618041</v>
      </c>
      <c r="AA283" s="56">
        <f t="shared" si="134"/>
        <v>1.5704152130726947</v>
      </c>
      <c r="AB283" s="56">
        <f t="shared" si="135"/>
        <v>89.978163792203318</v>
      </c>
      <c r="AC283" s="56">
        <f t="shared" si="136"/>
        <v>2623.8887921186674</v>
      </c>
      <c r="AD283" s="62">
        <v>1</v>
      </c>
      <c r="AE283" s="56">
        <f t="shared" si="137"/>
        <v>9.6366599999999983E-2</v>
      </c>
      <c r="AF283" s="56">
        <f t="shared" si="138"/>
        <v>9.6069947670964023E-2</v>
      </c>
      <c r="AG283" s="56">
        <f t="shared" si="139"/>
        <v>5.5044025395889111</v>
      </c>
      <c r="AH283" s="56">
        <f t="shared" si="140"/>
        <v>1.0046325306277715</v>
      </c>
      <c r="AI283" s="62">
        <v>1</v>
      </c>
      <c r="AJ283" s="56">
        <f t="shared" si="141"/>
        <v>0</v>
      </c>
      <c r="AK283" s="56">
        <f t="shared" si="142"/>
        <v>0</v>
      </c>
      <c r="AL283" s="56">
        <f t="shared" si="143"/>
        <v>0</v>
      </c>
      <c r="AM283" s="56">
        <f t="shared" si="144"/>
        <v>1</v>
      </c>
      <c r="AN283" s="62">
        <v>1</v>
      </c>
      <c r="AO283" s="56">
        <f t="shared" si="145"/>
        <v>9.6366600000000009</v>
      </c>
      <c r="AP283" s="56">
        <f t="shared" si="146"/>
        <v>1.4673960218328936</v>
      </c>
      <c r="AQ283" s="56">
        <f t="shared" si="147"/>
        <v>84.07559892531161</v>
      </c>
      <c r="AR283" s="56">
        <f t="shared" si="148"/>
        <v>9.688406264995292</v>
      </c>
      <c r="AS283" s="62">
        <v>1</v>
      </c>
      <c r="AT283" s="56">
        <f t="shared" si="149"/>
        <v>9.6366600000000007E-4</v>
      </c>
      <c r="AU283" s="56">
        <f t="shared" si="150"/>
        <v>9.6366570169666231E-4</v>
      </c>
      <c r="AV283" s="56">
        <f t="shared" si="151"/>
        <v>5.5213977568731726E-2</v>
      </c>
      <c r="AW283" s="56">
        <f t="shared" si="152"/>
        <v>1.0000004643259721</v>
      </c>
      <c r="AX283" s="56">
        <f t="shared" si="156"/>
        <v>-165.48968963622625</v>
      </c>
      <c r="AY283" s="56">
        <f t="shared" si="153"/>
        <v>1.0847908589728297E-2</v>
      </c>
      <c r="AZ283" s="56">
        <f t="shared" si="154"/>
        <v>-39.293079661177131</v>
      </c>
    </row>
    <row r="284" spans="2:52"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7">
        <f t="shared" si="127"/>
        <v>94</v>
      </c>
      <c r="R284" s="56">
        <f t="shared" si="157"/>
        <v>94000</v>
      </c>
      <c r="S284" s="56">
        <f t="shared" si="155"/>
        <v>590320</v>
      </c>
      <c r="T284" s="56">
        <f t="shared" si="128"/>
        <v>-19.173741261375341</v>
      </c>
      <c r="U284" s="56">
        <f t="shared" si="129"/>
        <v>7.0516845388292912</v>
      </c>
      <c r="V284" s="56">
        <f t="shared" si="130"/>
        <v>2.7891683851334821</v>
      </c>
      <c r="W284" s="56">
        <f t="shared" si="131"/>
        <v>159.80757681946787</v>
      </c>
      <c r="X284" s="56">
        <f t="shared" si="132"/>
        <v>20.429356543790881</v>
      </c>
      <c r="Y284" s="62">
        <v>1</v>
      </c>
      <c r="Z284" s="56">
        <f t="shared" si="133"/>
        <v>2652.1024574925764</v>
      </c>
      <c r="AA284" s="56">
        <f t="shared" si="134"/>
        <v>1.5704192674736084</v>
      </c>
      <c r="AB284" s="56">
        <f t="shared" si="135"/>
        <v>89.97839609226412</v>
      </c>
      <c r="AC284" s="56">
        <f t="shared" si="136"/>
        <v>2652.1026460222392</v>
      </c>
      <c r="AD284" s="62">
        <v>1</v>
      </c>
      <c r="AE284" s="56">
        <f t="shared" si="137"/>
        <v>9.7402799999999984E-2</v>
      </c>
      <c r="AF284" s="56">
        <f t="shared" si="138"/>
        <v>9.7096511591341028E-2</v>
      </c>
      <c r="AG284" s="56">
        <f t="shared" si="139"/>
        <v>5.5632203196269172</v>
      </c>
      <c r="AH284" s="56">
        <f t="shared" si="140"/>
        <v>1.0047324546603638</v>
      </c>
      <c r="AI284" s="62">
        <v>1</v>
      </c>
      <c r="AJ284" s="56">
        <f t="shared" si="141"/>
        <v>0</v>
      </c>
      <c r="AK284" s="56">
        <f t="shared" si="142"/>
        <v>0</v>
      </c>
      <c r="AL284" s="56">
        <f t="shared" si="143"/>
        <v>0</v>
      </c>
      <c r="AM284" s="56">
        <f t="shared" si="144"/>
        <v>1</v>
      </c>
      <c r="AN284" s="62">
        <v>1</v>
      </c>
      <c r="AO284" s="56">
        <f t="shared" si="145"/>
        <v>9.7402800000000003</v>
      </c>
      <c r="AP284" s="56">
        <f t="shared" si="146"/>
        <v>1.4684883246417793</v>
      </c>
      <c r="AQ284" s="56">
        <f t="shared" si="147"/>
        <v>84.138183266211044</v>
      </c>
      <c r="AR284" s="56">
        <f t="shared" si="148"/>
        <v>9.7914786665957667</v>
      </c>
      <c r="AS284" s="62">
        <v>1</v>
      </c>
      <c r="AT284" s="56">
        <f t="shared" si="149"/>
        <v>9.7402800000000005E-4</v>
      </c>
      <c r="AU284" s="56">
        <f t="shared" si="150"/>
        <v>9.7402769197013704E-4</v>
      </c>
      <c r="AV284" s="56">
        <f t="shared" si="151"/>
        <v>5.5807675878757436E-2</v>
      </c>
      <c r="AW284" s="56">
        <f t="shared" si="152"/>
        <v>1.0000004743651598</v>
      </c>
      <c r="AX284" s="56">
        <f t="shared" si="156"/>
        <v>-165.64778964552096</v>
      </c>
      <c r="AY284" s="56">
        <f t="shared" si="153"/>
        <v>1.0620267354716151E-2</v>
      </c>
      <c r="AZ284" s="56">
        <f t="shared" si="154"/>
        <v>-39.477291003666444</v>
      </c>
    </row>
    <row r="285" spans="2:52"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7">
        <f t="shared" si="127"/>
        <v>95</v>
      </c>
      <c r="R285" s="56">
        <f t="shared" si="157"/>
        <v>95000</v>
      </c>
      <c r="S285" s="56">
        <f t="shared" si="155"/>
        <v>596600</v>
      </c>
      <c r="T285" s="56">
        <f t="shared" si="128"/>
        <v>-19.605252929369897</v>
      </c>
      <c r="U285" s="56">
        <f t="shared" si="129"/>
        <v>7.1267024594551351</v>
      </c>
      <c r="V285" s="56">
        <f t="shared" si="130"/>
        <v>2.7929333970169052</v>
      </c>
      <c r="W285" s="56">
        <f t="shared" si="131"/>
        <v>160.02329611020463</v>
      </c>
      <c r="X285" s="56">
        <f t="shared" si="132"/>
        <v>20.860389027296947</v>
      </c>
      <c r="Y285" s="62">
        <v>1</v>
      </c>
      <c r="Z285" s="56">
        <f t="shared" si="133"/>
        <v>2680.3163134233487</v>
      </c>
      <c r="AA285" s="56">
        <f t="shared" si="134"/>
        <v>1.5704232365187254</v>
      </c>
      <c r="AB285" s="56">
        <f t="shared" si="135"/>
        <v>89.978623501798026</v>
      </c>
      <c r="AC285" s="56">
        <f t="shared" si="136"/>
        <v>2680.3164999684891</v>
      </c>
      <c r="AD285" s="62">
        <v>1</v>
      </c>
      <c r="AE285" s="56">
        <f t="shared" si="137"/>
        <v>9.8438999999999985E-2</v>
      </c>
      <c r="AF285" s="56">
        <f t="shared" si="138"/>
        <v>9.8122870260172537E-2</v>
      </c>
      <c r="AG285" s="56">
        <f t="shared" si="139"/>
        <v>5.6220263396176282</v>
      </c>
      <c r="AH285" s="56">
        <f t="shared" si="140"/>
        <v>1.0048334373024217</v>
      </c>
      <c r="AI285" s="62">
        <v>1</v>
      </c>
      <c r="AJ285" s="56">
        <f t="shared" si="141"/>
        <v>0</v>
      </c>
      <c r="AK285" s="56">
        <f t="shared" si="142"/>
        <v>0</v>
      </c>
      <c r="AL285" s="56">
        <f t="shared" si="143"/>
        <v>0</v>
      </c>
      <c r="AM285" s="56">
        <f t="shared" si="144"/>
        <v>1</v>
      </c>
      <c r="AN285" s="62">
        <v>1</v>
      </c>
      <c r="AO285" s="56">
        <f t="shared" si="145"/>
        <v>9.8439000000000014</v>
      </c>
      <c r="AP285" s="56">
        <f t="shared" si="146"/>
        <v>1.4695578689781097</v>
      </c>
      <c r="AQ285" s="56">
        <f t="shared" si="147"/>
        <v>84.19946364268489</v>
      </c>
      <c r="AR285" s="56">
        <f t="shared" si="148"/>
        <v>9.8945625072561967</v>
      </c>
      <c r="AS285" s="62">
        <v>1</v>
      </c>
      <c r="AT285" s="56">
        <f t="shared" si="149"/>
        <v>9.8439000000000013E-4</v>
      </c>
      <c r="AU285" s="56">
        <f t="shared" si="150"/>
        <v>9.8438968203444738E-4</v>
      </c>
      <c r="AV285" s="56">
        <f t="shared" si="151"/>
        <v>5.6401374176798913E-2</v>
      </c>
      <c r="AW285" s="56">
        <f t="shared" si="152"/>
        <v>1.0000004845117187</v>
      </c>
      <c r="AX285" s="56">
        <f t="shared" si="156"/>
        <v>-165.80245596931775</v>
      </c>
      <c r="AY285" s="56">
        <f t="shared" si="153"/>
        <v>1.0399687702563965E-2</v>
      </c>
      <c r="AZ285" s="56">
        <f t="shared" si="154"/>
        <v>-39.659594043042851</v>
      </c>
    </row>
    <row r="286" spans="2:52"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7">
        <f t="shared" si="127"/>
        <v>96</v>
      </c>
      <c r="R286" s="56">
        <f t="shared" si="157"/>
        <v>96000</v>
      </c>
      <c r="S286" s="56">
        <f t="shared" si="155"/>
        <v>602880</v>
      </c>
      <c r="T286" s="56">
        <f t="shared" si="128"/>
        <v>-20.041330858401437</v>
      </c>
      <c r="U286" s="56">
        <f t="shared" si="129"/>
        <v>7.2017203800809781</v>
      </c>
      <c r="V286" s="56">
        <f t="shared" si="130"/>
        <v>2.7966184442379158</v>
      </c>
      <c r="W286" s="56">
        <f t="shared" si="131"/>
        <v>160.23443376327495</v>
      </c>
      <c r="X286" s="56">
        <f t="shared" si="132"/>
        <v>21.296002418500695</v>
      </c>
      <c r="Y286" s="62">
        <v>1</v>
      </c>
      <c r="Z286" s="56">
        <f t="shared" si="133"/>
        <v>2708.5301693541205</v>
      </c>
      <c r="AA286" s="56">
        <f t="shared" si="134"/>
        <v>1.5704271228754139</v>
      </c>
      <c r="AB286" s="56">
        <f t="shared" si="135"/>
        <v>89.978846173633954</v>
      </c>
      <c r="AC286" s="56">
        <f t="shared" si="136"/>
        <v>2708.5303539560823</v>
      </c>
      <c r="AD286" s="62">
        <v>1</v>
      </c>
      <c r="AE286" s="56">
        <f t="shared" si="137"/>
        <v>9.9475199999999986E-2</v>
      </c>
      <c r="AF286" s="56">
        <f t="shared" si="138"/>
        <v>9.9149021577305069E-2</v>
      </c>
      <c r="AG286" s="56">
        <f t="shared" si="139"/>
        <v>5.6808204792311132</v>
      </c>
      <c r="AH286" s="56">
        <f t="shared" si="140"/>
        <v>1.0049354782348168</v>
      </c>
      <c r="AI286" s="62">
        <v>1</v>
      </c>
      <c r="AJ286" s="56">
        <f t="shared" si="141"/>
        <v>0</v>
      </c>
      <c r="AK286" s="56">
        <f t="shared" si="142"/>
        <v>0</v>
      </c>
      <c r="AL286" s="56">
        <f t="shared" si="143"/>
        <v>0</v>
      </c>
      <c r="AM286" s="56">
        <f t="shared" si="144"/>
        <v>1</v>
      </c>
      <c r="AN286" s="62">
        <v>1</v>
      </c>
      <c r="AO286" s="56">
        <f t="shared" si="145"/>
        <v>9.9475200000000008</v>
      </c>
      <c r="AP286" s="56">
        <f t="shared" si="146"/>
        <v>1.4706053564061088</v>
      </c>
      <c r="AQ286" s="56">
        <f t="shared" si="147"/>
        <v>84.259480251402252</v>
      </c>
      <c r="AR286" s="56">
        <f t="shared" si="148"/>
        <v>9.9976574331390253</v>
      </c>
      <c r="AS286" s="62">
        <v>1</v>
      </c>
      <c r="AT286" s="56">
        <f t="shared" si="149"/>
        <v>9.9475200000000001E-4</v>
      </c>
      <c r="AU286" s="56">
        <f t="shared" si="150"/>
        <v>9.9475167188736811E-4</v>
      </c>
      <c r="AV286" s="56">
        <f t="shared" si="151"/>
        <v>5.6995072462728655E-2</v>
      </c>
      <c r="AW286" s="56">
        <f t="shared" si="152"/>
        <v>1.0000004947656485</v>
      </c>
      <c r="AX286" s="56">
        <f t="shared" si="156"/>
        <v>-165.95379968550665</v>
      </c>
      <c r="AY286" s="56">
        <f t="shared" si="153"/>
        <v>1.0185882027789127E-2</v>
      </c>
      <c r="AZ286" s="56">
        <f t="shared" si="154"/>
        <v>-39.840027162012632</v>
      </c>
    </row>
    <row r="287" spans="2:52"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7">
        <f t="shared" si="127"/>
        <v>97</v>
      </c>
      <c r="R287" s="56">
        <f t="shared" si="157"/>
        <v>97000</v>
      </c>
      <c r="S287" s="56">
        <f t="shared" si="155"/>
        <v>609160</v>
      </c>
      <c r="T287" s="56">
        <f t="shared" si="128"/>
        <v>-20.481975048469959</v>
      </c>
      <c r="U287" s="56">
        <f t="shared" si="129"/>
        <v>7.276738300706822</v>
      </c>
      <c r="V287" s="56">
        <f t="shared" si="130"/>
        <v>2.8002260533036072</v>
      </c>
      <c r="W287" s="56">
        <f t="shared" si="131"/>
        <v>160.4411345368722</v>
      </c>
      <c r="X287" s="56">
        <f t="shared" si="132"/>
        <v>21.736196129569674</v>
      </c>
      <c r="Y287" s="62">
        <v>1</v>
      </c>
      <c r="Z287" s="56">
        <f t="shared" si="133"/>
        <v>2736.7440252848928</v>
      </c>
      <c r="AA287" s="56">
        <f t="shared" si="134"/>
        <v>1.5704309291010474</v>
      </c>
      <c r="AB287" s="56">
        <f t="shared" si="135"/>
        <v>89.979064254298635</v>
      </c>
      <c r="AC287" s="56">
        <f t="shared" si="136"/>
        <v>2736.7442079837415</v>
      </c>
      <c r="AD287" s="62">
        <v>1</v>
      </c>
      <c r="AE287" s="56">
        <f t="shared" si="137"/>
        <v>0.10051139999999999</v>
      </c>
      <c r="AF287" s="56">
        <f t="shared" si="138"/>
        <v>0.10017496344518038</v>
      </c>
      <c r="AG287" s="56">
        <f t="shared" si="139"/>
        <v>5.7396026182861366</v>
      </c>
      <c r="AH287" s="56">
        <f t="shared" si="140"/>
        <v>1.0050385771352064</v>
      </c>
      <c r="AI287" s="62">
        <v>1</v>
      </c>
      <c r="AJ287" s="56">
        <f t="shared" si="141"/>
        <v>0</v>
      </c>
      <c r="AK287" s="56">
        <f t="shared" si="142"/>
        <v>0</v>
      </c>
      <c r="AL287" s="56">
        <f t="shared" si="143"/>
        <v>0</v>
      </c>
      <c r="AM287" s="56">
        <f t="shared" si="144"/>
        <v>1</v>
      </c>
      <c r="AN287" s="62">
        <v>1</v>
      </c>
      <c r="AO287" s="56">
        <f t="shared" si="145"/>
        <v>10.05114</v>
      </c>
      <c r="AP287" s="56">
        <f t="shared" si="146"/>
        <v>1.4716314600428098</v>
      </c>
      <c r="AQ287" s="56">
        <f t="shared" si="147"/>
        <v>84.318271659128243</v>
      </c>
      <c r="AR287" s="56">
        <f t="shared" si="148"/>
        <v>10.100763104815398</v>
      </c>
      <c r="AS287" s="62">
        <v>1</v>
      </c>
      <c r="AT287" s="56">
        <f t="shared" si="149"/>
        <v>1.0051140000000001E-3</v>
      </c>
      <c r="AU287" s="56">
        <f t="shared" si="150"/>
        <v>1.0051136615266743E-3</v>
      </c>
      <c r="AV287" s="56">
        <f t="shared" si="151"/>
        <v>5.7588770736419187E-2</v>
      </c>
      <c r="AW287" s="56">
        <f t="shared" si="152"/>
        <v>1.0000005051269489</v>
      </c>
      <c r="AX287" s="56">
        <f t="shared" si="156"/>
        <v>-166.10192713204259</v>
      </c>
      <c r="AY287" s="56">
        <f t="shared" si="153"/>
        <v>9.9785771287931591E-3</v>
      </c>
      <c r="AZ287" s="56">
        <f t="shared" si="154"/>
        <v>-40.018627629500465</v>
      </c>
    </row>
    <row r="288" spans="2:52"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7">
        <f t="shared" si="127"/>
        <v>98</v>
      </c>
      <c r="R288" s="56">
        <f t="shared" si="157"/>
        <v>98000</v>
      </c>
      <c r="S288" s="56">
        <f t="shared" si="155"/>
        <v>615440</v>
      </c>
      <c r="T288" s="56">
        <f t="shared" si="128"/>
        <v>-20.927185499575454</v>
      </c>
      <c r="U288" s="56">
        <f t="shared" si="129"/>
        <v>7.351756221332665</v>
      </c>
      <c r="V288" s="56">
        <f t="shared" si="130"/>
        <v>2.8037586454235828</v>
      </c>
      <c r="W288" s="56">
        <f t="shared" si="131"/>
        <v>160.64353715608794</v>
      </c>
      <c r="X288" s="56">
        <f t="shared" si="132"/>
        <v>22.180969601700117</v>
      </c>
      <c r="Y288" s="62">
        <v>1</v>
      </c>
      <c r="Z288" s="56">
        <f t="shared" si="133"/>
        <v>2764.9578812156647</v>
      </c>
      <c r="AA288" s="56">
        <f t="shared" si="134"/>
        <v>1.570434657648617</v>
      </c>
      <c r="AB288" s="56">
        <f t="shared" si="135"/>
        <v>89.979277884338089</v>
      </c>
      <c r="AC288" s="56">
        <f t="shared" si="136"/>
        <v>2764.9580620502397</v>
      </c>
      <c r="AD288" s="62">
        <v>1</v>
      </c>
      <c r="AE288" s="56">
        <f t="shared" si="137"/>
        <v>0.10154759999999999</v>
      </c>
      <c r="AF288" s="56">
        <f t="shared" si="138"/>
        <v>0.10120069376886001</v>
      </c>
      <c r="AG288" s="56">
        <f t="shared" si="139"/>
        <v>5.7983726367515676</v>
      </c>
      <c r="AH288" s="56">
        <f t="shared" si="140"/>
        <v>1.0051427336780383</v>
      </c>
      <c r="AI288" s="62">
        <v>1</v>
      </c>
      <c r="AJ288" s="56">
        <f t="shared" si="141"/>
        <v>0</v>
      </c>
      <c r="AK288" s="56">
        <f t="shared" si="142"/>
        <v>0</v>
      </c>
      <c r="AL288" s="56">
        <f t="shared" si="143"/>
        <v>0</v>
      </c>
      <c r="AM288" s="56">
        <f t="shared" si="144"/>
        <v>1</v>
      </c>
      <c r="AN288" s="62">
        <v>1</v>
      </c>
      <c r="AO288" s="56">
        <f t="shared" si="145"/>
        <v>10.154760000000001</v>
      </c>
      <c r="AP288" s="56">
        <f t="shared" si="146"/>
        <v>1.4726368259807057</v>
      </c>
      <c r="AQ288" s="56">
        <f t="shared" si="147"/>
        <v>84.375874884235898</v>
      </c>
      <c r="AR288" s="56">
        <f t="shared" si="148"/>
        <v>10.203879196540894</v>
      </c>
      <c r="AS288" s="62">
        <v>1</v>
      </c>
      <c r="AT288" s="56">
        <f t="shared" si="149"/>
        <v>1.015476E-3</v>
      </c>
      <c r="AU288" s="56">
        <f t="shared" si="150"/>
        <v>1.0154756509501404E-3</v>
      </c>
      <c r="AV288" s="56">
        <f t="shared" si="151"/>
        <v>5.8182468997742993E-2</v>
      </c>
      <c r="AW288" s="56">
        <f t="shared" si="152"/>
        <v>1.0000005155956204</v>
      </c>
      <c r="AX288" s="56">
        <f t="shared" si="156"/>
        <v>-166.24694015619013</v>
      </c>
      <c r="AY288" s="56">
        <f t="shared" si="153"/>
        <v>9.7775133573047724E-3</v>
      </c>
      <c r="AZ288" s="56">
        <f t="shared" si="154"/>
        <v>-40.195431641498132</v>
      </c>
    </row>
    <row r="289" spans="2:52"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7">
        <f t="shared" si="127"/>
        <v>99</v>
      </c>
      <c r="R289" s="56">
        <f t="shared" si="157"/>
        <v>99000</v>
      </c>
      <c r="S289" s="56">
        <f t="shared" si="155"/>
        <v>621720</v>
      </c>
      <c r="T289" s="56">
        <f t="shared" si="128"/>
        <v>-21.376962211717938</v>
      </c>
      <c r="U289" s="56">
        <f t="shared" si="129"/>
        <v>7.4267741419585098</v>
      </c>
      <c r="V289" s="56">
        <f t="shared" si="130"/>
        <v>2.8072185419235258</v>
      </c>
      <c r="W289" s="56">
        <f t="shared" si="131"/>
        <v>160.84177462308679</v>
      </c>
      <c r="X289" s="56">
        <f t="shared" si="132"/>
        <v>22.630322303424673</v>
      </c>
      <c r="Y289" s="62">
        <v>1</v>
      </c>
      <c r="Z289" s="56">
        <f t="shared" si="133"/>
        <v>2793.171737146437</v>
      </c>
      <c r="AA289" s="56">
        <f t="shared" si="134"/>
        <v>1.570438310872003</v>
      </c>
      <c r="AB289" s="56">
        <f t="shared" si="135"/>
        <v>89.979487198619722</v>
      </c>
      <c r="AC289" s="56">
        <f t="shared" si="136"/>
        <v>2793.1719161544002</v>
      </c>
      <c r="AD289" s="62">
        <v>1</v>
      </c>
      <c r="AE289" s="56">
        <f t="shared" si="137"/>
        <v>0.10258379999999999</v>
      </c>
      <c r="AF289" s="56">
        <f t="shared" si="138"/>
        <v>0.10222621045604996</v>
      </c>
      <c r="AG289" s="56">
        <f t="shared" si="139"/>
        <v>5.8571304147477896</v>
      </c>
      <c r="AH289" s="56">
        <f t="shared" si="140"/>
        <v>1.0052479475345573</v>
      </c>
      <c r="AI289" s="62">
        <v>1</v>
      </c>
      <c r="AJ289" s="56">
        <f t="shared" si="141"/>
        <v>0</v>
      </c>
      <c r="AK289" s="56">
        <f t="shared" si="142"/>
        <v>0</v>
      </c>
      <c r="AL289" s="56">
        <f t="shared" si="143"/>
        <v>0</v>
      </c>
      <c r="AM289" s="56">
        <f t="shared" si="144"/>
        <v>1</v>
      </c>
      <c r="AN289" s="62">
        <v>1</v>
      </c>
      <c r="AO289" s="56">
        <f t="shared" si="145"/>
        <v>10.258380000000001</v>
      </c>
      <c r="AP289" s="56">
        <f t="shared" si="146"/>
        <v>1.4736220746261481</v>
      </c>
      <c r="AQ289" s="56">
        <f t="shared" si="147"/>
        <v>84.432325473390733</v>
      </c>
      <c r="AR289" s="56">
        <f t="shared" si="148"/>
        <v>10.307005395574411</v>
      </c>
      <c r="AS289" s="62">
        <v>1</v>
      </c>
      <c r="AT289" s="56">
        <f t="shared" si="149"/>
        <v>1.0258380000000001E-3</v>
      </c>
      <c r="AU289" s="56">
        <f t="shared" si="150"/>
        <v>1.0258376401555418E-3</v>
      </c>
      <c r="AV289" s="56">
        <f t="shared" si="151"/>
        <v>5.8776167246572607E-2</v>
      </c>
      <c r="AW289" s="56">
        <f t="shared" si="152"/>
        <v>1.0000005261716627</v>
      </c>
      <c r="AX289" s="56">
        <f t="shared" si="156"/>
        <v>-166.38893634831578</v>
      </c>
      <c r="AY289" s="56">
        <f t="shared" si="153"/>
        <v>9.5824438253145593E-3</v>
      </c>
      <c r="AZ289" s="56">
        <f t="shared" si="154"/>
        <v>-40.370474360183231</v>
      </c>
    </row>
    <row r="290" spans="2:52"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7">
        <f t="shared" si="127"/>
        <v>100</v>
      </c>
      <c r="R290" s="56">
        <f t="shared" si="157"/>
        <v>100000</v>
      </c>
      <c r="S290" s="56">
        <f t="shared" si="155"/>
        <v>628000</v>
      </c>
      <c r="T290" s="56">
        <f t="shared" si="128"/>
        <v>-21.831305184897392</v>
      </c>
      <c r="U290" s="56">
        <f t="shared" si="129"/>
        <v>7.5017920625843519</v>
      </c>
      <c r="V290" s="56">
        <f t="shared" si="130"/>
        <v>2.8106079693299804</v>
      </c>
      <c r="W290" s="56">
        <f t="shared" si="131"/>
        <v>161.03597450844259</v>
      </c>
      <c r="X290" s="56">
        <f t="shared" si="132"/>
        <v>23.084253729033161</v>
      </c>
      <c r="Y290" s="62">
        <v>1</v>
      </c>
      <c r="Z290" s="56">
        <f t="shared" si="133"/>
        <v>2821.3855930772088</v>
      </c>
      <c r="AA290" s="56">
        <f t="shared" si="134"/>
        <v>1.5704418910309306</v>
      </c>
      <c r="AB290" s="56">
        <f t="shared" si="135"/>
        <v>89.979692326616259</v>
      </c>
      <c r="AC290" s="56">
        <f t="shared" si="136"/>
        <v>2821.3857702950927</v>
      </c>
      <c r="AD290" s="62">
        <v>1</v>
      </c>
      <c r="AE290" s="56">
        <f t="shared" si="137"/>
        <v>0.10361999999999999</v>
      </c>
      <c r="AF290" s="56">
        <f t="shared" si="138"/>
        <v>0.10325151141712505</v>
      </c>
      <c r="AG290" s="56">
        <f t="shared" si="139"/>
        <v>5.9158758325480987</v>
      </c>
      <c r="AH290" s="56">
        <f t="shared" si="140"/>
        <v>1.0053542183728081</v>
      </c>
      <c r="AI290" s="62">
        <v>1</v>
      </c>
      <c r="AJ290" s="56">
        <f t="shared" si="141"/>
        <v>0</v>
      </c>
      <c r="AK290" s="56">
        <f t="shared" si="142"/>
        <v>0</v>
      </c>
      <c r="AL290" s="56">
        <f t="shared" si="143"/>
        <v>0</v>
      </c>
      <c r="AM290" s="56">
        <f t="shared" si="144"/>
        <v>1</v>
      </c>
      <c r="AN290" s="62">
        <v>1</v>
      </c>
      <c r="AO290" s="56">
        <f t="shared" si="145"/>
        <v>10.362</v>
      </c>
      <c r="AP290" s="56">
        <f t="shared" si="146"/>
        <v>1.474587801959242</v>
      </c>
      <c r="AQ290" s="56">
        <f t="shared" si="147"/>
        <v>84.487657573737437</v>
      </c>
      <c r="AR290" s="56">
        <f t="shared" si="148"/>
        <v>10.410141401537253</v>
      </c>
      <c r="AS290" s="62">
        <v>1</v>
      </c>
      <c r="AT290" s="56">
        <f t="shared" si="149"/>
        <v>1.0362000000000001E-3</v>
      </c>
      <c r="AU290" s="56">
        <f t="shared" si="150"/>
        <v>1.036199629140653E-3</v>
      </c>
      <c r="AV290" s="56">
        <f t="shared" si="151"/>
        <v>5.9369865482780525E-2</v>
      </c>
      <c r="AW290" s="56">
        <f t="shared" si="152"/>
        <v>1.0000005368550759</v>
      </c>
      <c r="AX290" s="56">
        <f t="shared" si="156"/>
        <v>-166.52800926132142</v>
      </c>
      <c r="AY290" s="56">
        <f t="shared" si="153"/>
        <v>9.3931336651518985E-3</v>
      </c>
      <c r="AZ290" s="56">
        <f t="shared" si="154"/>
        <v>-40.543789951384355</v>
      </c>
    </row>
    <row r="291" spans="2:52"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7">
        <f t="shared" si="127"/>
        <v>110</v>
      </c>
      <c r="R291" s="56">
        <f>10000+R290</f>
        <v>110000</v>
      </c>
      <c r="S291" s="56">
        <f t="shared" si="155"/>
        <v>690800</v>
      </c>
      <c r="T291" s="56">
        <f t="shared" si="128"/>
        <v>-26.625879273725847</v>
      </c>
      <c r="U291" s="56">
        <f t="shared" si="129"/>
        <v>8.2519712688427873</v>
      </c>
      <c r="V291" s="56">
        <f t="shared" si="130"/>
        <v>2.8410572722907479</v>
      </c>
      <c r="W291" s="56">
        <f t="shared" si="131"/>
        <v>162.78059105720979</v>
      </c>
      <c r="X291" s="56">
        <f t="shared" si="132"/>
        <v>27.875302274967897</v>
      </c>
      <c r="Y291" s="62">
        <v>1</v>
      </c>
      <c r="Z291" s="56">
        <f t="shared" si="133"/>
        <v>3103.5241523849299</v>
      </c>
      <c r="AA291" s="56">
        <f t="shared" si="134"/>
        <v>1.5704741124616768</v>
      </c>
      <c r="AB291" s="56">
        <f t="shared" si="135"/>
        <v>89.981538478607888</v>
      </c>
      <c r="AC291" s="56">
        <f t="shared" si="136"/>
        <v>3103.5243134920979</v>
      </c>
      <c r="AD291" s="62">
        <v>1</v>
      </c>
      <c r="AE291" s="56">
        <f t="shared" si="137"/>
        <v>0.11398199999999999</v>
      </c>
      <c r="AF291" s="56">
        <f t="shared" si="138"/>
        <v>0.11349219833087691</v>
      </c>
      <c r="AG291" s="56">
        <f t="shared" si="139"/>
        <v>6.5026239720209329</v>
      </c>
      <c r="AH291" s="56">
        <f t="shared" si="140"/>
        <v>1.0064749854437516</v>
      </c>
      <c r="AI291" s="62">
        <v>1</v>
      </c>
      <c r="AJ291" s="56">
        <f t="shared" si="141"/>
        <v>0</v>
      </c>
      <c r="AK291" s="56">
        <f t="shared" si="142"/>
        <v>0</v>
      </c>
      <c r="AL291" s="56">
        <f t="shared" si="143"/>
        <v>0</v>
      </c>
      <c r="AM291" s="56">
        <f t="shared" si="144"/>
        <v>1</v>
      </c>
      <c r="AN291" s="62">
        <v>1</v>
      </c>
      <c r="AO291" s="56">
        <f t="shared" si="145"/>
        <v>11.398200000000001</v>
      </c>
      <c r="AP291" s="56">
        <f t="shared" si="146"/>
        <v>1.4832872391836751</v>
      </c>
      <c r="AQ291" s="56">
        <f t="shared" si="147"/>
        <v>84.98609861083645</v>
      </c>
      <c r="AR291" s="56">
        <f t="shared" si="148"/>
        <v>11.441982487313989</v>
      </c>
      <c r="AS291" s="62">
        <v>1</v>
      </c>
      <c r="AT291" s="56">
        <f t="shared" si="149"/>
        <v>1.1398200000000002E-3</v>
      </c>
      <c r="AU291" s="56">
        <f t="shared" si="150"/>
        <v>1.139819506386276E-3</v>
      </c>
      <c r="AV291" s="56">
        <f t="shared" si="151"/>
        <v>6.5306847122618403E-2</v>
      </c>
      <c r="AW291" s="56">
        <f t="shared" si="152"/>
        <v>1.0000006495946052</v>
      </c>
      <c r="AX291" s="56">
        <f t="shared" si="156"/>
        <v>-167.77603092498123</v>
      </c>
      <c r="AY291" s="56">
        <f t="shared" si="153"/>
        <v>7.7724641186107607E-3</v>
      </c>
      <c r="AZ291" s="56">
        <f t="shared" si="154"/>
        <v>-42.188825483798517</v>
      </c>
    </row>
    <row r="292" spans="2:52"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7">
        <f t="shared" si="127"/>
        <v>120</v>
      </c>
      <c r="R292" s="56">
        <f>10000+R291</f>
        <v>120000</v>
      </c>
      <c r="S292" s="56">
        <f t="shared" si="155"/>
        <v>753600</v>
      </c>
      <c r="T292" s="56">
        <f t="shared" si="128"/>
        <v>-31.877079466252241</v>
      </c>
      <c r="U292" s="56">
        <f t="shared" si="129"/>
        <v>9.0021504751012227</v>
      </c>
      <c r="V292" s="56">
        <f t="shared" si="130"/>
        <v>2.8663579836783648</v>
      </c>
      <c r="W292" s="56">
        <f t="shared" si="131"/>
        <v>164.2302150383988</v>
      </c>
      <c r="X292" s="56">
        <f t="shared" si="132"/>
        <v>33.123811804714222</v>
      </c>
      <c r="Y292" s="62">
        <v>1</v>
      </c>
      <c r="Z292" s="56">
        <f t="shared" si="133"/>
        <v>3385.6627116926506</v>
      </c>
      <c r="AA292" s="56">
        <f t="shared" si="134"/>
        <v>1.5705009636544791</v>
      </c>
      <c r="AB292" s="56">
        <f t="shared" si="135"/>
        <v>89.983076938630347</v>
      </c>
      <c r="AC292" s="56">
        <f t="shared" si="136"/>
        <v>3385.6628593742221</v>
      </c>
      <c r="AD292" s="62">
        <v>1</v>
      </c>
      <c r="AE292" s="56">
        <f t="shared" si="137"/>
        <v>0.12434399999999998</v>
      </c>
      <c r="AF292" s="56">
        <f t="shared" si="138"/>
        <v>0.1237090347904948</v>
      </c>
      <c r="AG292" s="56">
        <f t="shared" si="139"/>
        <v>7.0880055811324203</v>
      </c>
      <c r="AH292" s="56">
        <f t="shared" si="140"/>
        <v>1.0077010619901121</v>
      </c>
      <c r="AI292" s="62">
        <v>1</v>
      </c>
      <c r="AJ292" s="56">
        <f t="shared" si="141"/>
        <v>0</v>
      </c>
      <c r="AK292" s="56">
        <f t="shared" si="142"/>
        <v>0</v>
      </c>
      <c r="AL292" s="56">
        <f t="shared" si="143"/>
        <v>0</v>
      </c>
      <c r="AM292" s="56">
        <f t="shared" si="144"/>
        <v>1</v>
      </c>
      <c r="AN292" s="62">
        <v>1</v>
      </c>
      <c r="AO292" s="56">
        <f t="shared" si="145"/>
        <v>12.4344</v>
      </c>
      <c r="AP292" s="56">
        <f t="shared" si="146"/>
        <v>1.4905469842063919</v>
      </c>
      <c r="AQ292" s="56">
        <f t="shared" si="147"/>
        <v>85.402051360979229</v>
      </c>
      <c r="AR292" s="56">
        <f t="shared" si="148"/>
        <v>12.4745462186005</v>
      </c>
      <c r="AS292" s="62">
        <v>1</v>
      </c>
      <c r="AT292" s="56">
        <f t="shared" si="149"/>
        <v>1.2434400000000002E-3</v>
      </c>
      <c r="AU292" s="56">
        <f t="shared" si="150"/>
        <v>1.2434393591552301E-3</v>
      </c>
      <c r="AV292" s="56">
        <f t="shared" si="151"/>
        <v>7.1243827360046447E-2</v>
      </c>
      <c r="AW292" s="56">
        <f t="shared" si="152"/>
        <v>1.0000007730712179</v>
      </c>
      <c r="AX292" s="56">
        <f t="shared" si="156"/>
        <v>-168.81124061604993</v>
      </c>
      <c r="AY292" s="56">
        <f t="shared" si="153"/>
        <v>6.5369162853409187E-3</v>
      </c>
      <c r="AZ292" s="56">
        <f t="shared" si="154"/>
        <v>-43.692541535337583</v>
      </c>
    </row>
    <row r="293" spans="2:52"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7">
        <f t="shared" si="127"/>
        <v>130</v>
      </c>
      <c r="R293" s="56">
        <f t="shared" ref="R293:R299" si="158">10000+R292</f>
        <v>130000</v>
      </c>
      <c r="S293" s="56">
        <f t="shared" si="155"/>
        <v>816400</v>
      </c>
      <c r="T293" s="56">
        <f t="shared" si="128"/>
        <v>-37.584905762476595</v>
      </c>
      <c r="U293" s="56">
        <f t="shared" si="129"/>
        <v>9.7523296813596581</v>
      </c>
      <c r="V293" s="56">
        <f t="shared" si="130"/>
        <v>2.8877167576376941</v>
      </c>
      <c r="W293" s="56">
        <f t="shared" si="131"/>
        <v>165.45398264184232</v>
      </c>
      <c r="X293" s="56">
        <f t="shared" si="132"/>
        <v>38.82953869656675</v>
      </c>
      <c r="Y293" s="62">
        <v>1</v>
      </c>
      <c r="Z293" s="56">
        <f t="shared" si="133"/>
        <v>3667.8012710003718</v>
      </c>
      <c r="AA293" s="56">
        <f t="shared" si="134"/>
        <v>1.5705236838948768</v>
      </c>
      <c r="AB293" s="56">
        <f t="shared" si="135"/>
        <v>89.984378712514669</v>
      </c>
      <c r="AC293" s="56">
        <f t="shared" si="136"/>
        <v>3667.8014073218228</v>
      </c>
      <c r="AD293" s="62">
        <v>1</v>
      </c>
      <c r="AE293" s="56">
        <f t="shared" si="137"/>
        <v>0.13470599999999999</v>
      </c>
      <c r="AF293" s="56">
        <f t="shared" si="138"/>
        <v>0.13389997895069986</v>
      </c>
      <c r="AG293" s="56">
        <f t="shared" si="139"/>
        <v>7.6719036707656629</v>
      </c>
      <c r="AH293" s="56">
        <f t="shared" si="140"/>
        <v>1.0090320641268047</v>
      </c>
      <c r="AI293" s="62">
        <v>1</v>
      </c>
      <c r="AJ293" s="56">
        <f t="shared" si="141"/>
        <v>0</v>
      </c>
      <c r="AK293" s="56">
        <f t="shared" si="142"/>
        <v>0</v>
      </c>
      <c r="AL293" s="56">
        <f t="shared" si="143"/>
        <v>0</v>
      </c>
      <c r="AM293" s="56">
        <f t="shared" si="144"/>
        <v>1</v>
      </c>
      <c r="AN293" s="62">
        <v>1</v>
      </c>
      <c r="AO293" s="56">
        <f t="shared" si="145"/>
        <v>13.470600000000001</v>
      </c>
      <c r="AP293" s="56">
        <f t="shared" si="146"/>
        <v>1.4966965043334903</v>
      </c>
      <c r="AQ293" s="56">
        <f t="shared" si="147"/>
        <v>85.754392910292722</v>
      </c>
      <c r="AR293" s="56">
        <f t="shared" si="148"/>
        <v>13.507666873298291</v>
      </c>
      <c r="AS293" s="62">
        <v>1</v>
      </c>
      <c r="AT293" s="56">
        <f t="shared" si="149"/>
        <v>1.34706E-3</v>
      </c>
      <c r="AU293" s="56">
        <f t="shared" si="150"/>
        <v>1.3470591852223766E-3</v>
      </c>
      <c r="AV293" s="56">
        <f t="shared" si="151"/>
        <v>7.7180806067573604E-2</v>
      </c>
      <c r="AW293" s="56">
        <f t="shared" si="152"/>
        <v>1.0000009072849101</v>
      </c>
      <c r="AX293" s="56">
        <f t="shared" si="156"/>
        <v>-169.68396844406425</v>
      </c>
      <c r="AY293" s="56">
        <f t="shared" si="153"/>
        <v>5.5737114586374955E-3</v>
      </c>
      <c r="AZ293" s="56">
        <f t="shared" si="154"/>
        <v>-45.077110354237824</v>
      </c>
    </row>
    <row r="294" spans="2:52"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7">
        <f t="shared" si="127"/>
        <v>140</v>
      </c>
      <c r="R294" s="56">
        <f t="shared" si="158"/>
        <v>140000</v>
      </c>
      <c r="S294" s="56">
        <f t="shared" si="155"/>
        <v>879200</v>
      </c>
      <c r="T294" s="56">
        <f t="shared" si="128"/>
        <v>-43.749358162398892</v>
      </c>
      <c r="U294" s="56">
        <f t="shared" si="129"/>
        <v>10.502508887618093</v>
      </c>
      <c r="V294" s="56">
        <f t="shared" si="130"/>
        <v>2.9059901208714258</v>
      </c>
      <c r="W294" s="56">
        <f t="shared" si="131"/>
        <v>166.50096923264465</v>
      </c>
      <c r="X294" s="56">
        <f t="shared" si="132"/>
        <v>44.992321928928668</v>
      </c>
      <c r="Y294" s="62">
        <v>1</v>
      </c>
      <c r="Z294" s="56">
        <f t="shared" si="133"/>
        <v>3949.9398303080925</v>
      </c>
      <c r="AA294" s="56">
        <f t="shared" si="134"/>
        <v>1.5705431583868712</v>
      </c>
      <c r="AB294" s="56">
        <f t="shared" si="135"/>
        <v>89.985494518714106</v>
      </c>
      <c r="AC294" s="56">
        <f t="shared" si="136"/>
        <v>3949.9399568922972</v>
      </c>
      <c r="AD294" s="62">
        <v>1</v>
      </c>
      <c r="AE294" s="56">
        <f t="shared" si="137"/>
        <v>0.14506799999999997</v>
      </c>
      <c r="AF294" s="56">
        <f t="shared" si="138"/>
        <v>0.14406302080610545</v>
      </c>
      <c r="AG294" s="56">
        <f t="shared" si="139"/>
        <v>8.2542030760952088</v>
      </c>
      <c r="AH294" s="56">
        <f t="shared" si="140"/>
        <v>1.0104675772255138</v>
      </c>
      <c r="AI294" s="62">
        <v>1</v>
      </c>
      <c r="AJ294" s="56">
        <f t="shared" si="141"/>
        <v>0</v>
      </c>
      <c r="AK294" s="56">
        <f t="shared" si="142"/>
        <v>0</v>
      </c>
      <c r="AL294" s="56">
        <f t="shared" si="143"/>
        <v>0</v>
      </c>
      <c r="AM294" s="56">
        <f t="shared" si="144"/>
        <v>1</v>
      </c>
      <c r="AN294" s="62">
        <v>1</v>
      </c>
      <c r="AO294" s="56">
        <f t="shared" si="145"/>
        <v>14.506800000000002</v>
      </c>
      <c r="AP294" s="56">
        <f t="shared" si="146"/>
        <v>1.5019720118257267</v>
      </c>
      <c r="AQ294" s="56">
        <f t="shared" si="147"/>
        <v>86.056657224387507</v>
      </c>
      <c r="AR294" s="56">
        <f t="shared" si="148"/>
        <v>14.54122574750836</v>
      </c>
      <c r="AS294" s="62">
        <v>1</v>
      </c>
      <c r="AT294" s="56">
        <f t="shared" si="149"/>
        <v>1.45068E-3</v>
      </c>
      <c r="AU294" s="56">
        <f t="shared" si="150"/>
        <v>1.450678982362581E-3</v>
      </c>
      <c r="AV294" s="56">
        <f t="shared" si="151"/>
        <v>8.3117783117709079E-2</v>
      </c>
      <c r="AW294" s="56">
        <f t="shared" si="152"/>
        <v>1.0000010522356775</v>
      </c>
      <c r="AX294" s="56">
        <f t="shared" si="156"/>
        <v>-170.42980652697125</v>
      </c>
      <c r="AY294" s="56">
        <f t="shared" si="153"/>
        <v>4.808441104128135E-3</v>
      </c>
      <c r="AZ294" s="56">
        <f t="shared" si="154"/>
        <v>-46.359913980249047</v>
      </c>
    </row>
    <row r="295" spans="2:52"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7">
        <f t="shared" si="127"/>
        <v>150</v>
      </c>
      <c r="R295" s="56">
        <f t="shared" si="158"/>
        <v>150000</v>
      </c>
      <c r="S295" s="56">
        <f t="shared" si="155"/>
        <v>942000</v>
      </c>
      <c r="T295" s="56">
        <f t="shared" si="128"/>
        <v>-50.370436666019138</v>
      </c>
      <c r="U295" s="56">
        <f t="shared" si="129"/>
        <v>11.252688093876529</v>
      </c>
      <c r="V295" s="56">
        <f t="shared" si="130"/>
        <v>2.9218029106681804</v>
      </c>
      <c r="W295" s="56">
        <f t="shared" si="131"/>
        <v>167.40697535032623</v>
      </c>
      <c r="X295" s="56">
        <f t="shared" si="132"/>
        <v>51.612051686243937</v>
      </c>
      <c r="Y295" s="62">
        <v>1</v>
      </c>
      <c r="Z295" s="56">
        <f t="shared" si="133"/>
        <v>4232.0783896158136</v>
      </c>
      <c r="AA295" s="56">
        <f t="shared" si="134"/>
        <v>1.5705600362800889</v>
      </c>
      <c r="AB295" s="56">
        <f t="shared" si="135"/>
        <v>89.986461550762542</v>
      </c>
      <c r="AC295" s="56">
        <f t="shared" si="136"/>
        <v>4232.0785077610717</v>
      </c>
      <c r="AD295" s="62">
        <v>1</v>
      </c>
      <c r="AE295" s="56">
        <f t="shared" si="137"/>
        <v>0.15542999999999998</v>
      </c>
      <c r="AF295" s="56">
        <f t="shared" si="138"/>
        <v>0.15419618438936802</v>
      </c>
      <c r="AG295" s="56">
        <f t="shared" si="139"/>
        <v>8.8347905825318165</v>
      </c>
      <c r="AH295" s="56">
        <f t="shared" si="140"/>
        <v>1.0120071565458419</v>
      </c>
      <c r="AI295" s="62">
        <v>1</v>
      </c>
      <c r="AJ295" s="56">
        <f t="shared" si="141"/>
        <v>0</v>
      </c>
      <c r="AK295" s="56">
        <f t="shared" si="142"/>
        <v>0</v>
      </c>
      <c r="AL295" s="56">
        <f t="shared" si="143"/>
        <v>0</v>
      </c>
      <c r="AM295" s="56">
        <f t="shared" si="144"/>
        <v>1</v>
      </c>
      <c r="AN295" s="62">
        <v>1</v>
      </c>
      <c r="AO295" s="56">
        <f t="shared" si="145"/>
        <v>15.543000000000001</v>
      </c>
      <c r="AP295" s="56">
        <f t="shared" si="146"/>
        <v>1.5065472346480411</v>
      </c>
      <c r="AQ295" s="56">
        <f t="shared" si="147"/>
        <v>86.318798182438059</v>
      </c>
      <c r="AR295" s="56">
        <f t="shared" si="148"/>
        <v>15.575135601335868</v>
      </c>
      <c r="AS295" s="62">
        <v>1</v>
      </c>
      <c r="AT295" s="56">
        <f t="shared" si="149"/>
        <v>1.5543E-3</v>
      </c>
      <c r="AU295" s="56">
        <f t="shared" si="150"/>
        <v>1.5542987483507117E-3</v>
      </c>
      <c r="AV295" s="56">
        <f t="shared" si="151"/>
        <v>8.9054758382962201E-2</v>
      </c>
      <c r="AW295" s="56">
        <f t="shared" si="152"/>
        <v>1.0000012079235154</v>
      </c>
      <c r="AX295" s="56">
        <f t="shared" si="156"/>
        <v>-171.0746387186507</v>
      </c>
      <c r="AY295" s="56">
        <f t="shared" si="153"/>
        <v>4.1904357096603654E-3</v>
      </c>
      <c r="AZ295" s="56">
        <f t="shared" si="154"/>
        <v>-47.554816359465221</v>
      </c>
    </row>
    <row r="296" spans="2:52"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7">
        <f t="shared" si="127"/>
        <v>160</v>
      </c>
      <c r="R296" s="56">
        <f t="shared" si="158"/>
        <v>160000</v>
      </c>
      <c r="S296" s="56">
        <f t="shared" si="155"/>
        <v>1004800</v>
      </c>
      <c r="T296" s="56">
        <f t="shared" si="128"/>
        <v>-57.448141273337328</v>
      </c>
      <c r="U296" s="56">
        <f t="shared" si="129"/>
        <v>12.002867300134964</v>
      </c>
      <c r="V296" s="56">
        <f t="shared" si="130"/>
        <v>2.9356216971431306</v>
      </c>
      <c r="W296" s="56">
        <f t="shared" si="131"/>
        <v>168.19873349333335</v>
      </c>
      <c r="X296" s="56">
        <f t="shared" si="132"/>
        <v>58.688651025440798</v>
      </c>
      <c r="Y296" s="62">
        <v>1</v>
      </c>
      <c r="Z296" s="56">
        <f t="shared" si="133"/>
        <v>4514.2169489235339</v>
      </c>
      <c r="AA296" s="56">
        <f t="shared" si="134"/>
        <v>1.5705748044367651</v>
      </c>
      <c r="AB296" s="56">
        <f t="shared" si="135"/>
        <v>89.987307703811283</v>
      </c>
      <c r="AC296" s="56">
        <f t="shared" si="136"/>
        <v>4514.2170596847136</v>
      </c>
      <c r="AD296" s="62">
        <v>1</v>
      </c>
      <c r="AE296" s="56">
        <f t="shared" si="137"/>
        <v>0.16579199999999999</v>
      </c>
      <c r="AF296" s="56">
        <f t="shared" si="138"/>
        <v>0.16429752986818161</v>
      </c>
      <c r="AG296" s="56">
        <f t="shared" si="139"/>
        <v>9.4135550458713908</v>
      </c>
      <c r="AH296" s="56">
        <f t="shared" si="140"/>
        <v>1.0136503279060289</v>
      </c>
      <c r="AI296" s="62">
        <v>1</v>
      </c>
      <c r="AJ296" s="56">
        <f t="shared" si="141"/>
        <v>0</v>
      </c>
      <c r="AK296" s="56">
        <f t="shared" si="142"/>
        <v>0</v>
      </c>
      <c r="AL296" s="56">
        <f t="shared" si="143"/>
        <v>0</v>
      </c>
      <c r="AM296" s="56">
        <f t="shared" si="144"/>
        <v>1</v>
      </c>
      <c r="AN296" s="62">
        <v>1</v>
      </c>
      <c r="AO296" s="56">
        <f t="shared" si="145"/>
        <v>16.5792</v>
      </c>
      <c r="AP296" s="56">
        <f t="shared" si="146"/>
        <v>1.5105527719053116</v>
      </c>
      <c r="AQ296" s="56">
        <f t="shared" si="147"/>
        <v>86.548298561962071</v>
      </c>
      <c r="AR296" s="56">
        <f t="shared" si="148"/>
        <v>16.609330890797498</v>
      </c>
      <c r="AS296" s="62">
        <v>1</v>
      </c>
      <c r="AT296" s="56">
        <f t="shared" si="149"/>
        <v>1.65792E-3</v>
      </c>
      <c r="AU296" s="56">
        <f t="shared" si="150"/>
        <v>1.6579184809616412E-3</v>
      </c>
      <c r="AV296" s="56">
        <f t="shared" si="151"/>
        <v>9.4991731735842563E-2</v>
      </c>
      <c r="AW296" s="56">
        <f t="shared" si="152"/>
        <v>1.0000013743484188</v>
      </c>
      <c r="AX296" s="56">
        <f t="shared" si="156"/>
        <v>-171.63774263518258</v>
      </c>
      <c r="AY296" s="56">
        <f t="shared" si="153"/>
        <v>3.6842386725174812E-3</v>
      </c>
      <c r="AZ296" s="56">
        <f t="shared" si="154"/>
        <v>-48.673044861578767</v>
      </c>
    </row>
    <row r="297" spans="2:52"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7">
        <f t="shared" si="127"/>
        <v>170</v>
      </c>
      <c r="R297" s="56">
        <f t="shared" si="158"/>
        <v>170000</v>
      </c>
      <c r="S297" s="56">
        <f t="shared" si="155"/>
        <v>1067600</v>
      </c>
      <c r="T297" s="56">
        <f t="shared" si="128"/>
        <v>-64.982471984353481</v>
      </c>
      <c r="U297" s="56">
        <f t="shared" si="129"/>
        <v>12.7530465063934</v>
      </c>
      <c r="V297" s="56">
        <f t="shared" si="130"/>
        <v>2.9478019468179824</v>
      </c>
      <c r="W297" s="56">
        <f t="shared" si="131"/>
        <v>168.89661039311795</v>
      </c>
      <c r="X297" s="56">
        <f t="shared" si="132"/>
        <v>66.222064754819584</v>
      </c>
      <c r="Y297" s="62">
        <v>1</v>
      </c>
      <c r="Z297" s="56">
        <f t="shared" si="133"/>
        <v>4796.355508231255</v>
      </c>
      <c r="AA297" s="56">
        <f t="shared" si="134"/>
        <v>1.5705878351633247</v>
      </c>
      <c r="AB297" s="56">
        <f t="shared" si="135"/>
        <v>89.988054309447136</v>
      </c>
      <c r="AC297" s="56">
        <f t="shared" si="136"/>
        <v>4796.3556124770712</v>
      </c>
      <c r="AD297" s="62">
        <v>1</v>
      </c>
      <c r="AE297" s="56">
        <f t="shared" si="137"/>
        <v>0.17615399999999998</v>
      </c>
      <c r="AF297" s="56">
        <f t="shared" si="138"/>
        <v>0.17436515553626425</v>
      </c>
      <c r="AG297" s="56">
        <f t="shared" si="139"/>
        <v>9.9903875063701015</v>
      </c>
      <c r="AH297" s="56">
        <f t="shared" si="140"/>
        <v>1.0153965883909597</v>
      </c>
      <c r="AI297" s="62">
        <v>1</v>
      </c>
      <c r="AJ297" s="56">
        <f t="shared" si="141"/>
        <v>0</v>
      </c>
      <c r="AK297" s="56">
        <f t="shared" si="142"/>
        <v>0</v>
      </c>
      <c r="AL297" s="56">
        <f t="shared" si="143"/>
        <v>0</v>
      </c>
      <c r="AM297" s="56">
        <f t="shared" si="144"/>
        <v>1</v>
      </c>
      <c r="AN297" s="62">
        <v>1</v>
      </c>
      <c r="AO297" s="56">
        <f t="shared" si="145"/>
        <v>17.615400000000001</v>
      </c>
      <c r="AP297" s="56">
        <f t="shared" si="146"/>
        <v>1.5140886817159283</v>
      </c>
      <c r="AQ297" s="56">
        <f t="shared" si="147"/>
        <v>86.750891270849309</v>
      </c>
      <c r="AR297" s="56">
        <f t="shared" si="148"/>
        <v>17.643761423233993</v>
      </c>
      <c r="AS297" s="62">
        <v>1</v>
      </c>
      <c r="AT297" s="56">
        <f t="shared" si="149"/>
        <v>1.76154E-3</v>
      </c>
      <c r="AU297" s="56">
        <f t="shared" si="150"/>
        <v>1.7615381779702464E-3</v>
      </c>
      <c r="AV297" s="56">
        <f t="shared" si="151"/>
        <v>0.10092870304886001</v>
      </c>
      <c r="AW297" s="56">
        <f t="shared" si="152"/>
        <v>1.0000015515103822</v>
      </c>
      <c r="AX297" s="56">
        <f t="shared" si="156"/>
        <v>-172.13377343171578</v>
      </c>
      <c r="AY297" s="56">
        <f t="shared" si="153"/>
        <v>3.2644443431582813E-3</v>
      </c>
      <c r="AZ297" s="56">
        <f t="shared" si="154"/>
        <v>-49.723814629199495</v>
      </c>
    </row>
    <row r="298" spans="2:52"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7">
        <f t="shared" si="127"/>
        <v>180</v>
      </c>
      <c r="R298" s="56">
        <f t="shared" si="158"/>
        <v>180000</v>
      </c>
      <c r="S298" s="56">
        <f t="shared" si="155"/>
        <v>1130400</v>
      </c>
      <c r="T298" s="56">
        <f t="shared" si="128"/>
        <v>-72.973428799067563</v>
      </c>
      <c r="U298" s="56">
        <f t="shared" si="129"/>
        <v>13.503225712651833</v>
      </c>
      <c r="V298" s="56">
        <f t="shared" si="130"/>
        <v>2.9586192639108733</v>
      </c>
      <c r="W298" s="56">
        <f t="shared" si="131"/>
        <v>169.51639700819533</v>
      </c>
      <c r="X298" s="56">
        <f t="shared" si="132"/>
        <v>74.212252461028328</v>
      </c>
      <c r="Y298" s="62">
        <v>1</v>
      </c>
      <c r="Z298" s="56">
        <f t="shared" si="133"/>
        <v>5078.4940675389762</v>
      </c>
      <c r="AA298" s="56">
        <f t="shared" si="134"/>
        <v>1.5705994180314371</v>
      </c>
      <c r="AB298" s="56">
        <f t="shared" si="135"/>
        <v>89.98871795890463</v>
      </c>
      <c r="AC298" s="56">
        <f t="shared" si="136"/>
        <v>5078.4941659933584</v>
      </c>
      <c r="AD298" s="62">
        <v>1</v>
      </c>
      <c r="AE298" s="56">
        <f t="shared" si="137"/>
        <v>0.18651599999999999</v>
      </c>
      <c r="AF298" s="56">
        <f t="shared" si="138"/>
        <v>0.18439719969404428</v>
      </c>
      <c r="AG298" s="56">
        <f t="shared" si="139"/>
        <v>10.565181296499771</v>
      </c>
      <c r="AH298" s="56">
        <f t="shared" si="140"/>
        <v>1.0172454070950627</v>
      </c>
      <c r="AI298" s="62">
        <v>1</v>
      </c>
      <c r="AJ298" s="56">
        <f t="shared" si="141"/>
        <v>0</v>
      </c>
      <c r="AK298" s="56">
        <f t="shared" si="142"/>
        <v>0</v>
      </c>
      <c r="AL298" s="56">
        <f t="shared" si="143"/>
        <v>0</v>
      </c>
      <c r="AM298" s="56">
        <f t="shared" si="144"/>
        <v>1</v>
      </c>
      <c r="AN298" s="62">
        <v>1</v>
      </c>
      <c r="AO298" s="56">
        <f t="shared" si="145"/>
        <v>18.651600000000002</v>
      </c>
      <c r="AP298" s="56">
        <f t="shared" si="146"/>
        <v>1.5172329075491948</v>
      </c>
      <c r="AQ298" s="56">
        <f t="shared" si="147"/>
        <v>86.931042140931481</v>
      </c>
      <c r="AR298" s="56">
        <f t="shared" si="148"/>
        <v>18.678388114609891</v>
      </c>
      <c r="AS298" s="62">
        <v>1</v>
      </c>
      <c r="AT298" s="56">
        <f t="shared" si="149"/>
        <v>1.86516E-3</v>
      </c>
      <c r="AU298" s="56">
        <f t="shared" si="150"/>
        <v>1.8651578371514091E-3</v>
      </c>
      <c r="AV298" s="56">
        <f t="shared" si="151"/>
        <v>0.10686567219452464</v>
      </c>
      <c r="AW298" s="56">
        <f t="shared" si="152"/>
        <v>1.0000017394094001</v>
      </c>
      <c r="AX298" s="56">
        <f t="shared" si="156"/>
        <v>-172.57407282616848</v>
      </c>
      <c r="AY298" s="56">
        <f t="shared" si="153"/>
        <v>2.9124669697149414E-3</v>
      </c>
      <c r="AZ298" s="56">
        <f t="shared" si="154"/>
        <v>-50.714779825425815</v>
      </c>
    </row>
    <row r="299" spans="2:52"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7">
        <f t="shared" si="127"/>
        <v>190</v>
      </c>
      <c r="R299" s="56">
        <f t="shared" si="158"/>
        <v>190000</v>
      </c>
      <c r="S299" s="56">
        <f t="shared" si="155"/>
        <v>1193200</v>
      </c>
      <c r="T299" s="56">
        <f t="shared" si="128"/>
        <v>-81.421011717479587</v>
      </c>
      <c r="U299" s="56">
        <f t="shared" si="129"/>
        <v>14.25340491891027</v>
      </c>
      <c r="V299" s="56">
        <f t="shared" si="130"/>
        <v>2.9682906462186409</v>
      </c>
      <c r="W299" s="56">
        <f t="shared" si="131"/>
        <v>170.07052639648791</v>
      </c>
      <c r="X299" s="56">
        <f t="shared" si="132"/>
        <v>82.659184008072344</v>
      </c>
      <c r="Y299" s="62">
        <v>1</v>
      </c>
      <c r="Z299" s="56">
        <f t="shared" si="133"/>
        <v>5360.6326268466973</v>
      </c>
      <c r="AA299" s="56">
        <f t="shared" si="134"/>
        <v>1.5706097816503195</v>
      </c>
      <c r="AB299" s="56">
        <f t="shared" si="135"/>
        <v>89.989311750527079</v>
      </c>
      <c r="AC299" s="56">
        <f t="shared" si="136"/>
        <v>5360.6327201192698</v>
      </c>
      <c r="AD299" s="62">
        <v>1</v>
      </c>
      <c r="AE299" s="56">
        <f t="shared" si="137"/>
        <v>0.19687799999999997</v>
      </c>
      <c r="AF299" s="56">
        <f t="shared" si="138"/>
        <v>0.19439184241532839</v>
      </c>
      <c r="AG299" s="56">
        <f t="shared" si="139"/>
        <v>11.137832142170501</v>
      </c>
      <c r="AH299" s="56">
        <f t="shared" si="140"/>
        <v>1.0191962258976432</v>
      </c>
      <c r="AI299" s="62">
        <v>1</v>
      </c>
      <c r="AJ299" s="56">
        <f t="shared" si="141"/>
        <v>0</v>
      </c>
      <c r="AK299" s="56">
        <f t="shared" si="142"/>
        <v>0</v>
      </c>
      <c r="AL299" s="56">
        <f t="shared" si="143"/>
        <v>0</v>
      </c>
      <c r="AM299" s="56">
        <f t="shared" si="144"/>
        <v>1</v>
      </c>
      <c r="AN299" s="62">
        <v>1</v>
      </c>
      <c r="AO299" s="56">
        <f t="shared" si="145"/>
        <v>19.687800000000003</v>
      </c>
      <c r="AP299" s="56">
        <f t="shared" si="146"/>
        <v>1.5200470629546499</v>
      </c>
      <c r="AQ299" s="56">
        <f t="shared" si="147"/>
        <v>87.092281368557977</v>
      </c>
      <c r="AR299" s="56">
        <f t="shared" si="148"/>
        <v>19.713180079327639</v>
      </c>
      <c r="AS299" s="62">
        <v>1</v>
      </c>
      <c r="AT299" s="56">
        <f t="shared" si="149"/>
        <v>1.9687800000000003E-3</v>
      </c>
      <c r="AU299" s="56">
        <f t="shared" si="150"/>
        <v>1.9687774562800161E-3</v>
      </c>
      <c r="AV299" s="56">
        <f t="shared" si="151"/>
        <v>0.11280263904534688</v>
      </c>
      <c r="AW299" s="56">
        <f t="shared" si="152"/>
        <v>1.0000019380454661</v>
      </c>
      <c r="AX299" s="56">
        <f t="shared" si="156"/>
        <v>-172.96755677845701</v>
      </c>
      <c r="AY299" s="56">
        <f t="shared" si="153"/>
        <v>2.6144582274064054E-3</v>
      </c>
      <c r="AZ299" s="56">
        <f t="shared" si="154"/>
        <v>-51.652365854669462</v>
      </c>
    </row>
    <row r="300" spans="2:52">
      <c r="R300" s="5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C81F-46FF-410C-A873-EABA191C622E}">
  <dimension ref="D1:AG299"/>
  <sheetViews>
    <sheetView topLeftCell="B1" zoomScale="85" zoomScaleNormal="85" workbookViewId="0">
      <selection activeCell="F7" sqref="F7"/>
    </sheetView>
  </sheetViews>
  <sheetFormatPr defaultRowHeight="15"/>
  <cols>
    <col min="1" max="1" width="87.85546875" customWidth="1"/>
    <col min="4" max="4" width="13.42578125" customWidth="1"/>
    <col min="5" max="5" width="14.85546875" customWidth="1"/>
    <col min="6" max="6" width="18.42578125" customWidth="1"/>
    <col min="7" max="7" width="13.7109375" customWidth="1"/>
    <col min="8" max="8" width="26.28515625" customWidth="1"/>
    <col min="9" max="9" width="18.42578125" customWidth="1"/>
    <col min="10" max="10" width="16" customWidth="1"/>
    <col min="17" max="17" width="29.42578125" customWidth="1"/>
    <col min="18" max="18" width="14" customWidth="1"/>
    <col min="20" max="20" width="18.7109375" customWidth="1"/>
    <col min="21" max="21" width="11" customWidth="1"/>
    <col min="22" max="22" width="12.5703125" customWidth="1"/>
    <col min="23" max="23" width="29.7109375" customWidth="1"/>
    <col min="24" max="24" width="17" customWidth="1"/>
    <col min="25" max="25" width="11.7109375" customWidth="1"/>
    <col min="26" max="26" width="20" customWidth="1"/>
    <col min="27" max="27" width="16" customWidth="1"/>
    <col min="30" max="30" width="15.5703125" customWidth="1"/>
    <col min="31" max="31" width="13.85546875" customWidth="1"/>
    <col min="32" max="32" width="12" customWidth="1"/>
  </cols>
  <sheetData>
    <row r="1" spans="4:33">
      <c r="D1" t="s">
        <v>229</v>
      </c>
      <c r="E1" s="82" t="s">
        <v>230</v>
      </c>
      <c r="F1" s="62" t="s">
        <v>161</v>
      </c>
      <c r="G1" s="82"/>
      <c r="H1" s="83"/>
      <c r="I1" s="83" t="s">
        <v>231</v>
      </c>
      <c r="J1" s="83"/>
      <c r="N1" t="s">
        <v>165</v>
      </c>
      <c r="O1" t="s">
        <v>166</v>
      </c>
      <c r="P1" t="s">
        <v>167</v>
      </c>
      <c r="Q1" s="84" t="s">
        <v>316</v>
      </c>
      <c r="R1" s="84" t="s">
        <v>170</v>
      </c>
      <c r="S1" s="84" t="s">
        <v>171</v>
      </c>
      <c r="T1" s="84" t="s">
        <v>317</v>
      </c>
      <c r="U1" s="84" t="s">
        <v>170</v>
      </c>
      <c r="V1" s="84" t="s">
        <v>171</v>
      </c>
      <c r="W1" s="85" t="s">
        <v>318</v>
      </c>
      <c r="X1" s="85" t="s">
        <v>170</v>
      </c>
      <c r="Y1" s="85" t="s">
        <v>171</v>
      </c>
      <c r="Z1" s="86" t="s">
        <v>232</v>
      </c>
      <c r="AA1" s="87" t="s">
        <v>169</v>
      </c>
      <c r="AB1" s="87" t="s">
        <v>233</v>
      </c>
      <c r="AC1" s="87" t="s">
        <v>170</v>
      </c>
      <c r="AD1" s="87" t="s">
        <v>234</v>
      </c>
      <c r="AE1" s="87" t="s">
        <v>235</v>
      </c>
      <c r="AF1" s="88" t="s">
        <v>236</v>
      </c>
      <c r="AG1" s="88" t="s">
        <v>234</v>
      </c>
    </row>
    <row r="2" spans="4:33">
      <c r="D2" t="s">
        <v>237</v>
      </c>
      <c r="E2" t="s">
        <v>225</v>
      </c>
      <c r="F2" s="89">
        <f>'Power parameter'!E4</f>
        <v>396000</v>
      </c>
      <c r="H2" s="90" t="s">
        <v>311</v>
      </c>
      <c r="I2" s="1">
        <f>F3/(F2+F3)</f>
        <v>0.19967663702506064</v>
      </c>
      <c r="N2">
        <v>1E-3</v>
      </c>
      <c r="O2">
        <v>1</v>
      </c>
      <c r="P2">
        <f>O2*6.28</f>
        <v>6.28</v>
      </c>
      <c r="Q2">
        <f>SQRT(1+(I$3*P2)^2)</f>
        <v>1.0000010226309308</v>
      </c>
      <c r="R2">
        <f>ATAN2(1,I$3*P2)</f>
        <v>1.4301259100505019E-3</v>
      </c>
      <c r="S2">
        <f>DEGREES(R2)</f>
        <v>8.194017881819976E-2</v>
      </c>
      <c r="T2">
        <f>SQRT(1+(I$5*P2)^2)</f>
        <v>1.000016789036462</v>
      </c>
      <c r="U2">
        <f>ATAN2(1,I$5*P2)</f>
        <v>5.7946184641007722E-3</v>
      </c>
      <c r="V2">
        <f>DEGREES(U2)</f>
        <v>0.33200718188155359</v>
      </c>
      <c r="W2">
        <f>SQRT(1+(I$4*P2)^2)</f>
        <v>1.0000014298720552</v>
      </c>
      <c r="X2">
        <f>ATAN2(1,I$4*P2)</f>
        <v>1.6910767879844486E-3</v>
      </c>
      <c r="Y2">
        <f>DEGREES(X2)</f>
        <v>9.6891562784048438E-2</v>
      </c>
      <c r="Z2" s="1">
        <f>1-I$7*P2*P2</f>
        <v>1</v>
      </c>
      <c r="AA2" s="1">
        <f>I$6*P2</f>
        <v>6.045776745293522</v>
      </c>
      <c r="AB2">
        <f>SQRT(Z2^2+AA2^2)</f>
        <v>6.1279210548057756</v>
      </c>
      <c r="AC2">
        <f>ATAN2(Z2,AA2)</f>
        <v>1.4068757416472548</v>
      </c>
      <c r="AD2">
        <f>DEGREES(AC2)</f>
        <v>80.608042295725284</v>
      </c>
      <c r="AE2" s="1">
        <f>F$9*W2/Q2/T2</f>
        <v>0.19222620906475624</v>
      </c>
      <c r="AF2" s="1">
        <f>20*LOG(AE2)</f>
        <v>-14.323747975785004</v>
      </c>
      <c r="AG2">
        <f>180+Y2-S2-V2</f>
        <v>179.68294420208429</v>
      </c>
    </row>
    <row r="3" spans="4:33">
      <c r="D3" t="s">
        <v>238</v>
      </c>
      <c r="E3" t="s">
        <v>11</v>
      </c>
      <c r="F3" s="89">
        <f>'Power parameter'!E5</f>
        <v>98800</v>
      </c>
      <c r="H3" s="84" t="s">
        <v>312</v>
      </c>
      <c r="I3" s="1">
        <f>F3*F2*(F7+F8)/(F2+F3)</f>
        <v>2.2772721099434114E-4</v>
      </c>
      <c r="J3" s="1">
        <f>1/6.28/I3</f>
        <v>699.23865529519787</v>
      </c>
      <c r="N3">
        <v>2E-3</v>
      </c>
      <c r="O3">
        <v>2</v>
      </c>
      <c r="P3">
        <f t="shared" ref="P3:P66" si="0">O3*6.28</f>
        <v>12.56</v>
      </c>
      <c r="Q3">
        <f t="shared" ref="Q3:Q66" si="1">SQRT(1+(I$3*P3)^2)</f>
        <v>1.0000040905174485</v>
      </c>
      <c r="R3">
        <f t="shared" ref="R3:R66" si="2">ATAN2(1,I$3*P3)</f>
        <v>2.8602459701659562E-3</v>
      </c>
      <c r="S3">
        <f t="shared" ref="S3:S66" si="3">DEGREES(R3)</f>
        <v>0.16388002245981087</v>
      </c>
      <c r="T3">
        <f t="shared" ref="T3:T66" si="4">SQRT(1+(I$5*P3)^2)</f>
        <v>1.0000671544547313</v>
      </c>
      <c r="U3">
        <f t="shared" ref="U3:U66" si="5">ATAN2(1,I$5*P3)</f>
        <v>1.1588847815533841E-2</v>
      </c>
      <c r="V3">
        <f t="shared" ref="V3:V66" si="6">DEGREES(U3)</f>
        <v>0.66399206924949272</v>
      </c>
      <c r="W3">
        <f t="shared" ref="W3:W66" si="7">SQRT(1+(I$4*P3)^2)</f>
        <v>1.0000057194759537</v>
      </c>
      <c r="X3">
        <f t="shared" ref="X3:X66" si="8">ATAN2(1,I$4*P3)</f>
        <v>3.3821439039419718E-3</v>
      </c>
      <c r="Y3">
        <f t="shared" ref="Y3:Y66" si="9">DEGREES(X3)</f>
        <v>0.19378257140177471</v>
      </c>
      <c r="Z3" s="1">
        <f t="shared" ref="Z3:Z66" si="10">1-I$7*P3*P3</f>
        <v>1</v>
      </c>
      <c r="AA3" s="1">
        <f t="shared" ref="AA3:AA66" si="11">I$6*P3</f>
        <v>12.091553490587044</v>
      </c>
      <c r="AB3">
        <f t="shared" ref="AB3:AB66" si="12">SQRT(Z3^2+AA3^2)</f>
        <v>12.132834203751724</v>
      </c>
      <c r="AC3">
        <f t="shared" ref="AC3:AC66" si="13">ATAN2(Z3,AA3)</f>
        <v>1.4882817501403458</v>
      </c>
      <c r="AD3">
        <f t="shared" ref="AD3:AD66" si="14">DEGREES(AC3)</f>
        <v>85.272263009385526</v>
      </c>
      <c r="AE3" s="1">
        <f t="shared" ref="AE3:AE66" si="15">F$9*W3/Q3/T3</f>
        <v>0.19221676299442711</v>
      </c>
      <c r="AF3" s="1">
        <f t="shared" ref="AF3:AF66" si="16">20*LOG(AE3)</f>
        <v>-14.324174814251938</v>
      </c>
      <c r="AG3">
        <f t="shared" ref="AG3:AG66" si="17">180+Y3-S3-V3</f>
        <v>179.36591047969247</v>
      </c>
    </row>
    <row r="4" spans="4:33">
      <c r="D4" t="s">
        <v>11</v>
      </c>
      <c r="E4" t="s">
        <v>226</v>
      </c>
      <c r="F4" s="89"/>
      <c r="H4" s="110" t="s">
        <v>313</v>
      </c>
      <c r="I4" s="1">
        <f>F2*F8</f>
        <v>2.6928E-4</v>
      </c>
      <c r="J4" s="57">
        <f>1/6.28/I4</f>
        <v>591.33863929667598</v>
      </c>
      <c r="N4">
        <v>3.0000000000000001E-3</v>
      </c>
      <c r="O4">
        <v>3</v>
      </c>
      <c r="P4">
        <f t="shared" si="0"/>
        <v>18.84</v>
      </c>
      <c r="Q4">
        <f t="shared" si="1"/>
        <v>1.0000092036407295</v>
      </c>
      <c r="R4">
        <f t="shared" si="2"/>
        <v>4.2903543305548887E-3</v>
      </c>
      <c r="S4">
        <f t="shared" si="3"/>
        <v>0.24581919575647082</v>
      </c>
      <c r="T4">
        <f t="shared" si="4"/>
        <v>1.0001510911823082</v>
      </c>
      <c r="U4">
        <f t="shared" si="5"/>
        <v>1.7382299098383819E-2</v>
      </c>
      <c r="V4">
        <f t="shared" si="6"/>
        <v>0.99593237657144895</v>
      </c>
      <c r="W4">
        <f t="shared" si="7"/>
        <v>1.0000128687748946</v>
      </c>
      <c r="X4">
        <f t="shared" si="8"/>
        <v>5.0731916761775509E-3</v>
      </c>
      <c r="Y4">
        <f t="shared" si="9"/>
        <v>0.29067247170587351</v>
      </c>
      <c r="Z4" s="1">
        <f t="shared" si="10"/>
        <v>1</v>
      </c>
      <c r="AA4" s="1">
        <f t="shared" si="11"/>
        <v>18.137330235880565</v>
      </c>
      <c r="AB4">
        <f t="shared" si="12"/>
        <v>18.164876770443211</v>
      </c>
      <c r="AC4">
        <f t="shared" si="13"/>
        <v>1.5157171864146073</v>
      </c>
      <c r="AD4">
        <f t="shared" si="14"/>
        <v>86.844197717000839</v>
      </c>
      <c r="AE4" s="1">
        <f t="shared" si="15"/>
        <v>0.19220102273410702</v>
      </c>
      <c r="AF4" s="1">
        <f t="shared" si="16"/>
        <v>-14.324886114140584</v>
      </c>
      <c r="AG4">
        <f t="shared" si="17"/>
        <v>179.04892089937795</v>
      </c>
    </row>
    <row r="5" spans="4:33">
      <c r="D5" t="s">
        <v>239</v>
      </c>
      <c r="E5" t="s">
        <v>240</v>
      </c>
      <c r="F5" s="91"/>
      <c r="H5" s="89" t="s">
        <v>314</v>
      </c>
      <c r="I5" s="1">
        <f>F6*F10*(F2+F3)</f>
        <v>9.2272027411437272E-4</v>
      </c>
      <c r="J5" s="1">
        <f>1/6.28/I5</f>
        <v>172.57198444311129</v>
      </c>
      <c r="N5">
        <v>4.0000000000000001E-3</v>
      </c>
      <c r="O5">
        <v>4</v>
      </c>
      <c r="P5">
        <f t="shared" si="0"/>
        <v>25.12</v>
      </c>
      <c r="Q5">
        <f t="shared" si="1"/>
        <v>1.0000163619694016</v>
      </c>
      <c r="R5">
        <f t="shared" si="2"/>
        <v>5.7204451417129662E-3</v>
      </c>
      <c r="S5">
        <f t="shared" si="3"/>
        <v>0.32775736355626905</v>
      </c>
      <c r="T5">
        <f t="shared" si="4"/>
        <v>1.0002685907678657</v>
      </c>
      <c r="U5">
        <f t="shared" si="5"/>
        <v>2.3174583670082113E-2</v>
      </c>
      <c r="V5">
        <f t="shared" si="6"/>
        <v>1.3278058362685028</v>
      </c>
      <c r="W5">
        <f t="shared" si="7"/>
        <v>1.0000228777075448</v>
      </c>
      <c r="X5">
        <f t="shared" si="8"/>
        <v>6.7642104336599574E-3</v>
      </c>
      <c r="Y5">
        <f t="shared" si="9"/>
        <v>0.38756070958707189</v>
      </c>
      <c r="Z5" s="1">
        <f t="shared" si="10"/>
        <v>1</v>
      </c>
      <c r="AA5" s="1">
        <f t="shared" si="11"/>
        <v>24.183106981174088</v>
      </c>
      <c r="AB5">
        <f t="shared" si="12"/>
        <v>24.203773740119761</v>
      </c>
      <c r="AC5">
        <f t="shared" si="13"/>
        <v>1.5294686921167422</v>
      </c>
      <c r="AD5">
        <f t="shared" si="14"/>
        <v>87.632100955683256</v>
      </c>
      <c r="AE5" s="1">
        <f t="shared" si="15"/>
        <v>0.1921789930663213</v>
      </c>
      <c r="AF5" s="1">
        <f t="shared" si="16"/>
        <v>-14.325881729185559</v>
      </c>
      <c r="AG5">
        <f t="shared" si="17"/>
        <v>178.73199750976229</v>
      </c>
    </row>
    <row r="6" spans="4:33">
      <c r="D6" t="s">
        <v>241</v>
      </c>
      <c r="E6" t="s">
        <v>241</v>
      </c>
      <c r="F6" s="89">
        <f>'Design tool'!B66*0.000000001/2</f>
        <v>5.0000000000000004E-8</v>
      </c>
      <c r="H6" s="111" t="s">
        <v>315</v>
      </c>
      <c r="I6" s="1">
        <f>1-F10</f>
        <v>0.96270330339068821</v>
      </c>
      <c r="J6" s="1"/>
      <c r="N6">
        <v>5.0000000000000001E-3</v>
      </c>
      <c r="O6">
        <v>5</v>
      </c>
      <c r="P6">
        <f t="shared" si="0"/>
        <v>31.400000000000002</v>
      </c>
      <c r="Q6">
        <f t="shared" si="1"/>
        <v>1.0000255654595454</v>
      </c>
      <c r="R6">
        <f t="shared" si="2"/>
        <v>7.1505125545665389E-3</v>
      </c>
      <c r="S6">
        <f t="shared" si="3"/>
        <v>0.40969419073197144</v>
      </c>
      <c r="T6">
        <f t="shared" si="4"/>
        <v>1.0004196413855007</v>
      </c>
      <c r="U6">
        <f t="shared" si="5"/>
        <v>2.8965313357686037E-2</v>
      </c>
      <c r="V6">
        <f t="shared" si="6"/>
        <v>1.6595902076693174</v>
      </c>
      <c r="W6">
        <f t="shared" si="7"/>
        <v>1.0000357461880418</v>
      </c>
      <c r="X6">
        <f t="shared" si="8"/>
        <v>8.4551905063535698E-3</v>
      </c>
      <c r="Y6">
        <f t="shared" si="9"/>
        <v>0.48444673099314101</v>
      </c>
      <c r="Z6" s="1">
        <f t="shared" si="10"/>
        <v>1</v>
      </c>
      <c r="AA6" s="1">
        <f t="shared" si="11"/>
        <v>30.228883726467611</v>
      </c>
      <c r="AB6">
        <f t="shared" si="12"/>
        <v>30.24541967551944</v>
      </c>
      <c r="AC6">
        <f t="shared" si="13"/>
        <v>1.5377274425637306</v>
      </c>
      <c r="AD6">
        <f t="shared" si="14"/>
        <v>88.105292500347474</v>
      </c>
      <c r="AE6" s="1">
        <f t="shared" si="15"/>
        <v>0.19215068068097582</v>
      </c>
      <c r="AF6" s="1">
        <f t="shared" si="16"/>
        <v>-14.327161454753185</v>
      </c>
      <c r="AG6">
        <f t="shared" si="17"/>
        <v>178.41516233259185</v>
      </c>
    </row>
    <row r="7" spans="4:33">
      <c r="D7" t="s">
        <v>245</v>
      </c>
      <c r="E7" t="s">
        <v>243</v>
      </c>
      <c r="F7" s="89">
        <f>'Design tool'!B67*0.000000000001</f>
        <v>2.1999999999999998E-9</v>
      </c>
      <c r="H7" s="109"/>
      <c r="I7" s="1"/>
      <c r="J7" s="1"/>
      <c r="N7">
        <v>6.0000000000000001E-3</v>
      </c>
      <c r="O7">
        <v>6</v>
      </c>
      <c r="P7">
        <f t="shared" si="0"/>
        <v>37.68</v>
      </c>
      <c r="Q7">
        <f t="shared" si="1"/>
        <v>1.0000368140546945</v>
      </c>
      <c r="R7">
        <f t="shared" si="2"/>
        <v>8.5805507206161633E-3</v>
      </c>
      <c r="S7">
        <f t="shared" si="3"/>
        <v>0.49162934218924331</v>
      </c>
      <c r="T7">
        <f t="shared" si="4"/>
        <v>1.0006042278406819</v>
      </c>
      <c r="U7">
        <f t="shared" si="5"/>
        <v>3.4754100613685592E-2</v>
      </c>
      <c r="V7">
        <f t="shared" si="6"/>
        <v>1.9912632859372088</v>
      </c>
      <c r="W7">
        <f t="shared" si="7"/>
        <v>1.0000514741059972</v>
      </c>
      <c r="X7">
        <f t="shared" si="8"/>
        <v>1.014612222555011E-2</v>
      </c>
      <c r="Y7">
        <f t="shared" si="9"/>
        <v>0.5813299819479032</v>
      </c>
      <c r="Z7" s="1">
        <f t="shared" si="10"/>
        <v>1</v>
      </c>
      <c r="AA7" s="1">
        <f t="shared" si="11"/>
        <v>36.274660471761131</v>
      </c>
      <c r="AB7">
        <f t="shared" si="12"/>
        <v>36.288441580502592</v>
      </c>
      <c r="AC7">
        <f t="shared" si="13"/>
        <v>1.5432358539757143</v>
      </c>
      <c r="AD7">
        <f t="shared" si="14"/>
        <v>88.420901226075827</v>
      </c>
      <c r="AE7" s="1">
        <f t="shared" si="15"/>
        <v>0.19211609416973852</v>
      </c>
      <c r="AF7" s="1">
        <f t="shared" si="16"/>
        <v>-14.328725027979111</v>
      </c>
      <c r="AG7">
        <f t="shared" si="17"/>
        <v>178.09843735382145</v>
      </c>
    </row>
    <row r="8" spans="4:33">
      <c r="D8" t="s">
        <v>243</v>
      </c>
      <c r="E8" t="s">
        <v>242</v>
      </c>
      <c r="F8" s="89">
        <f>'Design tool'!B69*0.000000000001</f>
        <v>6.8000000000000003E-10</v>
      </c>
      <c r="N8">
        <v>7.0000000000000001E-3</v>
      </c>
      <c r="O8">
        <v>7</v>
      </c>
      <c r="P8">
        <f t="shared" si="0"/>
        <v>43.96</v>
      </c>
      <c r="Q8">
        <f t="shared" si="1"/>
        <v>1.0000501076858395</v>
      </c>
      <c r="R8">
        <f t="shared" si="2"/>
        <v>1.0010553792080094E-2</v>
      </c>
      <c r="S8">
        <f t="shared" si="3"/>
        <v>0.57356248287487122</v>
      </c>
      <c r="T8">
        <f t="shared" si="4"/>
        <v>1.0008223315778839</v>
      </c>
      <c r="U8">
        <f t="shared" si="5"/>
        <v>4.0540558671181913E-2</v>
      </c>
      <c r="V8">
        <f t="shared" si="6"/>
        <v>2.3228029109612165</v>
      </c>
      <c r="W8">
        <f t="shared" si="7"/>
        <v>1.0000700613265014</v>
      </c>
      <c r="X8">
        <f t="shared" si="8"/>
        <v>1.183699592420028E-2</v>
      </c>
      <c r="Y8">
        <f t="shared" si="9"/>
        <v>0.67820990857023333</v>
      </c>
      <c r="Z8" s="1">
        <f t="shared" si="10"/>
        <v>1</v>
      </c>
      <c r="AA8" s="1">
        <f t="shared" si="11"/>
        <v>42.320437217054653</v>
      </c>
      <c r="AB8">
        <f t="shared" si="12"/>
        <v>42.332250191109196</v>
      </c>
      <c r="AC8">
        <f t="shared" si="13"/>
        <v>1.5471714775654601</v>
      </c>
      <c r="AD8">
        <f t="shared" si="14"/>
        <v>88.646395847520395</v>
      </c>
      <c r="AE8" s="1">
        <f t="shared" si="15"/>
        <v>0.19207524401883133</v>
      </c>
      <c r="AF8" s="1">
        <f t="shared" si="16"/>
        <v>-14.330572127944913</v>
      </c>
      <c r="AG8">
        <f t="shared" si="17"/>
        <v>177.78184451473413</v>
      </c>
    </row>
    <row r="9" spans="4:33">
      <c r="E9" t="s">
        <v>244</v>
      </c>
      <c r="F9" s="91">
        <f>I2*I6</f>
        <v>0.19222935807396929</v>
      </c>
      <c r="N9">
        <v>8.0000000000000002E-3</v>
      </c>
      <c r="O9">
        <v>8</v>
      </c>
      <c r="P9">
        <f t="shared" si="0"/>
        <v>50.24</v>
      </c>
      <c r="Q9">
        <f t="shared" si="1"/>
        <v>1.0000654462714273</v>
      </c>
      <c r="R9">
        <f t="shared" si="2"/>
        <v>1.1440515922037714E-2</v>
      </c>
      <c r="S9">
        <f t="shared" si="3"/>
        <v>0.65549327778498057</v>
      </c>
      <c r="T9">
        <f t="shared" si="4"/>
        <v>1.0010739306899008</v>
      </c>
      <c r="U9">
        <f t="shared" si="5"/>
        <v>4.6324301698282409E-2</v>
      </c>
      <c r="V9">
        <f t="shared" si="6"/>
        <v>2.6541869762022938</v>
      </c>
      <c r="W9">
        <f t="shared" si="7"/>
        <v>1.0000915076901296</v>
      </c>
      <c r="X9">
        <f t="shared" si="8"/>
        <v>1.3527801937245223E-2</v>
      </c>
      <c r="Y9">
        <f t="shared" si="9"/>
        <v>0.77508595709305017</v>
      </c>
      <c r="Z9" s="1">
        <f t="shared" si="10"/>
        <v>1</v>
      </c>
      <c r="AA9" s="1">
        <f t="shared" si="11"/>
        <v>48.366213962348176</v>
      </c>
      <c r="AB9">
        <f t="shared" si="12"/>
        <v>48.376550652683413</v>
      </c>
      <c r="AC9">
        <f t="shared" si="13"/>
        <v>1.5501236823746161</v>
      </c>
      <c r="AD9">
        <f t="shared" si="14"/>
        <v>88.815544723343251</v>
      </c>
      <c r="AE9" s="1">
        <f t="shared" si="15"/>
        <v>0.19202814260024456</v>
      </c>
      <c r="AF9" s="1">
        <f t="shared" si="16"/>
        <v>-14.332702375893483</v>
      </c>
      <c r="AG9">
        <f t="shared" si="17"/>
        <v>177.46540570310577</v>
      </c>
    </row>
    <row r="10" spans="4:33">
      <c r="D10" t="s">
        <v>194</v>
      </c>
      <c r="E10" t="s">
        <v>194</v>
      </c>
      <c r="F10" s="89">
        <f>'Power parameter'!H9</f>
        <v>3.7296696609311744E-2</v>
      </c>
      <c r="N10">
        <v>8.9999999999999993E-3</v>
      </c>
      <c r="O10">
        <v>9</v>
      </c>
      <c r="P10">
        <f t="shared" si="0"/>
        <v>56.52</v>
      </c>
      <c r="Q10">
        <f t="shared" si="1"/>
        <v>1.0000828297173656</v>
      </c>
      <c r="R10">
        <f t="shared" si="2"/>
        <v>1.2870431264572935E-2</v>
      </c>
      <c r="S10">
        <f t="shared" si="3"/>
        <v>0.73742139197325218</v>
      </c>
      <c r="T10">
        <f t="shared" si="4"/>
        <v>1.0013589999288248</v>
      </c>
      <c r="U10">
        <f t="shared" si="5"/>
        <v>5.2104944951559241E-2</v>
      </c>
      <c r="V10">
        <f t="shared" si="6"/>
        <v>2.98539343748583</v>
      </c>
      <c r="W10">
        <f t="shared" si="7"/>
        <v>1.0001158130129484</v>
      </c>
      <c r="X10">
        <f t="shared" si="8"/>
        <v>1.5218530601947848E-2</v>
      </c>
      <c r="Y10">
        <f t="shared" si="9"/>
        <v>0.87195757388229989</v>
      </c>
      <c r="Z10" s="1">
        <f t="shared" si="10"/>
        <v>1</v>
      </c>
      <c r="AA10" s="1">
        <f t="shared" si="11"/>
        <v>54.411990707641699</v>
      </c>
      <c r="AB10">
        <f t="shared" si="12"/>
        <v>54.421179082857869</v>
      </c>
      <c r="AC10">
        <f t="shared" si="13"/>
        <v>1.552420093496341</v>
      </c>
      <c r="AD10">
        <f t="shared" si="14"/>
        <v>88.947119388645007</v>
      </c>
      <c r="AE10" s="1">
        <f t="shared" si="15"/>
        <v>0.19197480416138829</v>
      </c>
      <c r="AF10" s="1">
        <f t="shared" si="16"/>
        <v>-14.335115335482771</v>
      </c>
      <c r="AG10">
        <f t="shared" si="17"/>
        <v>177.14914274442322</v>
      </c>
    </row>
    <row r="11" spans="4:33">
      <c r="N11">
        <v>0.01</v>
      </c>
      <c r="O11">
        <v>10</v>
      </c>
      <c r="P11">
        <f t="shared" si="0"/>
        <v>62.800000000000004</v>
      </c>
      <c r="Q11">
        <f t="shared" si="1"/>
        <v>1.0001022579170256</v>
      </c>
      <c r="R11">
        <f t="shared" si="2"/>
        <v>1.4300293974917517E-2</v>
      </c>
      <c r="S11">
        <f t="shared" si="3"/>
        <v>0.81934649055913367</v>
      </c>
      <c r="T11">
        <f t="shared" si="4"/>
        <v>1.0016775107186822</v>
      </c>
      <c r="U11">
        <f t="shared" si="5"/>
        <v>5.7882104928419491E-2</v>
      </c>
      <c r="V11">
        <f t="shared" si="6"/>
        <v>3.3164003217318188</v>
      </c>
      <c r="W11">
        <f t="shared" si="7"/>
        <v>1.0001429770865238</v>
      </c>
      <c r="X11">
        <f t="shared" si="8"/>
        <v>1.6909172258223935E-2</v>
      </c>
      <c r="Y11">
        <f t="shared" si="9"/>
        <v>0.96882420545592696</v>
      </c>
      <c r="Z11" s="1">
        <f t="shared" si="10"/>
        <v>1</v>
      </c>
      <c r="AA11" s="1">
        <f t="shared" si="11"/>
        <v>60.457767452935222</v>
      </c>
      <c r="AB11">
        <f t="shared" si="12"/>
        <v>60.466037123274361</v>
      </c>
      <c r="AC11">
        <f t="shared" si="13"/>
        <v>1.5542573631289085</v>
      </c>
      <c r="AD11">
        <f t="shared" si="14"/>
        <v>89.052387184418663</v>
      </c>
      <c r="AE11" s="1">
        <f t="shared" si="15"/>
        <v>0.1919152448131968</v>
      </c>
      <c r="AF11" s="1">
        <f t="shared" si="16"/>
        <v>-14.337810513077704</v>
      </c>
      <c r="AG11">
        <f t="shared" si="17"/>
        <v>176.83307739316498</v>
      </c>
    </row>
    <row r="12" spans="4:33">
      <c r="N12">
        <v>0.02</v>
      </c>
      <c r="O12">
        <v>20</v>
      </c>
      <c r="P12">
        <f t="shared" si="0"/>
        <v>125.60000000000001</v>
      </c>
      <c r="Q12">
        <f t="shared" si="1"/>
        <v>1.0004089689536628</v>
      </c>
      <c r="R12">
        <f t="shared" si="2"/>
        <v>2.8594741566111127E-2</v>
      </c>
      <c r="S12">
        <f t="shared" si="3"/>
        <v>1.6383580080054734</v>
      </c>
      <c r="T12">
        <f t="shared" si="4"/>
        <v>1.0066932710206729</v>
      </c>
      <c r="U12">
        <f t="shared" si="5"/>
        <v>0.11537893903916331</v>
      </c>
      <c r="V12">
        <f t="shared" si="6"/>
        <v>6.6107262516412675</v>
      </c>
      <c r="W12">
        <f t="shared" si="7"/>
        <v>1.0005717857615108</v>
      </c>
      <c r="X12">
        <f t="shared" si="8"/>
        <v>3.3808680697364785E-2</v>
      </c>
      <c r="Y12">
        <f t="shared" si="9"/>
        <v>1.9370947148644151</v>
      </c>
      <c r="Z12" s="1">
        <f t="shared" si="10"/>
        <v>1</v>
      </c>
      <c r="AA12" s="1">
        <f t="shared" si="11"/>
        <v>120.91553490587044</v>
      </c>
      <c r="AB12">
        <f t="shared" si="12"/>
        <v>120.91966995312538</v>
      </c>
      <c r="AC12">
        <f t="shared" si="13"/>
        <v>1.5625262794202563</v>
      </c>
      <c r="AD12">
        <f t="shared" si="14"/>
        <v>89.526161189059863</v>
      </c>
      <c r="AE12" s="1">
        <f t="shared" si="15"/>
        <v>0.19098234684209991</v>
      </c>
      <c r="AF12" s="1">
        <f t="shared" si="16"/>
        <v>-14.380135484718917</v>
      </c>
      <c r="AG12">
        <f t="shared" si="17"/>
        <v>173.68801045521769</v>
      </c>
    </row>
    <row r="13" spans="4:33">
      <c r="N13">
        <v>0.03</v>
      </c>
      <c r="O13">
        <v>30</v>
      </c>
      <c r="P13">
        <f t="shared" si="0"/>
        <v>188.4</v>
      </c>
      <c r="Q13">
        <f t="shared" si="1"/>
        <v>1.0009199451587496</v>
      </c>
      <c r="R13">
        <f t="shared" si="2"/>
        <v>4.287751071821496E-2</v>
      </c>
      <c r="S13">
        <f t="shared" si="3"/>
        <v>2.4567004001806683</v>
      </c>
      <c r="T13">
        <f t="shared" si="4"/>
        <v>1.0149977927641909</v>
      </c>
      <c r="U13">
        <f t="shared" si="5"/>
        <v>0.1721203995529148</v>
      </c>
      <c r="V13">
        <f t="shared" si="6"/>
        <v>9.8617724624874405</v>
      </c>
      <c r="W13">
        <f t="shared" si="7"/>
        <v>1.0012860587961123</v>
      </c>
      <c r="X13">
        <f t="shared" si="8"/>
        <v>5.0688894595375636E-2</v>
      </c>
      <c r="Y13">
        <f t="shared" si="9"/>
        <v>2.9042597284985128</v>
      </c>
      <c r="Z13" s="1">
        <f t="shared" si="10"/>
        <v>1</v>
      </c>
      <c r="AA13" s="1">
        <f t="shared" si="11"/>
        <v>181.37330235880566</v>
      </c>
      <c r="AB13">
        <f t="shared" si="12"/>
        <v>181.37605908316218</v>
      </c>
      <c r="AC13">
        <f t="shared" si="13"/>
        <v>1.5652828920483264</v>
      </c>
      <c r="AD13">
        <f t="shared" si="14"/>
        <v>89.684103458400742</v>
      </c>
      <c r="AE13" s="1">
        <f t="shared" si="15"/>
        <v>0.18945821611647271</v>
      </c>
      <c r="AF13" s="1">
        <f t="shared" si="16"/>
        <v>-14.449731124045224</v>
      </c>
      <c r="AG13">
        <f t="shared" si="17"/>
        <v>170.58578686583041</v>
      </c>
    </row>
    <row r="14" spans="4:33">
      <c r="N14">
        <v>0.04</v>
      </c>
      <c r="O14">
        <v>40</v>
      </c>
      <c r="P14">
        <f t="shared" si="0"/>
        <v>251.20000000000002</v>
      </c>
      <c r="Q14">
        <f t="shared" si="1"/>
        <v>1.0016348739194953</v>
      </c>
      <c r="R14">
        <f t="shared" si="2"/>
        <v>5.7142797944902547E-2</v>
      </c>
      <c r="S14">
        <f t="shared" si="3"/>
        <v>3.2740411518117498</v>
      </c>
      <c r="T14">
        <f t="shared" si="4"/>
        <v>1.0265112603733131</v>
      </c>
      <c r="U14">
        <f t="shared" si="5"/>
        <v>0.22776525719509091</v>
      </c>
      <c r="V14">
        <f t="shared" si="6"/>
        <v>13.049987956990416</v>
      </c>
      <c r="W14">
        <f t="shared" si="7"/>
        <v>1.0022851858866888</v>
      </c>
      <c r="X14">
        <f t="shared" si="8"/>
        <v>6.7540249141413031E-2</v>
      </c>
      <c r="Y14">
        <f t="shared" si="9"/>
        <v>3.8697712230650487</v>
      </c>
      <c r="Z14" s="1">
        <f t="shared" si="10"/>
        <v>1</v>
      </c>
      <c r="AA14" s="1">
        <f t="shared" si="11"/>
        <v>241.83106981174089</v>
      </c>
      <c r="AB14">
        <f t="shared" si="12"/>
        <v>241.83313736188242</v>
      </c>
      <c r="AC14">
        <f t="shared" si="13"/>
        <v>1.5666612324039921</v>
      </c>
      <c r="AD14">
        <f t="shared" si="14"/>
        <v>89.763076543512952</v>
      </c>
      <c r="AE14" s="1">
        <f t="shared" si="15"/>
        <v>0.18738631568012079</v>
      </c>
      <c r="AF14" s="1">
        <f t="shared" si="16"/>
        <v>-14.545242553021207</v>
      </c>
      <c r="AG14">
        <f t="shared" si="17"/>
        <v>167.54574211426288</v>
      </c>
    </row>
    <row r="15" spans="4:33">
      <c r="N15">
        <v>0.05</v>
      </c>
      <c r="O15">
        <v>50</v>
      </c>
      <c r="P15">
        <f t="shared" si="0"/>
        <v>314</v>
      </c>
      <c r="Q15">
        <f t="shared" si="1"/>
        <v>1.0025533189154168</v>
      </c>
      <c r="R15">
        <f t="shared" si="2"/>
        <v>7.1384842395214462E-2</v>
      </c>
      <c r="S15">
        <f t="shared" si="3"/>
        <v>4.090050190452339</v>
      </c>
      <c r="T15">
        <f t="shared" si="4"/>
        <v>1.0411272194066328</v>
      </c>
      <c r="U15">
        <f t="shared" si="5"/>
        <v>0.28201219291782759</v>
      </c>
      <c r="V15">
        <f t="shared" si="6"/>
        <v>16.158108425420686</v>
      </c>
      <c r="W15">
        <f t="shared" si="7"/>
        <v>1.0035683162532416</v>
      </c>
      <c r="X15">
        <f t="shared" si="8"/>
        <v>8.4353277688768422E-2</v>
      </c>
      <c r="Y15">
        <f t="shared" si="9"/>
        <v>4.8330867996614817</v>
      </c>
      <c r="Z15" s="1">
        <f t="shared" si="10"/>
        <v>1</v>
      </c>
      <c r="AA15" s="1">
        <f t="shared" si="11"/>
        <v>302.28883726467609</v>
      </c>
      <c r="AB15">
        <f t="shared" si="12"/>
        <v>302.29049130733472</v>
      </c>
      <c r="AC15">
        <f t="shared" si="13"/>
        <v>1.5674882444943949</v>
      </c>
      <c r="AD15">
        <f t="shared" si="14"/>
        <v>89.810460845899328</v>
      </c>
      <c r="AE15" s="1">
        <f t="shared" si="15"/>
        <v>0.18482272853765594</v>
      </c>
      <c r="AF15" s="1">
        <f t="shared" si="16"/>
        <v>-14.664892451114111</v>
      </c>
      <c r="AG15">
        <f t="shared" si="17"/>
        <v>164.58492818378846</v>
      </c>
    </row>
    <row r="16" spans="4:33">
      <c r="N16">
        <v>0.06</v>
      </c>
      <c r="O16">
        <v>60</v>
      </c>
      <c r="P16">
        <f t="shared" si="0"/>
        <v>376.8</v>
      </c>
      <c r="Q16">
        <f t="shared" si="1"/>
        <v>1.0036747214443418</v>
      </c>
      <c r="R16">
        <f t="shared" si="2"/>
        <v>8.55979396608368E-2</v>
      </c>
      <c r="S16">
        <f t="shared" si="3"/>
        <v>4.9044006775814299</v>
      </c>
      <c r="T16">
        <f t="shared" si="4"/>
        <v>1.0587171847404373</v>
      </c>
      <c r="U16">
        <f t="shared" si="5"/>
        <v>0.33460740252334209</v>
      </c>
      <c r="V16">
        <f t="shared" si="6"/>
        <v>19.171591958422596</v>
      </c>
      <c r="W16">
        <f t="shared" si="7"/>
        <v>1.0051343622410924</v>
      </c>
      <c r="X16">
        <f t="shared" si="8"/>
        <v>0.10111864317708667</v>
      </c>
      <c r="Y16">
        <f t="shared" si="9"/>
        <v>5.7936714841364045</v>
      </c>
      <c r="Z16" s="1">
        <f t="shared" si="10"/>
        <v>1</v>
      </c>
      <c r="AA16" s="1">
        <f t="shared" si="11"/>
        <v>362.74660471761132</v>
      </c>
      <c r="AB16">
        <f t="shared" si="12"/>
        <v>362.74798308764576</v>
      </c>
      <c r="AC16">
        <f t="shared" si="13"/>
        <v>1.5680395884718044</v>
      </c>
      <c r="AD16">
        <f t="shared" si="14"/>
        <v>89.842050528864846</v>
      </c>
      <c r="AE16" s="1">
        <f t="shared" si="15"/>
        <v>0.18183223939533846</v>
      </c>
      <c r="AF16" s="1">
        <f t="shared" si="16"/>
        <v>-14.806582251744405</v>
      </c>
      <c r="AG16">
        <f t="shared" si="17"/>
        <v>161.71767884813238</v>
      </c>
    </row>
    <row r="17" spans="14:33">
      <c r="N17">
        <v>7.0000000000000007E-2</v>
      </c>
      <c r="O17">
        <v>70</v>
      </c>
      <c r="P17">
        <f t="shared" si="0"/>
        <v>439.6</v>
      </c>
      <c r="Q17">
        <f t="shared" si="1"/>
        <v>1.0049984021111189</v>
      </c>
      <c r="R17">
        <f t="shared" si="2"/>
        <v>9.9776455242561193E-2</v>
      </c>
      <c r="S17">
        <f t="shared" si="3"/>
        <v>5.7167697801747126</v>
      </c>
      <c r="T17">
        <f t="shared" si="4"/>
        <v>1.0791357368279482</v>
      </c>
      <c r="U17">
        <f t="shared" si="5"/>
        <v>0.38534852211591847</v>
      </c>
      <c r="V17">
        <f t="shared" si="6"/>
        <v>22.078843958845791</v>
      </c>
      <c r="W17">
        <f t="shared" si="7"/>
        <v>1.006982003890456</v>
      </c>
      <c r="X17">
        <f t="shared" si="8"/>
        <v>0.11782716846744547</v>
      </c>
      <c r="Y17">
        <f t="shared" si="9"/>
        <v>6.7509994651615619</v>
      </c>
      <c r="Z17" s="1">
        <f t="shared" si="10"/>
        <v>1</v>
      </c>
      <c r="AA17" s="1">
        <f t="shared" si="11"/>
        <v>423.20437217054655</v>
      </c>
      <c r="AB17">
        <f t="shared" si="12"/>
        <v>423.20555363117165</v>
      </c>
      <c r="AC17">
        <f t="shared" si="13"/>
        <v>1.5684334066441903</v>
      </c>
      <c r="AD17">
        <f t="shared" si="14"/>
        <v>89.864614648038113</v>
      </c>
      <c r="AE17" s="1">
        <f t="shared" si="15"/>
        <v>0.17848428288811805</v>
      </c>
      <c r="AF17" s="1">
        <f t="shared" si="16"/>
        <v>-14.968000426384922</v>
      </c>
      <c r="AG17">
        <f t="shared" si="17"/>
        <v>158.95538572614106</v>
      </c>
    </row>
    <row r="18" spans="14:33">
      <c r="N18">
        <v>0.08</v>
      </c>
      <c r="O18">
        <v>80</v>
      </c>
      <c r="P18">
        <f t="shared" si="0"/>
        <v>502.40000000000003</v>
      </c>
      <c r="Q18">
        <f t="shared" si="1"/>
        <v>1.0065235628672051</v>
      </c>
      <c r="R18">
        <f t="shared" si="2"/>
        <v>0.11391483759797684</v>
      </c>
      <c r="S18">
        <f t="shared" si="3"/>
        <v>6.5268394182822611</v>
      </c>
      <c r="T18">
        <f t="shared" si="4"/>
        <v>1.1022256895449454</v>
      </c>
      <c r="U18">
        <f t="shared" si="5"/>
        <v>0.43408510134450945</v>
      </c>
      <c r="V18">
        <f t="shared" si="6"/>
        <v>24.871244256549009</v>
      </c>
      <c r="W18">
        <f t="shared" si="7"/>
        <v>1.0091096944295292</v>
      </c>
      <c r="X18">
        <f t="shared" si="8"/>
        <v>0.13446986535075542</v>
      </c>
      <c r="Y18">
        <f t="shared" si="9"/>
        <v>7.704555756290751</v>
      </c>
      <c r="Z18" s="1">
        <f t="shared" si="10"/>
        <v>1</v>
      </c>
      <c r="AA18" s="1">
        <f t="shared" si="11"/>
        <v>483.66213962348178</v>
      </c>
      <c r="AB18">
        <f t="shared" si="12"/>
        <v>483.66317340186691</v>
      </c>
      <c r="AC18">
        <f t="shared" si="13"/>
        <v>1.5687287707611564</v>
      </c>
      <c r="AD18">
        <f t="shared" si="14"/>
        <v>89.88153776535988</v>
      </c>
      <c r="AE18" s="1">
        <f t="shared" si="15"/>
        <v>0.17484918766624594</v>
      </c>
      <c r="AF18" s="1">
        <f t="shared" si="16"/>
        <v>-15.146727620870696</v>
      </c>
      <c r="AG18">
        <f t="shared" si="17"/>
        <v>156.30647208145948</v>
      </c>
    </row>
    <row r="19" spans="14:33">
      <c r="N19">
        <v>0.09</v>
      </c>
      <c r="O19">
        <v>90</v>
      </c>
      <c r="P19">
        <f t="shared" si="0"/>
        <v>565.20000000000005</v>
      </c>
      <c r="Q19">
        <f t="shared" si="1"/>
        <v>1.0082492893869792</v>
      </c>
      <c r="R19">
        <f t="shared" si="2"/>
        <v>0.12800763069708776</v>
      </c>
      <c r="S19">
        <f t="shared" si="3"/>
        <v>7.3342969844124086</v>
      </c>
      <c r="T19">
        <f t="shared" si="4"/>
        <v>1.1278229798357602</v>
      </c>
      <c r="U19">
        <f t="shared" si="5"/>
        <v>0.48071619945033173</v>
      </c>
      <c r="V19">
        <f t="shared" si="6"/>
        <v>27.543009372073112</v>
      </c>
      <c r="W19">
        <f t="shared" si="7"/>
        <v>1.0115156666384693</v>
      </c>
      <c r="X19">
        <f t="shared" si="8"/>
        <v>0.15103796201024322</v>
      </c>
      <c r="Y19">
        <f t="shared" si="9"/>
        <v>8.6538377694442001</v>
      </c>
      <c r="Z19" s="1">
        <f t="shared" si="10"/>
        <v>1</v>
      </c>
      <c r="AA19" s="1">
        <f t="shared" si="11"/>
        <v>544.11990707641701</v>
      </c>
      <c r="AB19">
        <f t="shared" si="12"/>
        <v>544.12082599074324</v>
      </c>
      <c r="AC19">
        <f t="shared" si="13"/>
        <v>1.5689584986597305</v>
      </c>
      <c r="AD19">
        <f t="shared" si="14"/>
        <v>89.894700204384591</v>
      </c>
      <c r="AE19" s="1">
        <f t="shared" si="15"/>
        <v>0.17099502122873469</v>
      </c>
      <c r="AF19" s="1">
        <f t="shared" si="16"/>
        <v>-15.340330690913117</v>
      </c>
      <c r="AG19">
        <f t="shared" si="17"/>
        <v>153.77653141295869</v>
      </c>
    </row>
    <row r="20" spans="14:33">
      <c r="N20">
        <v>0.1</v>
      </c>
      <c r="O20">
        <v>100</v>
      </c>
      <c r="P20">
        <f t="shared" si="0"/>
        <v>628</v>
      </c>
      <c r="Q20">
        <f t="shared" si="1"/>
        <v>1.0101745537644817</v>
      </c>
      <c r="R20">
        <f t="shared" si="2"/>
        <v>0.1420494860179346</v>
      </c>
      <c r="S20">
        <f t="shared" si="3"/>
        <v>8.1388360308302516</v>
      </c>
      <c r="T20">
        <f t="shared" si="4"/>
        <v>1.1557610254535959</v>
      </c>
      <c r="U20">
        <f t="shared" si="5"/>
        <v>0.52518586588323657</v>
      </c>
      <c r="V20">
        <f t="shared" si="6"/>
        <v>30.090933575033148</v>
      </c>
      <c r="W20">
        <f t="shared" si="7"/>
        <v>1.0141979400242664</v>
      </c>
      <c r="X20">
        <f t="shared" si="8"/>
        <v>0.16752292874200564</v>
      </c>
      <c r="Y20">
        <f t="shared" si="9"/>
        <v>9.5983567885877559</v>
      </c>
      <c r="Z20" s="1">
        <f t="shared" si="10"/>
        <v>1</v>
      </c>
      <c r="AA20" s="1">
        <f t="shared" si="11"/>
        <v>604.57767452935218</v>
      </c>
      <c r="AB20">
        <f t="shared" si="12"/>
        <v>604.5785015523785</v>
      </c>
      <c r="AC20">
        <f t="shared" si="13"/>
        <v>1.5691422811194213</v>
      </c>
      <c r="AD20">
        <f t="shared" si="14"/>
        <v>89.905230163673409</v>
      </c>
      <c r="AE20" s="1">
        <f t="shared" si="15"/>
        <v>0.16698519582193758</v>
      </c>
      <c r="AF20" s="1">
        <f t="shared" si="16"/>
        <v>-15.546440595950521</v>
      </c>
      <c r="AG20">
        <f t="shared" si="17"/>
        <v>151.36858718272435</v>
      </c>
    </row>
    <row r="21" spans="14:33">
      <c r="N21">
        <v>0.11</v>
      </c>
      <c r="O21">
        <v>110</v>
      </c>
      <c r="P21">
        <f t="shared" si="0"/>
        <v>690.80000000000007</v>
      </c>
      <c r="Q21">
        <f t="shared" si="1"/>
        <v>1.0122982175123378</v>
      </c>
      <c r="R21">
        <f t="shared" si="2"/>
        <v>0.15603517392033359</v>
      </c>
      <c r="S21">
        <f t="shared" si="3"/>
        <v>8.9401569212248866</v>
      </c>
      <c r="T21">
        <f t="shared" si="4"/>
        <v>1.1858744001911132</v>
      </c>
      <c r="U21">
        <f t="shared" si="5"/>
        <v>0.56747730231103199</v>
      </c>
      <c r="V21">
        <f t="shared" si="6"/>
        <v>32.514054391891648</v>
      </c>
      <c r="W21">
        <f t="shared" si="7"/>
        <v>1.0171543287401639</v>
      </c>
      <c r="X21">
        <f t="shared" si="8"/>
        <v>0.18391650176322122</v>
      </c>
      <c r="Y21">
        <f t="shared" si="9"/>
        <v>10.537639333842939</v>
      </c>
      <c r="Z21" s="1">
        <f t="shared" si="10"/>
        <v>1</v>
      </c>
      <c r="AA21" s="1">
        <f t="shared" si="11"/>
        <v>665.03544198228747</v>
      </c>
      <c r="AB21">
        <f t="shared" si="12"/>
        <v>665.03619382149157</v>
      </c>
      <c r="AC21">
        <f t="shared" si="13"/>
        <v>1.5692926486701089</v>
      </c>
      <c r="AD21">
        <f t="shared" si="14"/>
        <v>89.913845589703513</v>
      </c>
      <c r="AE21" s="1">
        <f t="shared" si="15"/>
        <v>0.16287686489400058</v>
      </c>
      <c r="AF21" s="1">
        <f t="shared" si="16"/>
        <v>-15.762811974040025</v>
      </c>
      <c r="AG21">
        <f t="shared" si="17"/>
        <v>149.08342802072642</v>
      </c>
    </row>
    <row r="22" spans="14:33">
      <c r="N22">
        <v>0.12</v>
      </c>
      <c r="O22">
        <v>120</v>
      </c>
      <c r="P22">
        <f t="shared" si="0"/>
        <v>753.6</v>
      </c>
      <c r="Q22">
        <f t="shared" si="1"/>
        <v>1.0146190348428856</v>
      </c>
      <c r="R22">
        <f t="shared" si="2"/>
        <v>0.16995959434242586</v>
      </c>
      <c r="S22">
        <f t="shared" si="3"/>
        <v>9.7379674435765455</v>
      </c>
      <c r="T22">
        <f t="shared" si="4"/>
        <v>1.218001768906297</v>
      </c>
      <c r="U22">
        <f t="shared" si="5"/>
        <v>0.60760642460166325</v>
      </c>
      <c r="V22">
        <f t="shared" si="6"/>
        <v>34.813283734709174</v>
      </c>
      <c r="W22">
        <f t="shared" si="7"/>
        <v>1.0203824501779861</v>
      </c>
      <c r="X22">
        <f t="shared" si="8"/>
        <v>0.20021070496498763</v>
      </c>
      <c r="Y22">
        <f t="shared" si="9"/>
        <v>11.471228407832708</v>
      </c>
      <c r="Z22" s="1">
        <f t="shared" si="10"/>
        <v>1</v>
      </c>
      <c r="AA22" s="1">
        <f t="shared" si="11"/>
        <v>725.49320943522264</v>
      </c>
      <c r="AB22">
        <f t="shared" si="12"/>
        <v>725.49389862122189</v>
      </c>
      <c r="AC22">
        <f t="shared" si="13"/>
        <v>1.5694179550145797</v>
      </c>
      <c r="AD22">
        <f t="shared" si="14"/>
        <v>89.921025114387916</v>
      </c>
      <c r="AE22" s="1">
        <f t="shared" si="15"/>
        <v>0.15872004262175682</v>
      </c>
      <c r="AF22" s="1">
        <f t="shared" si="16"/>
        <v>-15.987364571339349</v>
      </c>
      <c r="AG22">
        <f t="shared" si="17"/>
        <v>146.91997722954699</v>
      </c>
    </row>
    <row r="23" spans="14:33">
      <c r="N23">
        <v>0.13</v>
      </c>
      <c r="O23">
        <v>130</v>
      </c>
      <c r="P23">
        <f t="shared" si="0"/>
        <v>816.4</v>
      </c>
      <c r="Q23">
        <f t="shared" si="1"/>
        <v>1.0171356562100387</v>
      </c>
      <c r="R23">
        <f t="shared" si="2"/>
        <v>0.18381778677174632</v>
      </c>
      <c r="S23">
        <f t="shared" si="3"/>
        <v>10.531983381456758</v>
      </c>
      <c r="T23">
        <f t="shared" si="4"/>
        <v>1.2519880974067825</v>
      </c>
      <c r="U23">
        <f t="shared" si="5"/>
        <v>0.64561539998121731</v>
      </c>
      <c r="V23">
        <f t="shared" si="6"/>
        <v>36.991037607574278</v>
      </c>
      <c r="W23">
        <f t="shared" si="7"/>
        <v>1.02387973415758</v>
      </c>
      <c r="X23">
        <f t="shared" si="8"/>
        <v>0.21639786949530687</v>
      </c>
      <c r="Y23">
        <f t="shared" si="9"/>
        <v>12.398684617703866</v>
      </c>
      <c r="Z23" s="1">
        <f t="shared" si="10"/>
        <v>1</v>
      </c>
      <c r="AA23" s="1">
        <f t="shared" si="11"/>
        <v>785.95097688815781</v>
      </c>
      <c r="AB23">
        <f t="shared" si="12"/>
        <v>785.95161305989416</v>
      </c>
      <c r="AC23">
        <f t="shared" si="13"/>
        <v>1.5695239834938677</v>
      </c>
      <c r="AD23">
        <f t="shared" si="14"/>
        <v>89.927100098759297</v>
      </c>
      <c r="AE23" s="1">
        <f t="shared" si="15"/>
        <v>0.15455732180671952</v>
      </c>
      <c r="AF23" s="1">
        <f t="shared" si="16"/>
        <v>-16.218208327712492</v>
      </c>
      <c r="AG23">
        <f t="shared" si="17"/>
        <v>144.87566362867284</v>
      </c>
    </row>
    <row r="24" spans="14:33">
      <c r="N24">
        <v>0.14000000000000001</v>
      </c>
      <c r="O24">
        <v>140</v>
      </c>
      <c r="P24">
        <f t="shared" si="0"/>
        <v>879.2</v>
      </c>
      <c r="Q24">
        <f t="shared" si="1"/>
        <v>1.019846632089163</v>
      </c>
      <c r="R24">
        <f t="shared" si="2"/>
        <v>0.19760493944986016</v>
      </c>
      <c r="S24">
        <f t="shared" si="3"/>
        <v>11.321929041415171</v>
      </c>
      <c r="T24">
        <f t="shared" si="4"/>
        <v>1.2876862016798942</v>
      </c>
      <c r="U24">
        <f t="shared" si="5"/>
        <v>0.68156656943376315</v>
      </c>
      <c r="V24">
        <f t="shared" si="6"/>
        <v>39.050887885764809</v>
      </c>
      <c r="W24">
        <f t="shared" si="7"/>
        <v>1.0276434326345654</v>
      </c>
      <c r="X24">
        <f t="shared" si="8"/>
        <v>0.23247065108685799</v>
      </c>
      <c r="Y24">
        <f t="shared" si="9"/>
        <v>13.319587167935307</v>
      </c>
      <c r="Z24" s="1">
        <f t="shared" si="10"/>
        <v>1</v>
      </c>
      <c r="AA24" s="1">
        <f t="shared" si="11"/>
        <v>846.4087443410931</v>
      </c>
      <c r="AB24">
        <f t="shared" si="12"/>
        <v>846.40933507202408</v>
      </c>
      <c r="AC24">
        <f t="shared" si="13"/>
        <v>1.5696148650704027</v>
      </c>
      <c r="AD24">
        <f t="shared" si="14"/>
        <v>89.932307229530252</v>
      </c>
      <c r="AE24" s="1">
        <f t="shared" si="15"/>
        <v>0.15042404355310227</v>
      </c>
      <c r="AF24" s="1">
        <f t="shared" si="16"/>
        <v>-16.453654824371867</v>
      </c>
      <c r="AG24">
        <f t="shared" si="17"/>
        <v>142.94677024075534</v>
      </c>
    </row>
    <row r="25" spans="14:33">
      <c r="N25">
        <v>0.15</v>
      </c>
      <c r="O25">
        <v>150</v>
      </c>
      <c r="P25">
        <f t="shared" si="0"/>
        <v>942</v>
      </c>
      <c r="Q25">
        <f t="shared" si="1"/>
        <v>1.0227504169712458</v>
      </c>
      <c r="R25">
        <f t="shared" si="2"/>
        <v>0.21131639777716271</v>
      </c>
      <c r="S25">
        <f t="shared" si="3"/>
        <v>12.107537734539115</v>
      </c>
      <c r="T25">
        <f t="shared" si="4"/>
        <v>1.3249577287236307</v>
      </c>
      <c r="U25">
        <f t="shared" si="5"/>
        <v>0.71553700957285959</v>
      </c>
      <c r="V25">
        <f t="shared" si="6"/>
        <v>40.997250733936838</v>
      </c>
      <c r="W25">
        <f t="shared" si="7"/>
        <v>1.0316706298457361</v>
      </c>
      <c r="X25">
        <f t="shared" si="8"/>
        <v>0.24842204507328378</v>
      </c>
      <c r="Y25">
        <f t="shared" si="9"/>
        <v>14.233534720707866</v>
      </c>
      <c r="Z25" s="1">
        <f t="shared" si="10"/>
        <v>1</v>
      </c>
      <c r="AA25" s="1">
        <f t="shared" si="11"/>
        <v>906.86651179402827</v>
      </c>
      <c r="AB25">
        <f t="shared" si="12"/>
        <v>906.86706314292201</v>
      </c>
      <c r="AC25">
        <f t="shared" si="13"/>
        <v>1.5696936291192403</v>
      </c>
      <c r="AD25">
        <f t="shared" si="14"/>
        <v>89.936820077106006</v>
      </c>
      <c r="AE25" s="1">
        <f t="shared" si="15"/>
        <v>0.14634877602824167</v>
      </c>
      <c r="AF25" s="1">
        <f t="shared" si="16"/>
        <v>-16.692218107774742</v>
      </c>
      <c r="AG25">
        <f t="shared" si="17"/>
        <v>141.12874625223191</v>
      </c>
    </row>
    <row r="26" spans="14:33">
      <c r="N26">
        <v>0.16</v>
      </c>
      <c r="O26">
        <v>160</v>
      </c>
      <c r="P26">
        <f t="shared" si="0"/>
        <v>1004.8000000000001</v>
      </c>
      <c r="Q26">
        <f t="shared" si="1"/>
        <v>1.025845373546896</v>
      </c>
      <c r="R26">
        <f t="shared" si="2"/>
        <v>0.22494767189207926</v>
      </c>
      <c r="S26">
        <f t="shared" si="3"/>
        <v>12.88855221070976</v>
      </c>
      <c r="T26">
        <f t="shared" si="4"/>
        <v>1.3636736716573075</v>
      </c>
      <c r="U26">
        <f t="shared" si="5"/>
        <v>0.74761385910168554</v>
      </c>
      <c r="V26">
        <f t="shared" si="6"/>
        <v>42.835118832014771</v>
      </c>
      <c r="W26">
        <f t="shared" si="7"/>
        <v>1.0359582528107163</v>
      </c>
      <c r="X26">
        <f t="shared" si="8"/>
        <v>0.26424539906621791</v>
      </c>
      <c r="Y26">
        <f t="shared" si="9"/>
        <v>15.14014612224447</v>
      </c>
      <c r="Z26" s="1">
        <f t="shared" si="10"/>
        <v>1</v>
      </c>
      <c r="AA26" s="1">
        <f t="shared" si="11"/>
        <v>967.32427924696356</v>
      </c>
      <c r="AB26">
        <f t="shared" si="12"/>
        <v>967.3247961365704</v>
      </c>
      <c r="AC26">
        <f t="shared" si="13"/>
        <v>1.5697625476732298</v>
      </c>
      <c r="AD26">
        <f t="shared" si="14"/>
        <v>89.940768819379755</v>
      </c>
      <c r="AE26" s="1">
        <f t="shared" si="15"/>
        <v>0.14235397883623233</v>
      </c>
      <c r="AF26" s="1">
        <f t="shared" si="16"/>
        <v>-16.932607793737642</v>
      </c>
      <c r="AG26">
        <f t="shared" si="17"/>
        <v>139.41647507951996</v>
      </c>
    </row>
    <row r="27" spans="14:33">
      <c r="N27">
        <v>0.17</v>
      </c>
      <c r="O27">
        <v>170</v>
      </c>
      <c r="P27">
        <f t="shared" si="0"/>
        <v>1067.6000000000001</v>
      </c>
      <c r="Q27">
        <f t="shared" si="1"/>
        <v>1.029129777055231</v>
      </c>
      <c r="R27">
        <f t="shared" si="2"/>
        <v>0.23849444340652487</v>
      </c>
      <c r="S27">
        <f t="shared" si="3"/>
        <v>13.664725044515539</v>
      </c>
      <c r="T27">
        <f t="shared" si="4"/>
        <v>1.4037145199780874</v>
      </c>
      <c r="U27">
        <f t="shared" si="5"/>
        <v>0.7778904387858947</v>
      </c>
      <c r="V27">
        <f t="shared" si="6"/>
        <v>44.569839066011482</v>
      </c>
      <c r="W27">
        <f t="shared" si="7"/>
        <v>1.0405030821088208</v>
      </c>
      <c r="X27">
        <f t="shared" si="8"/>
        <v>0.27993442329267765</v>
      </c>
      <c r="Y27">
        <f t="shared" si="9"/>
        <v>16.039060995099113</v>
      </c>
      <c r="Z27" s="1">
        <f t="shared" si="10"/>
        <v>1</v>
      </c>
      <c r="AA27" s="1">
        <f t="shared" si="11"/>
        <v>1027.782046699899</v>
      </c>
      <c r="AB27">
        <f t="shared" si="12"/>
        <v>1027.7825331842498</v>
      </c>
      <c r="AC27">
        <f t="shared" si="13"/>
        <v>1.569823358170221</v>
      </c>
      <c r="AD27">
        <f t="shared" si="14"/>
        <v>89.94425300420744</v>
      </c>
      <c r="AE27" s="1">
        <f t="shared" si="15"/>
        <v>0.13845675537575439</v>
      </c>
      <c r="AF27" s="1">
        <f t="shared" si="16"/>
        <v>-17.173716999041183</v>
      </c>
      <c r="AG27">
        <f t="shared" si="17"/>
        <v>137.80449688457207</v>
      </c>
    </row>
    <row r="28" spans="14:33">
      <c r="N28">
        <v>0.18</v>
      </c>
      <c r="O28">
        <v>180</v>
      </c>
      <c r="P28">
        <f t="shared" si="0"/>
        <v>1130.4000000000001</v>
      </c>
      <c r="Q28">
        <f t="shared" si="1"/>
        <v>1.0326018197724591</v>
      </c>
      <c r="R28">
        <f t="shared" si="2"/>
        <v>0.25195257128699</v>
      </c>
      <c r="S28">
        <f t="shared" si="3"/>
        <v>14.435818972213536</v>
      </c>
      <c r="T28">
        <f t="shared" si="4"/>
        <v>1.4449701365019465</v>
      </c>
      <c r="U28">
        <f t="shared" si="5"/>
        <v>0.80646312932611874</v>
      </c>
      <c r="V28">
        <f t="shared" si="6"/>
        <v>46.206933643299692</v>
      </c>
      <c r="W28">
        <f t="shared" si="7"/>
        <v>1.0453017628514116</v>
      </c>
      <c r="X28">
        <f t="shared" si="8"/>
        <v>0.29548319861829836</v>
      </c>
      <c r="Y28">
        <f t="shared" si="9"/>
        <v>16.929940197854336</v>
      </c>
      <c r="Z28" s="1">
        <f t="shared" si="10"/>
        <v>1</v>
      </c>
      <c r="AA28" s="1">
        <f t="shared" si="11"/>
        <v>1088.239814152834</v>
      </c>
      <c r="AB28">
        <f t="shared" si="12"/>
        <v>1088.2402736102881</v>
      </c>
      <c r="AC28">
        <f t="shared" si="13"/>
        <v>1.569877411951379</v>
      </c>
      <c r="AD28">
        <f t="shared" si="14"/>
        <v>89.947350057734511</v>
      </c>
      <c r="AE28" s="1">
        <f t="shared" si="15"/>
        <v>0.13466962192663243</v>
      </c>
      <c r="AF28" s="1">
        <f t="shared" si="16"/>
        <v>-17.41460718242671</v>
      </c>
      <c r="AG28">
        <f t="shared" si="17"/>
        <v>136.28718758234112</v>
      </c>
    </row>
    <row r="29" spans="14:33">
      <c r="N29">
        <v>0.19</v>
      </c>
      <c r="O29">
        <v>190</v>
      </c>
      <c r="P29">
        <f t="shared" si="0"/>
        <v>1193.2</v>
      </c>
      <c r="Q29">
        <f t="shared" si="1"/>
        <v>1.0362596156149788</v>
      </c>
      <c r="R29">
        <f t="shared" si="2"/>
        <v>0.26531809687789909</v>
      </c>
      <c r="S29">
        <f t="shared" si="3"/>
        <v>15.201607179546722</v>
      </c>
      <c r="T29">
        <f t="shared" si="4"/>
        <v>1.487339439444388</v>
      </c>
      <c r="U29">
        <f t="shared" si="5"/>
        <v>0.83342893345325975</v>
      </c>
      <c r="V29">
        <f t="shared" si="6"/>
        <v>47.751960410961331</v>
      </c>
      <c r="W29">
        <f t="shared" si="7"/>
        <v>1.0503508157723165</v>
      </c>
      <c r="X29">
        <f t="shared" si="8"/>
        <v>0.31088618230580362</v>
      </c>
      <c r="Y29">
        <f t="shared" si="9"/>
        <v>17.812466155057241</v>
      </c>
      <c r="Z29" s="1">
        <f t="shared" si="10"/>
        <v>1</v>
      </c>
      <c r="AA29" s="1">
        <f t="shared" si="11"/>
        <v>1148.6975816057693</v>
      </c>
      <c r="AB29">
        <f t="shared" si="12"/>
        <v>1148.6980168812615</v>
      </c>
      <c r="AC29">
        <f t="shared" si="13"/>
        <v>1.5699257758653975</v>
      </c>
      <c r="AD29">
        <f t="shared" si="14"/>
        <v>89.950121105888513</v>
      </c>
      <c r="AE29" s="1">
        <f t="shared" si="15"/>
        <v>0.13100124560773646</v>
      </c>
      <c r="AF29" s="1">
        <f t="shared" si="16"/>
        <v>-17.654491497877885</v>
      </c>
      <c r="AG29">
        <f t="shared" si="17"/>
        <v>134.85889856454918</v>
      </c>
    </row>
    <row r="30" spans="14:33">
      <c r="N30">
        <v>0.2</v>
      </c>
      <c r="O30">
        <v>200</v>
      </c>
      <c r="P30">
        <f t="shared" si="0"/>
        <v>1256</v>
      </c>
      <c r="Q30">
        <f t="shared" si="1"/>
        <v>1.0401012048320486</v>
      </c>
      <c r="R30">
        <f t="shared" si="2"/>
        <v>0.27858724807086821</v>
      </c>
      <c r="S30">
        <f t="shared" si="3"/>
        <v>15.961873540624834</v>
      </c>
      <c r="T30">
        <f t="shared" si="4"/>
        <v>1.5307299539207397</v>
      </c>
      <c r="U30">
        <f t="shared" si="5"/>
        <v>0.85888363049568228</v>
      </c>
      <c r="V30">
        <f t="shared" si="6"/>
        <v>49.21040712027628</v>
      </c>
      <c r="W30">
        <f t="shared" si="7"/>
        <v>1.0556466483619709</v>
      </c>
      <c r="X30">
        <f t="shared" si="8"/>
        <v>0.32613821157977813</v>
      </c>
      <c r="Y30">
        <f t="shared" si="9"/>
        <v>18.686343061465958</v>
      </c>
      <c r="Z30" s="1">
        <f t="shared" si="10"/>
        <v>1</v>
      </c>
      <c r="AA30" s="1">
        <f t="shared" si="11"/>
        <v>1209.1553490587044</v>
      </c>
      <c r="AB30">
        <f t="shared" si="12"/>
        <v>1209.1557625704297</v>
      </c>
      <c r="AC30">
        <f t="shared" si="13"/>
        <v>1.5699693033915025</v>
      </c>
      <c r="AD30">
        <f t="shared" si="14"/>
        <v>89.952615049426981</v>
      </c>
      <c r="AE30" s="1">
        <f t="shared" si="15"/>
        <v>0.12745712224689004</v>
      </c>
      <c r="AF30" s="1">
        <f t="shared" si="16"/>
        <v>-17.892717826711142</v>
      </c>
      <c r="AG30">
        <f t="shared" si="17"/>
        <v>133.51406240056485</v>
      </c>
    </row>
    <row r="31" spans="14:33">
      <c r="N31">
        <v>0.21</v>
      </c>
      <c r="O31">
        <v>210</v>
      </c>
      <c r="P31">
        <f t="shared" si="0"/>
        <v>1318.8</v>
      </c>
      <c r="Q31">
        <f t="shared" si="1"/>
        <v>1.0441245587635222</v>
      </c>
      <c r="R31">
        <f t="shared" si="2"/>
        <v>0.29175644263008016</v>
      </c>
      <c r="S31">
        <f t="shared" si="3"/>
        <v>16.716412808454326</v>
      </c>
      <c r="T31">
        <f t="shared" si="4"/>
        <v>1.5750572835591676</v>
      </c>
      <c r="U31">
        <f t="shared" si="5"/>
        <v>0.88292042738853194</v>
      </c>
      <c r="V31">
        <f t="shared" si="6"/>
        <v>50.587614135249737</v>
      </c>
      <c r="W31">
        <f t="shared" si="7"/>
        <v>1.0611855659747467</v>
      </c>
      <c r="X31">
        <f t="shared" si="8"/>
        <v>0.34123450508801167</v>
      </c>
      <c r="Y31">
        <f t="shared" si="9"/>
        <v>19.551296965778484</v>
      </c>
      <c r="Z31" s="1">
        <f t="shared" si="10"/>
        <v>1</v>
      </c>
      <c r="AA31" s="1">
        <f t="shared" si="11"/>
        <v>1269.6131165116396</v>
      </c>
      <c r="AB31">
        <f t="shared" si="12"/>
        <v>1269.6135103323365</v>
      </c>
      <c r="AC31">
        <f t="shared" si="13"/>
        <v>1.5700086854416357</v>
      </c>
      <c r="AD31">
        <f t="shared" si="14"/>
        <v>89.954871474688176</v>
      </c>
      <c r="AE31" s="1">
        <f t="shared" si="15"/>
        <v>0.12404017937566583</v>
      </c>
      <c r="AF31" s="1">
        <f t="shared" si="16"/>
        <v>-18.128752287938738</v>
      </c>
      <c r="AG31">
        <f t="shared" si="17"/>
        <v>132.24727002207442</v>
      </c>
    </row>
    <row r="32" spans="14:33">
      <c r="N32">
        <v>0.22</v>
      </c>
      <c r="O32">
        <v>220</v>
      </c>
      <c r="P32">
        <f t="shared" si="0"/>
        <v>1381.6000000000001</v>
      </c>
      <c r="Q32">
        <f t="shared" si="1"/>
        <v>1.0483275846388025</v>
      </c>
      <c r="R32">
        <f t="shared" si="2"/>
        <v>0.30482229069013556</v>
      </c>
      <c r="S32">
        <f t="shared" si="3"/>
        <v>17.465030758054692</v>
      </c>
      <c r="T32">
        <f t="shared" si="4"/>
        <v>1.6202445408377497</v>
      </c>
      <c r="U32">
        <f t="shared" si="5"/>
        <v>0.90562901446917765</v>
      </c>
      <c r="V32">
        <f t="shared" si="6"/>
        <v>51.888720333676041</v>
      </c>
      <c r="W32">
        <f t="shared" si="7"/>
        <v>1.0669637828433602</v>
      </c>
      <c r="X32">
        <f t="shared" si="8"/>
        <v>0.35617066236624745</v>
      </c>
      <c r="Y32">
        <f t="shared" si="9"/>
        <v>20.407075739965002</v>
      </c>
      <c r="Z32" s="1">
        <f t="shared" si="10"/>
        <v>1</v>
      </c>
      <c r="AA32" s="1">
        <f t="shared" si="11"/>
        <v>1330.0708839645749</v>
      </c>
      <c r="AB32">
        <f t="shared" si="12"/>
        <v>1330.0712598843363</v>
      </c>
      <c r="AC32">
        <f t="shared" si="13"/>
        <v>1.5700444873075166</v>
      </c>
      <c r="AD32">
        <f t="shared" si="14"/>
        <v>89.956922770501848</v>
      </c>
      <c r="AE32" s="1">
        <f t="shared" si="15"/>
        <v>0.12075129949721766</v>
      </c>
      <c r="AF32" s="1">
        <f t="shared" si="16"/>
        <v>-18.362163735515079</v>
      </c>
      <c r="AG32">
        <f t="shared" si="17"/>
        <v>131.05332464823425</v>
      </c>
    </row>
    <row r="33" spans="14:33">
      <c r="N33">
        <v>0.23</v>
      </c>
      <c r="O33">
        <v>230</v>
      </c>
      <c r="P33">
        <f t="shared" si="0"/>
        <v>1444.4</v>
      </c>
      <c r="Q33">
        <f t="shared" si="1"/>
        <v>1.052708130393984</v>
      </c>
      <c r="R33">
        <f t="shared" si="2"/>
        <v>0.31778159644837245</v>
      </c>
      <c r="S33">
        <f t="shared" si="3"/>
        <v>18.207544283421253</v>
      </c>
      <c r="T33">
        <f t="shared" si="4"/>
        <v>1.6662217645605963</v>
      </c>
      <c r="U33">
        <f t="shared" si="5"/>
        <v>0.92709494355384769</v>
      </c>
      <c r="V33">
        <f t="shared" si="6"/>
        <v>53.11862747355476</v>
      </c>
      <c r="W33">
        <f t="shared" si="7"/>
        <v>1.0729774329391428</v>
      </c>
      <c r="X33">
        <f t="shared" si="8"/>
        <v>0.37094266142701299</v>
      </c>
      <c r="Y33">
        <f t="shared" si="9"/>
        <v>21.253448941118084</v>
      </c>
      <c r="Z33" s="1">
        <f t="shared" si="10"/>
        <v>1</v>
      </c>
      <c r="AA33" s="1">
        <f t="shared" si="11"/>
        <v>1390.5286514175102</v>
      </c>
      <c r="AB33">
        <f t="shared" si="12"/>
        <v>1390.5290109929385</v>
      </c>
      <c r="AC33">
        <f t="shared" si="13"/>
        <v>1.5700771759693541</v>
      </c>
      <c r="AD33">
        <f t="shared" si="14"/>
        <v>89.958795692863077</v>
      </c>
      <c r="AE33" s="1">
        <f t="shared" si="15"/>
        <v>0.11758976526219052</v>
      </c>
      <c r="AF33" s="1">
        <f t="shared" si="16"/>
        <v>-18.592609531793727</v>
      </c>
      <c r="AG33">
        <f t="shared" si="17"/>
        <v>129.92727718414207</v>
      </c>
    </row>
    <row r="34" spans="14:33">
      <c r="N34">
        <v>0.24</v>
      </c>
      <c r="O34">
        <v>240</v>
      </c>
      <c r="P34">
        <f t="shared" si="0"/>
        <v>1507.2</v>
      </c>
      <c r="Q34">
        <f t="shared" si="1"/>
        <v>1.0572639894851399</v>
      </c>
      <c r="R34">
        <f t="shared" si="2"/>
        <v>0.33063135907873215</v>
      </c>
      <c r="S34">
        <f t="shared" si="3"/>
        <v>18.943781449885787</v>
      </c>
      <c r="T34">
        <f t="shared" si="4"/>
        <v>1.7129253446182275</v>
      </c>
      <c r="U34">
        <f t="shared" si="5"/>
        <v>0.94739925702282946</v>
      </c>
      <c r="V34">
        <f t="shared" si="6"/>
        <v>54.281978941238044</v>
      </c>
      <c r="W34">
        <f t="shared" si="7"/>
        <v>1.0792225806222375</v>
      </c>
      <c r="X34">
        <f t="shared" si="8"/>
        <v>0.38554685460432864</v>
      </c>
      <c r="Y34">
        <f t="shared" si="9"/>
        <v>22.090207573372023</v>
      </c>
      <c r="Z34" s="1">
        <f t="shared" si="10"/>
        <v>1</v>
      </c>
      <c r="AA34" s="1">
        <f t="shared" si="11"/>
        <v>1450.9864188704453</v>
      </c>
      <c r="AB34">
        <f t="shared" si="12"/>
        <v>1450.9867634635675</v>
      </c>
      <c r="AC34">
        <f t="shared" si="13"/>
        <v>1.5701071405773905</v>
      </c>
      <c r="AD34">
        <f t="shared" si="14"/>
        <v>89.960512538438323</v>
      </c>
      <c r="AE34" s="1">
        <f t="shared" si="15"/>
        <v>0.11455363205986391</v>
      </c>
      <c r="AF34" s="1">
        <f t="shared" si="16"/>
        <v>-18.819822728609935</v>
      </c>
      <c r="AG34">
        <f t="shared" si="17"/>
        <v>128.8644471822482</v>
      </c>
    </row>
    <row r="35" spans="14:33">
      <c r="N35">
        <v>0.25</v>
      </c>
      <c r="O35">
        <v>250</v>
      </c>
      <c r="P35">
        <f t="shared" si="0"/>
        <v>1570</v>
      </c>
      <c r="Q35">
        <f t="shared" si="1"/>
        <v>1.0619929056768393</v>
      </c>
      <c r="R35">
        <f t="shared" si="2"/>
        <v>0.34336877289875428</v>
      </c>
      <c r="S35">
        <f t="shared" si="3"/>
        <v>19.673581503684662</v>
      </c>
      <c r="T35">
        <f t="shared" si="4"/>
        <v>1.7602974676839913</v>
      </c>
      <c r="U35">
        <f t="shared" si="5"/>
        <v>0.96661830822027028</v>
      </c>
      <c r="V35">
        <f t="shared" si="6"/>
        <v>55.383149461097254</v>
      </c>
      <c r="W35">
        <f t="shared" si="7"/>
        <v>1.0856952310313239</v>
      </c>
      <c r="X35">
        <f t="shared" si="8"/>
        <v>0.39997996279450432</v>
      </c>
      <c r="Y35">
        <f t="shared" si="9"/>
        <v>22.91716375792479</v>
      </c>
      <c r="Z35" s="1">
        <f t="shared" si="10"/>
        <v>1</v>
      </c>
      <c r="AA35" s="1">
        <f t="shared" si="11"/>
        <v>1511.4441863233806</v>
      </c>
      <c r="AB35">
        <f t="shared" si="12"/>
        <v>1511.4445171327811</v>
      </c>
      <c r="AC35">
        <f t="shared" si="13"/>
        <v>1.5701347080178782</v>
      </c>
      <c r="AD35">
        <f t="shared" si="14"/>
        <v>89.962092036430249</v>
      </c>
      <c r="AE35" s="1">
        <f t="shared" si="15"/>
        <v>0.11164003553522246</v>
      </c>
      <c r="AF35" s="1">
        <f t="shared" si="16"/>
        <v>-19.043600678933526</v>
      </c>
      <c r="AG35">
        <f t="shared" si="17"/>
        <v>127.86043279314288</v>
      </c>
    </row>
    <row r="36" spans="14:33">
      <c r="N36">
        <v>0.26</v>
      </c>
      <c r="O36">
        <v>260</v>
      </c>
      <c r="P36">
        <f t="shared" si="0"/>
        <v>1632.8</v>
      </c>
      <c r="Q36">
        <f t="shared" si="1"/>
        <v>1.0668925777862097</v>
      </c>
      <c r="R36">
        <f t="shared" si="2"/>
        <v>0.35599122682518858</v>
      </c>
      <c r="S36">
        <f t="shared" si="3"/>
        <v>20.396794840767683</v>
      </c>
      <c r="T36">
        <f t="shared" si="4"/>
        <v>1.8082855925414605</v>
      </c>
      <c r="U36">
        <f t="shared" si="5"/>
        <v>0.98482372438174393</v>
      </c>
      <c r="V36">
        <f t="shared" si="6"/>
        <v>56.426242971428955</v>
      </c>
      <c r="W36">
        <f t="shared" si="7"/>
        <v>1.0923913401681595</v>
      </c>
      <c r="X36">
        <f t="shared" si="8"/>
        <v>0.41423906823907214</v>
      </c>
      <c r="Y36">
        <f t="shared" si="9"/>
        <v>23.734150319530539</v>
      </c>
      <c r="Z36" s="1">
        <f t="shared" si="10"/>
        <v>1</v>
      </c>
      <c r="AA36" s="1">
        <f t="shared" si="11"/>
        <v>1571.9019537763156</v>
      </c>
      <c r="AB36">
        <f t="shared" si="12"/>
        <v>1571.9022718622803</v>
      </c>
      <c r="AC36">
        <f t="shared" si="13"/>
        <v>1.5701601548869142</v>
      </c>
      <c r="AD36">
        <f t="shared" si="14"/>
        <v>89.963550034627829</v>
      </c>
      <c r="AE36" s="1">
        <f t="shared" si="15"/>
        <v>0.1088454422841976</v>
      </c>
      <c r="AF36" s="1">
        <f t="shared" si="16"/>
        <v>-19.263795031541665</v>
      </c>
      <c r="AG36">
        <f t="shared" si="17"/>
        <v>126.91111250733388</v>
      </c>
    </row>
    <row r="37" spans="14:33">
      <c r="N37">
        <v>0.27</v>
      </c>
      <c r="O37">
        <v>270</v>
      </c>
      <c r="P37">
        <f t="shared" si="0"/>
        <v>1695.6000000000001</v>
      </c>
      <c r="Q37">
        <f t="shared" si="1"/>
        <v>1.0719606643641999</v>
      </c>
      <c r="R37">
        <f t="shared" si="2"/>
        <v>0.36849630315701376</v>
      </c>
      <c r="S37">
        <f t="shared" si="3"/>
        <v>21.113282937070203</v>
      </c>
      <c r="T37">
        <f t="shared" si="4"/>
        <v>1.856841960052207</v>
      </c>
      <c r="U37">
        <f t="shared" si="5"/>
        <v>1.0020824730183426</v>
      </c>
      <c r="V37">
        <f t="shared" si="6"/>
        <v>57.415096427983222</v>
      </c>
      <c r="W37">
        <f t="shared" si="7"/>
        <v>1.0993068246379645</v>
      </c>
      <c r="X37">
        <f t="shared" si="8"/>
        <v>0.42832160599928126</v>
      </c>
      <c r="Y37">
        <f t="shared" si="9"/>
        <v>24.541020298024137</v>
      </c>
      <c r="Z37" s="1">
        <f t="shared" si="10"/>
        <v>1</v>
      </c>
      <c r="AA37" s="1">
        <f t="shared" si="11"/>
        <v>1632.3597212292511</v>
      </c>
      <c r="AB37">
        <f t="shared" si="12"/>
        <v>1632.3600275342565</v>
      </c>
      <c r="AC37">
        <f t="shared" si="13"/>
        <v>1.5701837168034236</v>
      </c>
      <c r="AD37">
        <f t="shared" si="14"/>
        <v>89.964900033001058</v>
      </c>
      <c r="AE37" s="1">
        <f t="shared" si="15"/>
        <v>0.10616585191990908</v>
      </c>
      <c r="AF37" s="1">
        <f t="shared" si="16"/>
        <v>-19.480303018682417</v>
      </c>
      <c r="AG37">
        <f t="shared" si="17"/>
        <v>126.0126409329707</v>
      </c>
    </row>
    <row r="38" spans="14:33">
      <c r="N38">
        <v>0.28000000000000003</v>
      </c>
      <c r="O38">
        <v>280</v>
      </c>
      <c r="P38">
        <f t="shared" si="0"/>
        <v>1758.4</v>
      </c>
      <c r="Q38">
        <f t="shared" si="1"/>
        <v>1.0771947882971005</v>
      </c>
      <c r="R38">
        <f t="shared" si="2"/>
        <v>0.38088177572734389</v>
      </c>
      <c r="S38">
        <f t="shared" si="3"/>
        <v>21.822918242625164</v>
      </c>
      <c r="T38">
        <f t="shared" si="4"/>
        <v>1.9059231401048606</v>
      </c>
      <c r="U38">
        <f t="shared" si="5"/>
        <v>1.0184570010138505</v>
      </c>
      <c r="V38">
        <f t="shared" si="6"/>
        <v>58.353287773644638</v>
      </c>
      <c r="W38">
        <f t="shared" si="7"/>
        <v>1.1064375710123957</v>
      </c>
      <c r="X38">
        <f t="shared" si="8"/>
        <v>0.44222535427270204</v>
      </c>
      <c r="Y38">
        <f t="shared" si="9"/>
        <v>25.337646393503455</v>
      </c>
      <c r="Z38" s="1">
        <f t="shared" si="10"/>
        <v>1</v>
      </c>
      <c r="AA38" s="1">
        <f t="shared" si="11"/>
        <v>1692.8174886821862</v>
      </c>
      <c r="AB38">
        <f t="shared" si="12"/>
        <v>1692.817784047729</v>
      </c>
      <c r="AC38">
        <f t="shared" si="13"/>
        <v>1.5702055957265064</v>
      </c>
      <c r="AD38">
        <f t="shared" si="14"/>
        <v>89.966153602953995</v>
      </c>
      <c r="AE38" s="1">
        <f t="shared" si="15"/>
        <v>0.10359695817451975</v>
      </c>
      <c r="AF38" s="1">
        <f t="shared" si="16"/>
        <v>-19.693059924135248</v>
      </c>
      <c r="AG38">
        <f t="shared" si="17"/>
        <v>125.16144037723365</v>
      </c>
    </row>
    <row r="39" spans="14:33">
      <c r="N39">
        <v>0.28999999999999998</v>
      </c>
      <c r="O39">
        <v>290</v>
      </c>
      <c r="P39">
        <f t="shared" si="0"/>
        <v>1821.2</v>
      </c>
      <c r="Q39">
        <f t="shared" si="1"/>
        <v>1.0825925413128425</v>
      </c>
      <c r="R39">
        <f t="shared" si="2"/>
        <v>0.39314560746781102</v>
      </c>
      <c r="S39">
        <f t="shared" si="3"/>
        <v>22.525584042012511</v>
      </c>
      <c r="T39">
        <f t="shared" si="4"/>
        <v>1.9554896160100095</v>
      </c>
      <c r="U39">
        <f t="shared" si="5"/>
        <v>1.0340054226309938</v>
      </c>
      <c r="V39">
        <f t="shared" si="6"/>
        <v>59.244146710396926</v>
      </c>
      <c r="W39">
        <f t="shared" si="7"/>
        <v>1.1137794447874345</v>
      </c>
      <c r="X39">
        <f t="shared" si="8"/>
        <v>0.45594842370154637</v>
      </c>
      <c r="Y39">
        <f t="shared" si="9"/>
        <v>26.123920353741241</v>
      </c>
      <c r="Z39" s="1">
        <f t="shared" si="10"/>
        <v>1</v>
      </c>
      <c r="AA39" s="1">
        <f t="shared" si="11"/>
        <v>1753.2752561351215</v>
      </c>
      <c r="AB39">
        <f t="shared" si="12"/>
        <v>1753.2755413156472</v>
      </c>
      <c r="AC39">
        <f t="shared" si="13"/>
        <v>1.5702259657588509</v>
      </c>
      <c r="AD39">
        <f t="shared" si="14"/>
        <v>89.967320719835868</v>
      </c>
      <c r="AE39" s="1">
        <f t="shared" si="15"/>
        <v>0.10113427593240437</v>
      </c>
      <c r="AF39" s="1">
        <f t="shared" si="16"/>
        <v>-19.902032610138246</v>
      </c>
      <c r="AG39">
        <f t="shared" si="17"/>
        <v>124.35418960133183</v>
      </c>
    </row>
    <row r="40" spans="14:33">
      <c r="N40">
        <v>0.3</v>
      </c>
      <c r="O40">
        <v>300</v>
      </c>
      <c r="P40">
        <f t="shared" si="0"/>
        <v>1884</v>
      </c>
      <c r="Q40">
        <f t="shared" si="1"/>
        <v>1.0881514883780787</v>
      </c>
      <c r="R40">
        <f t="shared" si="2"/>
        <v>0.40528594743053648</v>
      </c>
      <c r="S40">
        <f t="shared" si="3"/>
        <v>23.22117428373069</v>
      </c>
      <c r="T40">
        <f t="shared" si="4"/>
        <v>2.0055054055319643</v>
      </c>
      <c r="U40">
        <f t="shared" si="5"/>
        <v>1.0487817382805296</v>
      </c>
      <c r="V40">
        <f t="shared" si="6"/>
        <v>60.090767233868434</v>
      </c>
      <c r="W40">
        <f t="shared" si="7"/>
        <v>1.1213282989139222</v>
      </c>
      <c r="X40">
        <f t="shared" si="8"/>
        <v>0.46948924581953805</v>
      </c>
      <c r="Y40">
        <f t="shared" si="9"/>
        <v>26.89975231223956</v>
      </c>
      <c r="Z40" s="1">
        <f t="shared" si="10"/>
        <v>1</v>
      </c>
      <c r="AA40" s="1">
        <f t="shared" si="11"/>
        <v>1813.7330235880565</v>
      </c>
      <c r="AB40">
        <f t="shared" si="12"/>
        <v>1813.7332992625663</v>
      </c>
      <c r="AC40">
        <f t="shared" si="13"/>
        <v>1.5702449777894663</v>
      </c>
      <c r="AD40">
        <f t="shared" si="14"/>
        <v>89.968410028950103</v>
      </c>
      <c r="AE40" s="1">
        <f t="shared" si="15"/>
        <v>9.877324023002565E-2</v>
      </c>
      <c r="AF40" s="1">
        <f t="shared" si="16"/>
        <v>-20.107213981641507</v>
      </c>
      <c r="AG40">
        <f t="shared" si="17"/>
        <v>123.58781079464043</v>
      </c>
    </row>
    <row r="41" spans="14:33">
      <c r="N41">
        <v>0.31</v>
      </c>
      <c r="O41">
        <v>310</v>
      </c>
      <c r="P41">
        <f t="shared" si="0"/>
        <v>1946.8000000000002</v>
      </c>
      <c r="Q41">
        <f t="shared" si="1"/>
        <v>1.0938691719735603</v>
      </c>
      <c r="R41">
        <f t="shared" si="2"/>
        <v>0.41730112731379354</v>
      </c>
      <c r="S41">
        <f t="shared" si="3"/>
        <v>23.90959338113181</v>
      </c>
      <c r="T41">
        <f t="shared" si="4"/>
        <v>2.0559377169243316</v>
      </c>
      <c r="U41">
        <f t="shared" si="5"/>
        <v>1.062836070439491</v>
      </c>
      <c r="V41">
        <f t="shared" si="6"/>
        <v>60.896021150451908</v>
      </c>
      <c r="W41">
        <f t="shared" si="7"/>
        <v>1.1290799818836417</v>
      </c>
      <c r="X41">
        <f t="shared" si="8"/>
        <v>0.48284656077980953</v>
      </c>
      <c r="Y41">
        <f t="shared" si="9"/>
        <v>27.665070085090068</v>
      </c>
      <c r="Z41" s="1">
        <f t="shared" si="10"/>
        <v>1</v>
      </c>
      <c r="AA41" s="1">
        <f t="shared" si="11"/>
        <v>1874.1907910409921</v>
      </c>
      <c r="AB41">
        <f t="shared" si="12"/>
        <v>1874.1910578227769</v>
      </c>
      <c r="AC41">
        <f t="shared" si="13"/>
        <v>1.5702627632378225</v>
      </c>
      <c r="AD41">
        <f t="shared" si="14"/>
        <v>89.969429060077672</v>
      </c>
      <c r="AE41" s="1">
        <f t="shared" si="15"/>
        <v>9.6509282398549084E-2</v>
      </c>
      <c r="AF41" s="1">
        <f t="shared" si="16"/>
        <v>-20.308618271861</v>
      </c>
      <c r="AG41">
        <f t="shared" si="17"/>
        <v>122.85945555350636</v>
      </c>
    </row>
    <row r="42" spans="14:33">
      <c r="N42">
        <v>0.32</v>
      </c>
      <c r="O42">
        <v>320</v>
      </c>
      <c r="P42">
        <f t="shared" si="0"/>
        <v>2009.6000000000001</v>
      </c>
      <c r="Q42">
        <f t="shared" si="1"/>
        <v>1.0997431162368247</v>
      </c>
      <c r="R42">
        <f t="shared" si="2"/>
        <v>0.42918965753793076</v>
      </c>
      <c r="S42">
        <f t="shared" si="3"/>
        <v>24.59075598758859</v>
      </c>
      <c r="T42">
        <f t="shared" si="4"/>
        <v>2.1067566378405664</v>
      </c>
      <c r="U42">
        <f t="shared" si="5"/>
        <v>1.0762149066829223</v>
      </c>
      <c r="V42">
        <f t="shared" si="6"/>
        <v>61.662572001997184</v>
      </c>
      <c r="W42">
        <f t="shared" si="7"/>
        <v>1.1370303453587014</v>
      </c>
      <c r="X42">
        <f t="shared" si="8"/>
        <v>0.49601940450058529</v>
      </c>
      <c r="Y42">
        <f t="shared" si="9"/>
        <v>28.419818434475928</v>
      </c>
      <c r="Z42" s="1">
        <f t="shared" si="10"/>
        <v>1</v>
      </c>
      <c r="AA42" s="1">
        <f t="shared" si="11"/>
        <v>1934.6485584939271</v>
      </c>
      <c r="AB42">
        <f t="shared" si="12"/>
        <v>1934.6488169387824</v>
      </c>
      <c r="AC42">
        <f t="shared" si="13"/>
        <v>1.5702794370959634</v>
      </c>
      <c r="AD42">
        <f t="shared" si="14"/>
        <v>89.970384401777338</v>
      </c>
      <c r="AE42" s="1">
        <f t="shared" si="15"/>
        <v>9.4337887719754682E-2</v>
      </c>
      <c r="AF42" s="1">
        <f t="shared" si="16"/>
        <v>-20.506277041756459</v>
      </c>
      <c r="AG42">
        <f t="shared" si="17"/>
        <v>122.16649044489017</v>
      </c>
    </row>
    <row r="43" spans="14:33">
      <c r="N43">
        <v>0.33</v>
      </c>
      <c r="O43">
        <v>330</v>
      </c>
      <c r="P43">
        <f t="shared" si="0"/>
        <v>2072.4</v>
      </c>
      <c r="Q43">
        <f t="shared" si="1"/>
        <v>1.1057708309626855</v>
      </c>
      <c r="R43">
        <f t="shared" si="2"/>
        <v>0.4409502229181273</v>
      </c>
      <c r="S43">
        <f t="shared" si="3"/>
        <v>25.26458674856152</v>
      </c>
      <c r="T43">
        <f t="shared" si="4"/>
        <v>2.1579348547297927</v>
      </c>
      <c r="U43">
        <f t="shared" si="5"/>
        <v>1.0889613425818401</v>
      </c>
      <c r="V43">
        <f t="shared" si="6"/>
        <v>62.39288898283921</v>
      </c>
      <c r="W43">
        <f t="shared" si="7"/>
        <v>1.1451752513365283</v>
      </c>
      <c r="X43">
        <f t="shared" si="8"/>
        <v>0.50900709535859379</v>
      </c>
      <c r="Y43">
        <f t="shared" si="9"/>
        <v>29.163958306260458</v>
      </c>
      <c r="Z43" s="1">
        <f t="shared" si="10"/>
        <v>1</v>
      </c>
      <c r="AA43" s="1">
        <f t="shared" si="11"/>
        <v>1995.1063259468624</v>
      </c>
      <c r="AB43">
        <f t="shared" si="12"/>
        <v>1995.1065765600563</v>
      </c>
      <c r="AC43">
        <f t="shared" si="13"/>
        <v>1.570295100417509</v>
      </c>
      <c r="AD43">
        <f t="shared" si="14"/>
        <v>89.971281843995058</v>
      </c>
      <c r="AE43" s="1">
        <f t="shared" si="15"/>
        <v>9.2254638240914746E-2</v>
      </c>
      <c r="AF43" s="1">
        <f t="shared" si="16"/>
        <v>-20.700235796213462</v>
      </c>
      <c r="AG43">
        <f t="shared" si="17"/>
        <v>121.50648257485973</v>
      </c>
    </row>
    <row r="44" spans="14:33">
      <c r="N44">
        <v>0.34</v>
      </c>
      <c r="O44">
        <v>340</v>
      </c>
      <c r="P44">
        <f t="shared" si="0"/>
        <v>2135.2000000000003</v>
      </c>
      <c r="Q44">
        <f t="shared" si="1"/>
        <v>1.1119498154534666</v>
      </c>
      <c r="R44">
        <f t="shared" si="2"/>
        <v>0.45258167798011117</v>
      </c>
      <c r="S44">
        <f t="shared" si="3"/>
        <v>25.931020033209276</v>
      </c>
      <c r="T44">
        <f t="shared" si="4"/>
        <v>2.2094474002313906</v>
      </c>
      <c r="U44">
        <f t="shared" si="5"/>
        <v>1.1011153193676926</v>
      </c>
      <c r="V44">
        <f t="shared" si="6"/>
        <v>63.08926055696854</v>
      </c>
      <c r="W44">
        <f t="shared" si="7"/>
        <v>1.1535105788469486</v>
      </c>
      <c r="X44">
        <f t="shared" si="8"/>
        <v>0.52180922055244772</v>
      </c>
      <c r="Y44">
        <f t="shared" si="9"/>
        <v>29.897466048666388</v>
      </c>
      <c r="Z44" s="1">
        <f t="shared" si="10"/>
        <v>1</v>
      </c>
      <c r="AA44" s="1">
        <f t="shared" si="11"/>
        <v>2055.5640933997979</v>
      </c>
      <c r="AB44">
        <f t="shared" si="12"/>
        <v>2055.5643366420163</v>
      </c>
      <c r="AC44">
        <f t="shared" si="13"/>
        <v>1.570309842367424</v>
      </c>
      <c r="AD44">
        <f t="shared" si="14"/>
        <v>89.972126495506984</v>
      </c>
      <c r="AE44" s="1">
        <f t="shared" si="15"/>
        <v>9.0255243759964826E-2</v>
      </c>
      <c r="AF44" s="1">
        <f t="shared" si="16"/>
        <v>-20.89055113030534</v>
      </c>
      <c r="AG44">
        <f t="shared" si="17"/>
        <v>120.87718545848857</v>
      </c>
    </row>
    <row r="45" spans="14:33">
      <c r="N45">
        <v>0.35</v>
      </c>
      <c r="O45">
        <v>350</v>
      </c>
      <c r="P45">
        <f t="shared" si="0"/>
        <v>2198</v>
      </c>
      <c r="Q45">
        <f t="shared" si="1"/>
        <v>1.1182775622123313</v>
      </c>
      <c r="R45">
        <f t="shared" si="2"/>
        <v>0.46408304196414696</v>
      </c>
      <c r="S45">
        <f t="shared" si="3"/>
        <v>26.589999648138296</v>
      </c>
      <c r="T45">
        <f t="shared" si="4"/>
        <v>2.2612714260963802</v>
      </c>
      <c r="U45">
        <f t="shared" si="5"/>
        <v>1.1127138528988643</v>
      </c>
      <c r="V45">
        <f t="shared" si="6"/>
        <v>63.753807576845645</v>
      </c>
      <c r="W45">
        <f t="shared" si="7"/>
        <v>1.1620322301816561</v>
      </c>
      <c r="X45">
        <f t="shared" si="8"/>
        <v>0.53442562224987555</v>
      </c>
      <c r="Y45">
        <f t="shared" si="9"/>
        <v>30.620332618570693</v>
      </c>
      <c r="Z45" s="1">
        <f t="shared" si="10"/>
        <v>1</v>
      </c>
      <c r="AA45" s="1">
        <f t="shared" si="11"/>
        <v>2116.0218608527325</v>
      </c>
      <c r="AB45">
        <f t="shared" si="12"/>
        <v>2116.0220971451745</v>
      </c>
      <c r="AC45">
        <f t="shared" si="13"/>
        <v>1.5703237419203946</v>
      </c>
      <c r="AD45">
        <f t="shared" si="14"/>
        <v>89.972922881229323</v>
      </c>
      <c r="AE45" s="1">
        <f t="shared" si="15"/>
        <v>8.8335563448356302E-2</v>
      </c>
      <c r="AF45" s="1">
        <f t="shared" si="16"/>
        <v>-21.07728832937271</v>
      </c>
      <c r="AG45">
        <f t="shared" si="17"/>
        <v>120.27652539358675</v>
      </c>
    </row>
    <row r="46" spans="14:33">
      <c r="N46">
        <v>0.36</v>
      </c>
      <c r="O46">
        <v>360</v>
      </c>
      <c r="P46">
        <f t="shared" si="0"/>
        <v>2260.8000000000002</v>
      </c>
      <c r="Q46">
        <f t="shared" si="1"/>
        <v>1.1247515604743903</v>
      </c>
      <c r="R46">
        <f t="shared" si="2"/>
        <v>0.47545349356142957</v>
      </c>
      <c r="S46">
        <f t="shared" si="3"/>
        <v>27.241478535820374</v>
      </c>
      <c r="T46">
        <f t="shared" si="4"/>
        <v>2.3133859992508423</v>
      </c>
      <c r="U46">
        <f t="shared" si="5"/>
        <v>1.1237912516956241</v>
      </c>
      <c r="V46">
        <f t="shared" si="6"/>
        <v>64.388495775883285</v>
      </c>
      <c r="W46">
        <f t="shared" si="7"/>
        <v>1.170736136659783</v>
      </c>
      <c r="X46">
        <f t="shared" si="8"/>
        <v>0.54685638362387223</v>
      </c>
      <c r="Y46">
        <f t="shared" si="9"/>
        <v>31.332562781434945</v>
      </c>
      <c r="Z46" s="1">
        <f t="shared" si="10"/>
        <v>1</v>
      </c>
      <c r="AA46" s="1">
        <f t="shared" si="11"/>
        <v>2176.479628305668</v>
      </c>
      <c r="AB46">
        <f t="shared" si="12"/>
        <v>2176.4798580344313</v>
      </c>
      <c r="AC46">
        <f t="shared" si="13"/>
        <v>1.5703368692761459</v>
      </c>
      <c r="AD46">
        <f t="shared" si="14"/>
        <v>89.973675023310037</v>
      </c>
      <c r="AE46" s="1">
        <f t="shared" si="15"/>
        <v>8.6491620119610632E-2</v>
      </c>
      <c r="AF46" s="1">
        <f t="shared" si="16"/>
        <v>-21.260519356393402</v>
      </c>
      <c r="AG46">
        <f t="shared" si="17"/>
        <v>119.7025884697313</v>
      </c>
    </row>
    <row r="47" spans="14:33">
      <c r="N47">
        <v>0.37</v>
      </c>
      <c r="O47">
        <v>370</v>
      </c>
      <c r="P47">
        <f t="shared" si="0"/>
        <v>2323.6</v>
      </c>
      <c r="Q47">
        <f t="shared" si="1"/>
        <v>1.1313692995715692</v>
      </c>
      <c r="R47">
        <f t="shared" si="2"/>
        <v>0.48669236542554722</v>
      </c>
      <c r="S47">
        <f t="shared" si="3"/>
        <v>27.885418460122644</v>
      </c>
      <c r="T47">
        <f t="shared" si="4"/>
        <v>2.3657719187484716</v>
      </c>
      <c r="U47">
        <f t="shared" si="5"/>
        <v>1.1343793227248717</v>
      </c>
      <c r="V47">
        <f t="shared" si="6"/>
        <v>64.9951475590439</v>
      </c>
      <c r="W47">
        <f t="shared" si="7"/>
        <v>1.1796182639363397</v>
      </c>
      <c r="X47">
        <f t="shared" si="8"/>
        <v>0.55910181487375266</v>
      </c>
      <c r="Y47">
        <f t="shared" si="9"/>
        <v>32.034174310370702</v>
      </c>
      <c r="Z47" s="1">
        <f t="shared" si="10"/>
        <v>1</v>
      </c>
      <c r="AA47" s="1">
        <f t="shared" si="11"/>
        <v>2236.9373957586031</v>
      </c>
      <c r="AB47">
        <f t="shared" si="12"/>
        <v>2236.9376192784816</v>
      </c>
      <c r="AC47">
        <f t="shared" si="13"/>
        <v>1.5703492870452456</v>
      </c>
      <c r="AD47">
        <f t="shared" si="14"/>
        <v>89.974386509070413</v>
      </c>
      <c r="AE47" s="1">
        <f t="shared" si="15"/>
        <v>8.4719608768181409E-2</v>
      </c>
      <c r="AF47" s="1">
        <f t="shared" si="16"/>
        <v>-21.440321169015274</v>
      </c>
      <c r="AG47">
        <f t="shared" si="17"/>
        <v>119.15360829120415</v>
      </c>
    </row>
    <row r="48" spans="14:33">
      <c r="N48">
        <v>0.38</v>
      </c>
      <c r="O48">
        <v>380</v>
      </c>
      <c r="P48">
        <f t="shared" si="0"/>
        <v>2386.4</v>
      </c>
      <c r="Q48">
        <f t="shared" si="1"/>
        <v>1.1381282721284167</v>
      </c>
      <c r="R48">
        <f t="shared" si="2"/>
        <v>0.49779913849995533</v>
      </c>
      <c r="S48">
        <f t="shared" si="3"/>
        <v>28.521789681295772</v>
      </c>
      <c r="T48">
        <f t="shared" si="4"/>
        <v>2.4184115515161984</v>
      </c>
      <c r="U48">
        <f t="shared" si="5"/>
        <v>1.1445075642865172</v>
      </c>
      <c r="V48">
        <f t="shared" si="6"/>
        <v>65.575453054415178</v>
      </c>
      <c r="W48">
        <f t="shared" si="7"/>
        <v>1.188674616862951</v>
      </c>
      <c r="X48">
        <f t="shared" si="8"/>
        <v>0.57116243931790844</v>
      </c>
      <c r="Y48">
        <f t="shared" si="9"/>
        <v>32.725197189313143</v>
      </c>
      <c r="Z48" s="1">
        <f t="shared" si="10"/>
        <v>1</v>
      </c>
      <c r="AA48" s="1">
        <f t="shared" si="11"/>
        <v>2297.3951632115386</v>
      </c>
      <c r="AB48">
        <f t="shared" si="12"/>
        <v>2297.3953808493156</v>
      </c>
      <c r="AC48">
        <f t="shared" si="13"/>
        <v>1.5703610512476778</v>
      </c>
      <c r="AD48">
        <f t="shared" si="14"/>
        <v>89.975060548219119</v>
      </c>
      <c r="AE48" s="1">
        <f t="shared" si="15"/>
        <v>8.3015900686151167E-2</v>
      </c>
      <c r="AF48" s="1">
        <f t="shared" si="16"/>
        <v>-21.616774316605813</v>
      </c>
      <c r="AG48">
        <f t="shared" si="17"/>
        <v>118.62795445360221</v>
      </c>
    </row>
    <row r="49" spans="14:33">
      <c r="N49">
        <v>0.39</v>
      </c>
      <c r="O49">
        <v>390</v>
      </c>
      <c r="P49">
        <f t="shared" si="0"/>
        <v>2449.2000000000003</v>
      </c>
      <c r="Q49">
        <f t="shared" si="1"/>
        <v>1.1450259770871722</v>
      </c>
      <c r="R49">
        <f t="shared" si="2"/>
        <v>0.50877343620046589</v>
      </c>
      <c r="S49">
        <f t="shared" si="3"/>
        <v>29.150570622655149</v>
      </c>
      <c r="T49">
        <f t="shared" si="4"/>
        <v>2.4712886849646476</v>
      </c>
      <c r="U49">
        <f t="shared" si="5"/>
        <v>1.1542033458362817</v>
      </c>
      <c r="V49">
        <f t="shared" si="6"/>
        <v>66.130980416297504</v>
      </c>
      <c r="W49">
        <f t="shared" si="7"/>
        <v>1.1979012439126073</v>
      </c>
      <c r="X49">
        <f t="shared" si="8"/>
        <v>0.58303897963592011</v>
      </c>
      <c r="Y49">
        <f t="shared" si="9"/>
        <v>33.405672824752173</v>
      </c>
      <c r="Z49" s="1">
        <f t="shared" si="10"/>
        <v>1</v>
      </c>
      <c r="AA49" s="1">
        <f t="shared" si="11"/>
        <v>2357.8529306644737</v>
      </c>
      <c r="AB49">
        <f t="shared" si="12"/>
        <v>2357.8531427217954</v>
      </c>
      <c r="AC49">
        <f t="shared" si="13"/>
        <v>1.5703722121577888</v>
      </c>
      <c r="AD49">
        <f t="shared" si="14"/>
        <v>89.975700021264004</v>
      </c>
      <c r="AE49" s="1">
        <f t="shared" si="15"/>
        <v>8.137704420500691E-2</v>
      </c>
      <c r="AF49" s="1">
        <f t="shared" si="16"/>
        <v>-21.789961774729139</v>
      </c>
      <c r="AG49">
        <f t="shared" si="17"/>
        <v>118.12412178579952</v>
      </c>
    </row>
    <row r="50" spans="14:33">
      <c r="N50">
        <v>0.4</v>
      </c>
      <c r="O50">
        <v>400</v>
      </c>
      <c r="P50">
        <f t="shared" si="0"/>
        <v>2512</v>
      </c>
      <c r="Q50">
        <f t="shared" si="1"/>
        <v>1.1520599225614596</v>
      </c>
      <c r="R50">
        <f t="shared" si="2"/>
        <v>0.51961501848965364</v>
      </c>
      <c r="S50">
        <f t="shared" si="3"/>
        <v>29.771747531069391</v>
      </c>
      <c r="T50">
        <f t="shared" si="4"/>
        <v>2.524388394704896</v>
      </c>
      <c r="U50">
        <f t="shared" si="5"/>
        <v>1.1634920749199793</v>
      </c>
      <c r="V50">
        <f t="shared" si="6"/>
        <v>66.663185389833799</v>
      </c>
      <c r="W50">
        <f t="shared" si="7"/>
        <v>1.2072942411820946</v>
      </c>
      <c r="X50">
        <f t="shared" si="8"/>
        <v>0.59473234432870004</v>
      </c>
      <c r="Y50">
        <f t="shared" si="9"/>
        <v>34.075653269955751</v>
      </c>
      <c r="Z50" s="1">
        <f t="shared" si="10"/>
        <v>1</v>
      </c>
      <c r="AA50" s="1">
        <f t="shared" si="11"/>
        <v>2418.3106981174087</v>
      </c>
      <c r="AB50">
        <f t="shared" si="12"/>
        <v>2418.3109048732977</v>
      </c>
      <c r="AC50">
        <f t="shared" si="13"/>
        <v>1.5703828150224923</v>
      </c>
      <c r="AD50">
        <f t="shared" si="14"/>
        <v>89.97630752066226</v>
      </c>
      <c r="AE50" s="1">
        <f t="shared" si="15"/>
        <v>7.9799762897362084E-2</v>
      </c>
      <c r="AF50" s="1">
        <f t="shared" si="16"/>
        <v>-21.959967980634602</v>
      </c>
      <c r="AG50">
        <f t="shared" si="17"/>
        <v>117.64072034905256</v>
      </c>
    </row>
    <row r="51" spans="14:33">
      <c r="N51">
        <v>0.41</v>
      </c>
      <c r="O51">
        <v>410</v>
      </c>
      <c r="P51">
        <f t="shared" si="0"/>
        <v>2574.8000000000002</v>
      </c>
      <c r="Q51">
        <f t="shared" si="1"/>
        <v>1.1592276285189482</v>
      </c>
      <c r="R51">
        <f t="shared" si="2"/>
        <v>0.53032377587785029</v>
      </c>
      <c r="S51">
        <f t="shared" si="3"/>
        <v>30.385314133242595</v>
      </c>
      <c r="T51">
        <f t="shared" si="4"/>
        <v>2.5776969257781985</v>
      </c>
      <c r="U51">
        <f t="shared" si="5"/>
        <v>1.1723973516270032</v>
      </c>
      <c r="V51">
        <f t="shared" si="6"/>
        <v>67.17342016054242</v>
      </c>
      <c r="W51">
        <f t="shared" si="7"/>
        <v>1.2168497559873679</v>
      </c>
      <c r="X51">
        <f t="shared" si="8"/>
        <v>0.60624361445663777</v>
      </c>
      <c r="Y51">
        <f t="shared" si="9"/>
        <v>34.735200465121608</v>
      </c>
      <c r="Z51" s="1">
        <f t="shared" si="10"/>
        <v>1</v>
      </c>
      <c r="AA51" s="1">
        <f t="shared" si="11"/>
        <v>2478.7684655703442</v>
      </c>
      <c r="AB51">
        <f t="shared" si="12"/>
        <v>2478.768667283407</v>
      </c>
      <c r="AC51">
        <f t="shared" si="13"/>
        <v>1.5703929006743698</v>
      </c>
      <c r="AD51">
        <f t="shared" si="14"/>
        <v>89.976885385948478</v>
      </c>
      <c r="AE51" s="1">
        <f t="shared" si="15"/>
        <v>7.8280951901076076E-2</v>
      </c>
      <c r="AF51" s="1">
        <f t="shared" si="16"/>
        <v>-22.126878038698937</v>
      </c>
      <c r="AG51">
        <f t="shared" si="17"/>
        <v>117.1764661713366</v>
      </c>
    </row>
    <row r="52" spans="14:33">
      <c r="N52">
        <v>0.42</v>
      </c>
      <c r="O52">
        <v>420</v>
      </c>
      <c r="P52">
        <f t="shared" si="0"/>
        <v>2637.6</v>
      </c>
      <c r="Q52">
        <f t="shared" si="1"/>
        <v>1.166526629294196</v>
      </c>
      <c r="R52">
        <f t="shared" si="2"/>
        <v>0.54089972338307335</v>
      </c>
      <c r="S52">
        <f t="shared" si="3"/>
        <v>30.991271289643791</v>
      </c>
      <c r="T52">
        <f t="shared" si="4"/>
        <v>2.6312015859624167</v>
      </c>
      <c r="U52">
        <f t="shared" si="5"/>
        <v>1.1809411111229795</v>
      </c>
      <c r="V52">
        <f t="shared" si="6"/>
        <v>67.662941520836682</v>
      </c>
      <c r="W52">
        <f t="shared" si="7"/>
        <v>1.226563990068424</v>
      </c>
      <c r="X52">
        <f t="shared" si="8"/>
        <v>0.6175740307073676</v>
      </c>
      <c r="Y52">
        <f t="shared" si="9"/>
        <v>35.384385496414865</v>
      </c>
      <c r="Z52" s="1">
        <f t="shared" si="10"/>
        <v>1</v>
      </c>
      <c r="AA52" s="1">
        <f t="shared" si="11"/>
        <v>2539.2262330232793</v>
      </c>
      <c r="AB52">
        <f t="shared" si="12"/>
        <v>2539.2264299336507</v>
      </c>
      <c r="AC52">
        <f t="shared" si="13"/>
        <v>1.5704025060571867</v>
      </c>
      <c r="AD52">
        <f t="shared" si="14"/>
        <v>89.977435733844501</v>
      </c>
      <c r="AE52" s="1">
        <f t="shared" si="15"/>
        <v>7.6817672888843044E-2</v>
      </c>
      <c r="AF52" s="1">
        <f t="shared" si="16"/>
        <v>-22.290777069384674</v>
      </c>
      <c r="AG52">
        <f t="shared" si="17"/>
        <v>116.73017268593441</v>
      </c>
    </row>
    <row r="53" spans="14:33">
      <c r="N53">
        <v>0.43</v>
      </c>
      <c r="O53">
        <v>430</v>
      </c>
      <c r="P53">
        <f t="shared" si="0"/>
        <v>2700.4</v>
      </c>
      <c r="Q53">
        <f t="shared" si="1"/>
        <v>1.1739544759336957</v>
      </c>
      <c r="R53">
        <f t="shared" si="2"/>
        <v>0.55134299447985624</v>
      </c>
      <c r="S53">
        <f t="shared" si="3"/>
        <v>31.589626647800408</v>
      </c>
      <c r="T53">
        <f t="shared" si="4"/>
        <v>2.6848906498654754</v>
      </c>
      <c r="U53">
        <f t="shared" si="5"/>
        <v>1.1891437549142942</v>
      </c>
      <c r="V53">
        <f t="shared" si="6"/>
        <v>68.132918390928211</v>
      </c>
      <c r="W53">
        <f t="shared" si="7"/>
        <v>1.2364332024212303</v>
      </c>
      <c r="X53">
        <f t="shared" si="8"/>
        <v>0.62872498083685679</v>
      </c>
      <c r="Y53">
        <f t="shared" si="9"/>
        <v>36.023287876395457</v>
      </c>
      <c r="Z53" s="1">
        <f t="shared" si="10"/>
        <v>1</v>
      </c>
      <c r="AA53" s="1">
        <f t="shared" si="11"/>
        <v>2599.6840004762144</v>
      </c>
      <c r="AB53">
        <f t="shared" si="12"/>
        <v>2599.6841928072749</v>
      </c>
      <c r="AC53">
        <f t="shared" si="13"/>
        <v>1.5704116646780797</v>
      </c>
      <c r="AD53">
        <f t="shared" si="14"/>
        <v>89.977960484167824</v>
      </c>
      <c r="AE53" s="1">
        <f t="shared" si="15"/>
        <v>7.5407148094067608E-2</v>
      </c>
      <c r="AF53" s="1">
        <f t="shared" si="16"/>
        <v>-22.451749679244337</v>
      </c>
      <c r="AG53">
        <f t="shared" si="17"/>
        <v>116.30074283766683</v>
      </c>
    </row>
    <row r="54" spans="14:33">
      <c r="N54">
        <v>0.44</v>
      </c>
      <c r="O54">
        <v>440</v>
      </c>
      <c r="P54">
        <f t="shared" si="0"/>
        <v>2763.2000000000003</v>
      </c>
      <c r="Q54">
        <f t="shared" si="1"/>
        <v>1.1815087383758542</v>
      </c>
      <c r="R54">
        <f t="shared" si="2"/>
        <v>0.56165383506454403</v>
      </c>
      <c r="S54">
        <f t="shared" si="3"/>
        <v>32.180394296535219</v>
      </c>
      <c r="T54">
        <f t="shared" si="4"/>
        <v>2.7387532726512847</v>
      </c>
      <c r="U54">
        <f t="shared" si="5"/>
        <v>1.1970242715464872</v>
      </c>
      <c r="V54">
        <f t="shared" si="6"/>
        <v>68.584438734335507</v>
      </c>
      <c r="W54">
        <f t="shared" si="7"/>
        <v>1.2464537117749916</v>
      </c>
      <c r="X54">
        <f t="shared" si="8"/>
        <v>0.63969798752006157</v>
      </c>
      <c r="Y54">
        <f t="shared" si="9"/>
        <v>36.651994847911936</v>
      </c>
      <c r="Z54" s="1">
        <f t="shared" si="10"/>
        <v>1</v>
      </c>
      <c r="AA54" s="1">
        <f t="shared" si="11"/>
        <v>2660.1417679291499</v>
      </c>
      <c r="AB54">
        <f t="shared" si="12"/>
        <v>2660.1419558890507</v>
      </c>
      <c r="AC54">
        <f t="shared" si="13"/>
        <v>1.5704204069980832</v>
      </c>
      <c r="AD54">
        <f t="shared" si="14"/>
        <v>89.978461382207172</v>
      </c>
      <c r="AE54" s="1">
        <f t="shared" si="15"/>
        <v>7.4046753713741767E-2</v>
      </c>
      <c r="AF54" s="1">
        <f t="shared" si="16"/>
        <v>-22.609879532892645</v>
      </c>
      <c r="AG54">
        <f t="shared" si="17"/>
        <v>115.88716181704122</v>
      </c>
    </row>
    <row r="55" spans="14:33">
      <c r="N55">
        <v>0.45</v>
      </c>
      <c r="O55">
        <v>450</v>
      </c>
      <c r="P55">
        <f t="shared" si="0"/>
        <v>2826</v>
      </c>
      <c r="Q55">
        <f t="shared" si="1"/>
        <v>1.1891870074692679</v>
      </c>
      <c r="R55">
        <f t="shared" si="2"/>
        <v>0.57183259746221116</v>
      </c>
      <c r="S55">
        <f t="shared" si="3"/>
        <v>32.763594422588007</v>
      </c>
      <c r="T55">
        <f t="shared" si="4"/>
        <v>2.7927794123668872</v>
      </c>
      <c r="U55">
        <f t="shared" si="5"/>
        <v>1.2046003474564946</v>
      </c>
      <c r="V55">
        <f t="shared" si="6"/>
        <v>69.018515909249672</v>
      </c>
      <c r="W55">
        <f t="shared" si="7"/>
        <v>1.2566218987335365</v>
      </c>
      <c r="X55">
        <f t="shared" si="8"/>
        <v>0.65049469664046056</v>
      </c>
      <c r="Y55">
        <f t="shared" si="9"/>
        <v>37.270600713141199</v>
      </c>
      <c r="Z55" s="1">
        <f t="shared" si="10"/>
        <v>1</v>
      </c>
      <c r="AA55" s="1">
        <f t="shared" si="11"/>
        <v>2720.5995353820849</v>
      </c>
      <c r="AB55">
        <f t="shared" si="12"/>
        <v>2720.599719165099</v>
      </c>
      <c r="AC55">
        <f t="shared" si="13"/>
        <v>1.5704287607705847</v>
      </c>
      <c r="AD55">
        <f t="shared" si="14"/>
        <v>89.978940018114528</v>
      </c>
      <c r="AE55" s="1">
        <f t="shared" si="15"/>
        <v>7.2734012936937348E-2</v>
      </c>
      <c r="AF55" s="1">
        <f t="shared" si="16"/>
        <v>-22.765249010763043</v>
      </c>
      <c r="AG55">
        <f t="shared" si="17"/>
        <v>115.48849038130352</v>
      </c>
    </row>
    <row r="56" spans="14:33">
      <c r="N56">
        <v>0.46</v>
      </c>
      <c r="O56">
        <v>460</v>
      </c>
      <c r="P56">
        <f t="shared" si="0"/>
        <v>2888.8</v>
      </c>
      <c r="Q56">
        <f t="shared" si="1"/>
        <v>1.196986896833206</v>
      </c>
      <c r="R56">
        <f t="shared" si="2"/>
        <v>0.58187973449798558</v>
      </c>
      <c r="S56">
        <f t="shared" si="3"/>
        <v>33.339252970927461</v>
      </c>
      <c r="T56">
        <f t="shared" si="4"/>
        <v>2.8469597599512553</v>
      </c>
      <c r="U56">
        <f t="shared" si="5"/>
        <v>1.2118884686946381</v>
      </c>
      <c r="V56">
        <f t="shared" si="6"/>
        <v>69.436094496774956</v>
      </c>
      <c r="W56">
        <f t="shared" si="7"/>
        <v>1.2669342075998626</v>
      </c>
      <c r="X56">
        <f t="shared" si="8"/>
        <v>0.66111686604137021</v>
      </c>
      <c r="Y56">
        <f t="shared" si="9"/>
        <v>37.879206189086332</v>
      </c>
      <c r="Z56" s="1">
        <f t="shared" si="10"/>
        <v>1</v>
      </c>
      <c r="AA56" s="1">
        <f t="shared" si="11"/>
        <v>2781.0573028350204</v>
      </c>
      <c r="AB56">
        <f t="shared" si="12"/>
        <v>2781.0574826227521</v>
      </c>
      <c r="AC56">
        <f t="shared" si="13"/>
        <v>1.5704367513356343</v>
      </c>
      <c r="AD56">
        <f t="shared" si="14"/>
        <v>89.979397843767799</v>
      </c>
      <c r="AE56" s="1">
        <f t="shared" si="15"/>
        <v>7.1466588790012567E-2</v>
      </c>
      <c r="AF56" s="1">
        <f t="shared" si="16"/>
        <v>-22.917938938928106</v>
      </c>
      <c r="AG56">
        <f t="shared" si="17"/>
        <v>115.10385872138392</v>
      </c>
    </row>
    <row r="57" spans="14:33">
      <c r="N57">
        <v>0.47</v>
      </c>
      <c r="O57">
        <v>470</v>
      </c>
      <c r="P57">
        <f t="shared" si="0"/>
        <v>2951.6</v>
      </c>
      <c r="Q57">
        <f t="shared" si="1"/>
        <v>1.2049060445646909</v>
      </c>
      <c r="R57">
        <f t="shared" si="2"/>
        <v>0.59179579365323132</v>
      </c>
      <c r="S57">
        <f t="shared" si="3"/>
        <v>33.907401309925106</v>
      </c>
      <c r="T57">
        <f t="shared" si="4"/>
        <v>2.9012856761067543</v>
      </c>
      <c r="U57">
        <f t="shared" si="5"/>
        <v>1.2189040142129888</v>
      </c>
      <c r="V57">
        <f t="shared" si="6"/>
        <v>69.838055645958363</v>
      </c>
      <c r="W57">
        <f t="shared" si="7"/>
        <v>1.2773871479029744</v>
      </c>
      <c r="X57">
        <f t="shared" si="8"/>
        <v>0.67156635475608029</v>
      </c>
      <c r="Y57">
        <f t="shared" si="9"/>
        <v>38.477917790508798</v>
      </c>
      <c r="Z57" s="1">
        <f t="shared" si="10"/>
        <v>1</v>
      </c>
      <c r="AA57" s="1">
        <f t="shared" si="11"/>
        <v>2841.515070287955</v>
      </c>
      <c r="AB57">
        <f t="shared" si="12"/>
        <v>2841.5152462504161</v>
      </c>
      <c r="AC57">
        <f t="shared" si="13"/>
        <v>1.5704444018766821</v>
      </c>
      <c r="AD57">
        <f t="shared" si="14"/>
        <v>89.979836187480828</v>
      </c>
      <c r="AE57" s="1">
        <f t="shared" si="15"/>
        <v>7.0242276943887863E-2</v>
      </c>
      <c r="AF57" s="1">
        <f t="shared" si="16"/>
        <v>-23.068028379357237</v>
      </c>
      <c r="AG57">
        <f t="shared" si="17"/>
        <v>114.73246083462534</v>
      </c>
    </row>
    <row r="58" spans="14:33">
      <c r="N58">
        <v>0.48</v>
      </c>
      <c r="O58">
        <v>480</v>
      </c>
      <c r="P58">
        <f t="shared" si="0"/>
        <v>3014.4</v>
      </c>
      <c r="Q58">
        <f t="shared" si="1"/>
        <v>1.2129421147969657</v>
      </c>
      <c r="R58">
        <f t="shared" si="2"/>
        <v>0.60158141132478615</v>
      </c>
      <c r="S58">
        <f t="shared" si="3"/>
        <v>34.468075902433831</v>
      </c>
      <c r="T58">
        <f t="shared" si="4"/>
        <v>2.9557491343045159</v>
      </c>
      <c r="U58">
        <f t="shared" si="5"/>
        <v>1.2256613413874549</v>
      </c>
      <c r="V58">
        <f t="shared" si="6"/>
        <v>70.225221973844342</v>
      </c>
      <c r="W58">
        <f t="shared" si="7"/>
        <v>1.2879772956460402</v>
      </c>
      <c r="X58">
        <f t="shared" si="8"/>
        <v>0.68184511272853299</v>
      </c>
      <c r="Y58">
        <f t="shared" si="9"/>
        <v>39.066847240966787</v>
      </c>
      <c r="Z58" s="1">
        <f t="shared" si="10"/>
        <v>1</v>
      </c>
      <c r="AA58" s="1">
        <f t="shared" si="11"/>
        <v>2901.9728377408906</v>
      </c>
      <c r="AB58">
        <f t="shared" si="12"/>
        <v>2901.9730100374668</v>
      </c>
      <c r="AC58">
        <f t="shared" si="13"/>
        <v>1.5704517336452251</v>
      </c>
      <c r="AD58">
        <f t="shared" si="14"/>
        <v>89.980256266874704</v>
      </c>
      <c r="AE58" s="1">
        <f t="shared" si="15"/>
        <v>6.9058998592482199E-2</v>
      </c>
      <c r="AF58" s="1">
        <f t="shared" si="16"/>
        <v>-23.215594470762952</v>
      </c>
      <c r="AG58">
        <f t="shared" si="17"/>
        <v>114.3735493646886</v>
      </c>
    </row>
    <row r="59" spans="14:33">
      <c r="N59">
        <v>0.49</v>
      </c>
      <c r="O59">
        <v>490</v>
      </c>
      <c r="P59">
        <f t="shared" si="0"/>
        <v>3077.2000000000003</v>
      </c>
      <c r="Q59">
        <f t="shared" si="1"/>
        <v>1.2210927991144682</v>
      </c>
      <c r="R59">
        <f t="shared" si="2"/>
        <v>0.61123730720326008</v>
      </c>
      <c r="S59">
        <f t="shared" si="3"/>
        <v>35.021317983688157</v>
      </c>
      <c r="T59">
        <f t="shared" si="4"/>
        <v>3.0103426692754955</v>
      </c>
      <c r="U59">
        <f t="shared" si="5"/>
        <v>1.2321738644053906</v>
      </c>
      <c r="V59">
        <f t="shared" si="6"/>
        <v>70.598362056753857</v>
      </c>
      <c r="W59">
        <f t="shared" si="7"/>
        <v>1.298701294294677</v>
      </c>
      <c r="X59">
        <f t="shared" si="8"/>
        <v>0.69195517103147941</v>
      </c>
      <c r="Y59">
        <f t="shared" si="9"/>
        <v>39.646110912356811</v>
      </c>
      <c r="Z59" s="1">
        <f t="shared" si="10"/>
        <v>1</v>
      </c>
      <c r="AA59" s="1">
        <f t="shared" si="11"/>
        <v>2962.4306051938261</v>
      </c>
      <c r="AB59">
        <f t="shared" si="12"/>
        <v>2962.4307739741462</v>
      </c>
      <c r="AC59">
        <f t="shared" si="13"/>
        <v>1.5704587661579439</v>
      </c>
      <c r="AD59">
        <f t="shared" si="14"/>
        <v>89.980659200172866</v>
      </c>
      <c r="AE59" s="1">
        <f t="shared" si="15"/>
        <v>6.7914793482758778E-2</v>
      </c>
      <c r="AF59" s="1">
        <f t="shared" si="16"/>
        <v>-23.360712311695128</v>
      </c>
      <c r="AG59">
        <f t="shared" si="17"/>
        <v>114.0264308719148</v>
      </c>
    </row>
    <row r="60" spans="14:33">
      <c r="N60">
        <v>0.5</v>
      </c>
      <c r="O60">
        <v>500</v>
      </c>
      <c r="P60">
        <f t="shared" si="0"/>
        <v>3140</v>
      </c>
      <c r="Q60">
        <f t="shared" si="1"/>
        <v>1.2293558178297057</v>
      </c>
      <c r="R60">
        <f t="shared" si="2"/>
        <v>0.62076427878432816</v>
      </c>
      <c r="S60">
        <f t="shared" si="3"/>
        <v>35.567173246824431</v>
      </c>
      <c r="T60">
        <f t="shared" si="4"/>
        <v>3.0650593304108633</v>
      </c>
      <c r="U60">
        <f t="shared" si="5"/>
        <v>1.238454126111542</v>
      </c>
      <c r="V60">
        <f t="shared" si="6"/>
        <v>70.958194546753958</v>
      </c>
      <c r="W60">
        <f t="shared" si="7"/>
        <v>1.3095558555237878</v>
      </c>
      <c r="X60">
        <f t="shared" si="8"/>
        <v>0.7018986325847868</v>
      </c>
      <c r="Y60">
        <f t="shared" si="9"/>
        <v>40.215829293111923</v>
      </c>
      <c r="Z60" s="1">
        <f t="shared" si="10"/>
        <v>1</v>
      </c>
      <c r="AA60" s="1">
        <f t="shared" si="11"/>
        <v>3022.8883726467611</v>
      </c>
      <c r="AB60">
        <f t="shared" si="12"/>
        <v>3022.8885380514748</v>
      </c>
      <c r="AC60">
        <f t="shared" si="13"/>
        <v>1.5704655173701854</v>
      </c>
      <c r="AD60">
        <f t="shared" si="14"/>
        <v>89.981046016140894</v>
      </c>
      <c r="AE60" s="1">
        <f t="shared" si="15"/>
        <v>6.6807813154287021E-2</v>
      </c>
      <c r="AF60" s="1">
        <f t="shared" si="16"/>
        <v>-23.503454878822044</v>
      </c>
      <c r="AG60">
        <f t="shared" si="17"/>
        <v>113.69046149953354</v>
      </c>
    </row>
    <row r="61" spans="14:33">
      <c r="N61">
        <v>0.51</v>
      </c>
      <c r="O61">
        <v>510</v>
      </c>
      <c r="P61">
        <f t="shared" si="0"/>
        <v>3202.8</v>
      </c>
      <c r="Q61">
        <f t="shared" si="1"/>
        <v>1.2377289211276219</v>
      </c>
      <c r="R61">
        <f t="shared" si="2"/>
        <v>0.63016319602495685</v>
      </c>
      <c r="S61">
        <f t="shared" si="3"/>
        <v>36.105691536705201</v>
      </c>
      <c r="T61">
        <f t="shared" si="4"/>
        <v>3.1198926395592226</v>
      </c>
      <c r="U61">
        <f t="shared" si="5"/>
        <v>1.2445138638646676</v>
      </c>
      <c r="V61">
        <f t="shared" si="6"/>
        <v>71.305391944964143</v>
      </c>
      <c r="W61">
        <f t="shared" si="7"/>
        <v>1.3205377597409322</v>
      </c>
      <c r="X61">
        <f t="shared" si="8"/>
        <v>0.71167766337280447</v>
      </c>
      <c r="Y61">
        <f t="shared" si="9"/>
        <v>40.776126484993831</v>
      </c>
      <c r="Z61" s="1">
        <f t="shared" si="10"/>
        <v>1</v>
      </c>
      <c r="AA61" s="1">
        <f t="shared" si="11"/>
        <v>3083.3461400996962</v>
      </c>
      <c r="AB61">
        <f t="shared" si="12"/>
        <v>3083.3463022611804</v>
      </c>
      <c r="AC61">
        <f t="shared" si="13"/>
        <v>1.5704720038290341</v>
      </c>
      <c r="AD61">
        <f t="shared" si="14"/>
        <v>89.981417662856913</v>
      </c>
      <c r="AE61" s="1">
        <f t="shared" si="15"/>
        <v>6.5736314428578357E-2</v>
      </c>
      <c r="AF61" s="1">
        <f t="shared" si="16"/>
        <v>-23.643892974421782</v>
      </c>
      <c r="AG61">
        <f t="shared" si="17"/>
        <v>113.36504300332449</v>
      </c>
    </row>
    <row r="62" spans="14:33">
      <c r="N62">
        <v>0.52</v>
      </c>
      <c r="O62">
        <v>520</v>
      </c>
      <c r="P62">
        <f t="shared" si="0"/>
        <v>3265.6</v>
      </c>
      <c r="Q62">
        <f t="shared" si="1"/>
        <v>1.2462098900832133</v>
      </c>
      <c r="R62">
        <f t="shared" si="2"/>
        <v>0.63943499615463795</v>
      </c>
      <c r="S62">
        <f t="shared" si="3"/>
        <v>36.636926552624779</v>
      </c>
      <c r="T62">
        <f t="shared" si="4"/>
        <v>3.1748365527648952</v>
      </c>
      <c r="U62">
        <f t="shared" si="5"/>
        <v>1.2503640699166374</v>
      </c>
      <c r="V62">
        <f t="shared" si="6"/>
        <v>71.640584061023901</v>
      </c>
      <c r="W62">
        <f t="shared" si="7"/>
        <v>1.3316438564036368</v>
      </c>
      <c r="X62">
        <f t="shared" si="8"/>
        <v>0.72129448415640418</v>
      </c>
      <c r="Y62">
        <f t="shared" si="9"/>
        <v>41.327129728227781</v>
      </c>
      <c r="Z62" s="1">
        <f t="shared" si="10"/>
        <v>1</v>
      </c>
      <c r="AA62" s="1">
        <f t="shared" si="11"/>
        <v>3143.8039075526312</v>
      </c>
      <c r="AB62">
        <f t="shared" si="12"/>
        <v>3143.8040665956255</v>
      </c>
      <c r="AC62">
        <f t="shared" si="13"/>
        <v>1.5704782408087219</v>
      </c>
      <c r="AD62">
        <f t="shared" si="14"/>
        <v>89.981775015469935</v>
      </c>
      <c r="AE62" s="1">
        <f t="shared" si="15"/>
        <v>6.4698653174701679E-2</v>
      </c>
      <c r="AF62" s="1">
        <f t="shared" si="16"/>
        <v>-23.782095198027292</v>
      </c>
      <c r="AG62">
        <f t="shared" si="17"/>
        <v>113.04961911457912</v>
      </c>
    </row>
    <row r="63" spans="14:33">
      <c r="N63">
        <v>0.53</v>
      </c>
      <c r="O63">
        <v>530</v>
      </c>
      <c r="P63">
        <f t="shared" si="0"/>
        <v>3328.4</v>
      </c>
      <c r="Q63">
        <f t="shared" si="1"/>
        <v>1.2547965375582402</v>
      </c>
      <c r="R63">
        <f t="shared" si="2"/>
        <v>0.64858067864994884</v>
      </c>
      <c r="S63">
        <f t="shared" si="3"/>
        <v>37.160935560372771</v>
      </c>
      <c r="T63">
        <f t="shared" si="4"/>
        <v>3.2298854255418274</v>
      </c>
      <c r="U63">
        <f t="shared" si="5"/>
        <v>1.2560150467862004</v>
      </c>
      <c r="V63">
        <f t="shared" si="6"/>
        <v>71.964361185775914</v>
      </c>
      <c r="W63">
        <f t="shared" si="7"/>
        <v>1.3428710641474439</v>
      </c>
      <c r="X63">
        <f t="shared" si="8"/>
        <v>0.73075136267247542</v>
      </c>
      <c r="Y63">
        <f t="shared" si="9"/>
        <v>41.868968954566611</v>
      </c>
      <c r="Z63" s="1">
        <f t="shared" si="10"/>
        <v>1</v>
      </c>
      <c r="AA63" s="1">
        <f t="shared" si="11"/>
        <v>3204.2616750055668</v>
      </c>
      <c r="AB63">
        <f t="shared" si="12"/>
        <v>3204.2618310477501</v>
      </c>
      <c r="AC63">
        <f t="shared" si="13"/>
        <v>1.5704842424307091</v>
      </c>
      <c r="AD63">
        <f t="shared" si="14"/>
        <v>89.982118883080034</v>
      </c>
      <c r="AE63" s="1">
        <f t="shared" si="15"/>
        <v>6.3693278367045261E-2</v>
      </c>
      <c r="AF63" s="1">
        <f t="shared" si="16"/>
        <v>-23.918127937948555</v>
      </c>
      <c r="AG63">
        <f t="shared" si="17"/>
        <v>112.74367220841793</v>
      </c>
    </row>
    <row r="64" spans="14:33">
      <c r="N64">
        <v>0.54</v>
      </c>
      <c r="O64">
        <v>540</v>
      </c>
      <c r="P64">
        <f t="shared" si="0"/>
        <v>3391.2000000000003</v>
      </c>
      <c r="Q64">
        <f t="shared" si="1"/>
        <v>1.2634867089829425</v>
      </c>
      <c r="R64">
        <f t="shared" si="2"/>
        <v>0.6576013003791189</v>
      </c>
      <c r="S64">
        <f t="shared" si="3"/>
        <v>37.677779114038216</v>
      </c>
      <c r="T64">
        <f t="shared" si="4"/>
        <v>3.2850339813222766</v>
      </c>
      <c r="U64">
        <f t="shared" si="5"/>
        <v>1.2614764580615392</v>
      </c>
      <c r="V64">
        <f t="shared" si="6"/>
        <v>72.277277002037991</v>
      </c>
      <c r="W64">
        <f t="shared" si="7"/>
        <v>1.3542163707408124</v>
      </c>
      <c r="X64">
        <f t="shared" si="8"/>
        <v>0.7400506063112241</v>
      </c>
      <c r="Y64">
        <f t="shared" si="9"/>
        <v>42.401776367730783</v>
      </c>
      <c r="Z64" s="1">
        <f t="shared" si="10"/>
        <v>1</v>
      </c>
      <c r="AA64" s="1">
        <f t="shared" si="11"/>
        <v>3264.7194424585023</v>
      </c>
      <c r="AB64">
        <f t="shared" si="12"/>
        <v>3264.7195956110154</v>
      </c>
      <c r="AC64">
        <f t="shared" si="13"/>
        <v>1.5704900217704219</v>
      </c>
      <c r="AD64">
        <f t="shared" si="14"/>
        <v>89.982450014853953</v>
      </c>
      <c r="AE64" s="1">
        <f t="shared" si="15"/>
        <v>6.271872644292667E-2</v>
      </c>
      <c r="AF64" s="1">
        <f t="shared" si="16"/>
        <v>-24.052055379056817</v>
      </c>
      <c r="AG64">
        <f t="shared" si="17"/>
        <v>112.44672025165458</v>
      </c>
    </row>
    <row r="65" spans="14:33">
      <c r="N65">
        <v>0.55000000000000004</v>
      </c>
      <c r="O65">
        <v>550</v>
      </c>
      <c r="P65">
        <f t="shared" si="0"/>
        <v>3454</v>
      </c>
      <c r="Q65">
        <f t="shared" si="1"/>
        <v>1.2722782830286818</v>
      </c>
      <c r="R65">
        <f t="shared" si="2"/>
        <v>0.66649797092177032</v>
      </c>
      <c r="S65">
        <f t="shared" si="3"/>
        <v>38.187520787850502</v>
      </c>
      <c r="T65">
        <f t="shared" si="4"/>
        <v>3.3402772827589948</v>
      </c>
      <c r="U65">
        <f t="shared" si="5"/>
        <v>1.2667573750296544</v>
      </c>
      <c r="V65">
        <f t="shared" si="6"/>
        <v>72.579851256270004</v>
      </c>
      <c r="W65">
        <f t="shared" si="7"/>
        <v>1.3656768328822653</v>
      </c>
      <c r="X65">
        <f t="shared" si="8"/>
        <v>0.74919455525959011</v>
      </c>
      <c r="Y65">
        <f t="shared" si="9"/>
        <v>42.925686050555242</v>
      </c>
      <c r="Z65" s="1">
        <f t="shared" si="10"/>
        <v>1</v>
      </c>
      <c r="AA65" s="1">
        <f t="shared" si="11"/>
        <v>3325.1772099114369</v>
      </c>
      <c r="AB65">
        <f t="shared" si="12"/>
        <v>3325.1773602793592</v>
      </c>
      <c r="AC65">
        <f t="shared" si="13"/>
        <v>1.5704955909523461</v>
      </c>
      <c r="AD65">
        <f t="shared" si="14"/>
        <v>89.982769105473551</v>
      </c>
      <c r="AE65" s="1">
        <f t="shared" si="15"/>
        <v>6.1773615961547304E-2</v>
      </c>
      <c r="AF65" s="1">
        <f t="shared" si="16"/>
        <v>-24.183939523777489</v>
      </c>
      <c r="AG65">
        <f t="shared" si="17"/>
        <v>112.15831400643474</v>
      </c>
    </row>
    <row r="66" spans="14:33">
      <c r="N66">
        <v>0.56000000000000005</v>
      </c>
      <c r="O66">
        <v>560</v>
      </c>
      <c r="P66">
        <f t="shared" si="0"/>
        <v>3516.8</v>
      </c>
      <c r="Q66">
        <f t="shared" si="1"/>
        <v>1.2811691721774061</v>
      </c>
      <c r="R66">
        <f t="shared" si="2"/>
        <v>0.6752718480676031</v>
      </c>
      <c r="S66">
        <f t="shared" si="3"/>
        <v>38.690226918273012</v>
      </c>
      <c r="T66">
        <f t="shared" si="4"/>
        <v>3.395610705594605</v>
      </c>
      <c r="U66">
        <f t="shared" si="5"/>
        <v>1.2718663194967166</v>
      </c>
      <c r="V66">
        <f t="shared" si="6"/>
        <v>72.872572211999383</v>
      </c>
      <c r="W66">
        <f t="shared" si="7"/>
        <v>1.3772495758544423</v>
      </c>
      <c r="X66">
        <f t="shared" si="8"/>
        <v>0.75818557609741533</v>
      </c>
      <c r="Y66">
        <f t="shared" si="9"/>
        <v>43.440833598076807</v>
      </c>
      <c r="Z66" s="1">
        <f t="shared" si="10"/>
        <v>1</v>
      </c>
      <c r="AA66" s="1">
        <f t="shared" si="11"/>
        <v>3385.6349773643724</v>
      </c>
      <c r="AB66">
        <f t="shared" si="12"/>
        <v>3385.6351250471535</v>
      </c>
      <c r="AC66">
        <f t="shared" si="13"/>
        <v>1.5705009612349337</v>
      </c>
      <c r="AD66">
        <f t="shared" si="14"/>
        <v>89.983076800000603</v>
      </c>
      <c r="AE66" s="1">
        <f t="shared" si="15"/>
        <v>6.0856642561140879E-2</v>
      </c>
      <c r="AF66" s="1">
        <f t="shared" si="16"/>
        <v>-24.313840223714447</v>
      </c>
      <c r="AG66">
        <f t="shared" si="17"/>
        <v>111.87803446780443</v>
      </c>
    </row>
    <row r="67" spans="14:33">
      <c r="N67">
        <v>0.56999999999999995</v>
      </c>
      <c r="O67">
        <v>570</v>
      </c>
      <c r="P67">
        <f t="shared" ref="P67:P130" si="18">O67*6.28</f>
        <v>3579.6000000000004</v>
      </c>
      <c r="Q67">
        <f t="shared" ref="Q67:Q130" si="19">SQRT(1+(I$3*P67)^2)</f>
        <v>1.2901573231937782</v>
      </c>
      <c r="R67">
        <f t="shared" ref="R67:R130" si="20">ATAN2(1,I$3*P67)</f>
        <v>0.68392413349652059</v>
      </c>
      <c r="S67">
        <f t="shared" ref="S67:S130" si="21">DEGREES(R67)</f>
        <v>39.185966356492521</v>
      </c>
      <c r="T67">
        <f t="shared" ref="T67:T130" si="22">SQRT(1+(I$5*P67)^2)</f>
        <v>3.4510299148429189</v>
      </c>
      <c r="U67">
        <f t="shared" ref="U67:U130" si="23">ATAN2(1,I$5*P67)</f>
        <v>1.2768113031319648</v>
      </c>
      <c r="V67">
        <f t="shared" ref="V67:V130" si="24">DEGREES(U67)</f>
        <v>73.155898904060365</v>
      </c>
      <c r="W67">
        <f t="shared" ref="W67:W130" si="25">SQRT(1+(I$4*P67)^2)</f>
        <v>1.388931793048938</v>
      </c>
      <c r="X67">
        <f t="shared" ref="X67:X130" si="26">ATAN2(1,I$4*P67)</f>
        <v>0.7670260558316313</v>
      </c>
      <c r="Y67">
        <f t="shared" ref="Y67:Y130" si="27">DEGREES(X67)</f>
        <v>43.947355775718322</v>
      </c>
      <c r="Z67" s="1">
        <f t="shared" ref="Z67:Z130" si="28">1-I$7*P67*P67</f>
        <v>1</v>
      </c>
      <c r="AA67" s="1">
        <f t="shared" ref="AA67:AA130" si="29">I$6*P67</f>
        <v>3446.0927448173079</v>
      </c>
      <c r="AB67">
        <f t="shared" ref="AB67:AB130" si="30">SQRT(Z67^2+AA67^2)</f>
        <v>3446.0928899091632</v>
      </c>
      <c r="AC67">
        <f t="shared" ref="AC67:AC130" si="31">ATAN2(Z67,AA67)</f>
        <v>1.5705061430865692</v>
      </c>
      <c r="AD67">
        <f t="shared" ref="AD67:AD130" si="32">DEGREES(AC67)</f>
        <v>89.983373698229386</v>
      </c>
      <c r="AE67" s="1">
        <f t="shared" ref="AE67:AE130" si="33">F$9*W67/Q67/T67</f>
        <v>5.9966574207739799E-2</v>
      </c>
      <c r="AF67" s="1">
        <f t="shared" ref="AF67:AF130" si="34">20*LOG(AE67)</f>
        <v>-24.441815219733257</v>
      </c>
      <c r="AG67">
        <f t="shared" ref="AG67:AG130" si="35">180+Y67-S67-V67</f>
        <v>111.60549051516546</v>
      </c>
    </row>
    <row r="68" spans="14:33">
      <c r="N68">
        <v>0.57999999999999996</v>
      </c>
      <c r="O68">
        <v>580</v>
      </c>
      <c r="P68">
        <f t="shared" si="18"/>
        <v>3642.4</v>
      </c>
      <c r="Q68">
        <f t="shared" si="19"/>
        <v>1.2992407175057266</v>
      </c>
      <c r="R68">
        <f t="shared" si="20"/>
        <v>0.69245606864152964</v>
      </c>
      <c r="S68">
        <f t="shared" si="21"/>
        <v>39.674810231380881</v>
      </c>
      <c r="T68">
        <f t="shared" si="22"/>
        <v>3.506530843054414</v>
      </c>
      <c r="U68">
        <f t="shared" si="23"/>
        <v>1.2815998636384756</v>
      </c>
      <c r="V68">
        <f t="shared" si="24"/>
        <v>73.430263211026471</v>
      </c>
      <c r="W68">
        <f t="shared" si="25"/>
        <v>1.4007207453750454</v>
      </c>
      <c r="X68">
        <f t="shared" si="26"/>
        <v>0.77571839635267137</v>
      </c>
      <c r="Y68">
        <f t="shared" si="27"/>
        <v>44.445390201664459</v>
      </c>
      <c r="Z68" s="1">
        <f t="shared" si="28"/>
        <v>1</v>
      </c>
      <c r="AA68" s="1">
        <f t="shared" si="29"/>
        <v>3506.550512270243</v>
      </c>
      <c r="AB68">
        <f t="shared" si="30"/>
        <v>3506.5506548605144</v>
      </c>
      <c r="AC68">
        <f t="shared" si="31"/>
        <v>1.5705111462536805</v>
      </c>
      <c r="AD68">
        <f t="shared" si="32"/>
        <v>89.983660358589063</v>
      </c>
      <c r="AE68" s="1">
        <f t="shared" si="33"/>
        <v>5.9102246726523755E-2</v>
      </c>
      <c r="AF68" s="1">
        <f t="shared" si="34"/>
        <v>-24.567920188674265</v>
      </c>
      <c r="AG68">
        <f t="shared" si="35"/>
        <v>111.34031675925709</v>
      </c>
    </row>
    <row r="69" spans="14:33">
      <c r="N69">
        <v>0.59</v>
      </c>
      <c r="O69">
        <v>590</v>
      </c>
      <c r="P69">
        <f t="shared" si="18"/>
        <v>3705.2000000000003</v>
      </c>
      <c r="Q69">
        <f t="shared" si="19"/>
        <v>1.3084173714990646</v>
      </c>
      <c r="R69">
        <f t="shared" si="20"/>
        <v>0.70086893073470491</v>
      </c>
      <c r="S69">
        <f t="shared" si="21"/>
        <v>40.156831722945419</v>
      </c>
      <c r="T69">
        <f t="shared" si="22"/>
        <v>3.5621096704624677</v>
      </c>
      <c r="U69">
        <f t="shared" si="23"/>
        <v>1.2862390980271752</v>
      </c>
      <c r="V69">
        <f t="shared" si="24"/>
        <v>73.696071761670908</v>
      </c>
      <c r="W69">
        <f t="shared" si="25"/>
        <v>1.4126137605647544</v>
      </c>
      <c r="X69">
        <f t="shared" si="26"/>
        <v>0.78426500929650544</v>
      </c>
      <c r="Y69">
        <f t="shared" si="27"/>
        <v>44.935075052478034</v>
      </c>
      <c r="Z69" s="1">
        <f t="shared" si="28"/>
        <v>1</v>
      </c>
      <c r="AA69" s="1">
        <f t="shared" si="29"/>
        <v>3567.008279723178</v>
      </c>
      <c r="AB69">
        <f t="shared" si="30"/>
        <v>3567.0084198966656</v>
      </c>
      <c r="AC69">
        <f t="shared" si="31"/>
        <v>1.5705159798219204</v>
      </c>
      <c r="AD69">
        <f t="shared" si="32"/>
        <v>89.983937301649192</v>
      </c>
      <c r="AE69" s="1">
        <f t="shared" si="33"/>
        <v>5.8262559605009027E-2</v>
      </c>
      <c r="AF69" s="1">
        <f t="shared" si="34"/>
        <v>-24.692208795158145</v>
      </c>
      <c r="AG69">
        <f t="shared" si="35"/>
        <v>111.08217156786171</v>
      </c>
    </row>
    <row r="70" spans="14:33">
      <c r="N70">
        <v>0.6</v>
      </c>
      <c r="O70">
        <v>600</v>
      </c>
      <c r="P70">
        <f t="shared" si="18"/>
        <v>3768</v>
      </c>
      <c r="Q70">
        <f t="shared" si="19"/>
        <v>1.3176853367316916</v>
      </c>
      <c r="R70">
        <f t="shared" si="20"/>
        <v>0.70916402903556397</v>
      </c>
      <c r="S70">
        <f t="shared" si="21"/>
        <v>40.632105846230786</v>
      </c>
      <c r="T70">
        <f t="shared" si="22"/>
        <v>3.6177628068285119</v>
      </c>
      <c r="U70">
        <f t="shared" si="23"/>
        <v>1.2907356932457161</v>
      </c>
      <c r="V70">
        <f t="shared" si="24"/>
        <v>73.953707689872019</v>
      </c>
      <c r="W70">
        <f t="shared" si="25"/>
        <v>1.4246082323855782</v>
      </c>
      <c r="X70">
        <f t="shared" si="26"/>
        <v>0.79266831129512239</v>
      </c>
      <c r="Y70">
        <f t="shared" si="27"/>
        <v>45.416548790972634</v>
      </c>
      <c r="Z70" s="1">
        <f t="shared" si="28"/>
        <v>1</v>
      </c>
      <c r="AA70" s="1">
        <f t="shared" si="29"/>
        <v>3627.4660471761131</v>
      </c>
      <c r="AB70">
        <f t="shared" si="30"/>
        <v>3627.4661850133757</v>
      </c>
      <c r="AC70">
        <f t="shared" si="31"/>
        <v>1.5705206522712312</v>
      </c>
      <c r="AD70">
        <f t="shared" si="32"/>
        <v>89.984205013274689</v>
      </c>
      <c r="AE70" s="1">
        <f t="shared" si="33"/>
        <v>5.7446472056218049E-2</v>
      </c>
      <c r="AF70" s="1">
        <f t="shared" si="34"/>
        <v>-24.814732747194775</v>
      </c>
      <c r="AG70">
        <f t="shared" si="35"/>
        <v>110.83073525486982</v>
      </c>
    </row>
    <row r="71" spans="14:33">
      <c r="N71">
        <v>0.61</v>
      </c>
      <c r="O71">
        <v>610</v>
      </c>
      <c r="P71">
        <f t="shared" si="18"/>
        <v>3830.8</v>
      </c>
      <c r="Q71">
        <f t="shared" si="19"/>
        <v>1.3270427000727474</v>
      </c>
      <c r="R71">
        <f t="shared" si="20"/>
        <v>0.71734270124037114</v>
      </c>
      <c r="S71">
        <f t="shared" si="21"/>
        <v>41.10070924558719</v>
      </c>
      <c r="T71">
        <f t="shared" si="22"/>
        <v>3.6734868748234755</v>
      </c>
      <c r="U71">
        <f t="shared" si="23"/>
        <v>1.2950959543911746</v>
      </c>
      <c r="V71">
        <f t="shared" si="24"/>
        <v>74.203532251081668</v>
      </c>
      <c r="W71">
        <f t="shared" si="25"/>
        <v>1.4367016197720441</v>
      </c>
      <c r="X71">
        <f t="shared" si="26"/>
        <v>0.80093071959792372</v>
      </c>
      <c r="Y71">
        <f t="shared" si="27"/>
        <v>45.889949915336999</v>
      </c>
      <c r="Z71" s="1">
        <f t="shared" si="28"/>
        <v>1</v>
      </c>
      <c r="AA71" s="1">
        <f t="shared" si="29"/>
        <v>3687.9238146290486</v>
      </c>
      <c r="AB71">
        <f t="shared" si="30"/>
        <v>3687.9239502066839</v>
      </c>
      <c r="AC71">
        <f t="shared" si="31"/>
        <v>1.5705251715254942</v>
      </c>
      <c r="AD71">
        <f t="shared" si="32"/>
        <v>89.984463947470516</v>
      </c>
      <c r="AE71" s="1">
        <f t="shared" si="33"/>
        <v>5.6652999329304801E-2</v>
      </c>
      <c r="AF71" s="1">
        <f t="shared" si="34"/>
        <v>-24.935541854516572</v>
      </c>
      <c r="AG71">
        <f t="shared" si="35"/>
        <v>110.58570841866816</v>
      </c>
    </row>
    <row r="72" spans="14:33">
      <c r="N72">
        <v>0.62</v>
      </c>
      <c r="O72">
        <v>620</v>
      </c>
      <c r="P72">
        <f t="shared" si="18"/>
        <v>3893.6000000000004</v>
      </c>
      <c r="Q72">
        <f t="shared" si="19"/>
        <v>1.3364875837719143</v>
      </c>
      <c r="R72">
        <f t="shared" si="20"/>
        <v>0.72540631007014034</v>
      </c>
      <c r="S72">
        <f t="shared" si="21"/>
        <v>41.562719999177389</v>
      </c>
      <c r="T72">
        <f t="shared" si="22"/>
        <v>3.7292786947998575</v>
      </c>
      <c r="U72">
        <f t="shared" si="23"/>
        <v>1.2993258307148392</v>
      </c>
      <c r="V72">
        <f t="shared" si="24"/>
        <v>74.445886312289957</v>
      </c>
      <c r="W72">
        <f t="shared" si="25"/>
        <v>1.4488914458859428</v>
      </c>
      <c r="X72">
        <f t="shared" si="26"/>
        <v>0.80905464804630556</v>
      </c>
      <c r="Y72">
        <f t="shared" si="27"/>
        <v>46.355416728495541</v>
      </c>
      <c r="Z72" s="1">
        <f t="shared" si="28"/>
        <v>1</v>
      </c>
      <c r="AA72" s="1">
        <f t="shared" si="29"/>
        <v>3748.3815820819841</v>
      </c>
      <c r="AB72">
        <f t="shared" si="30"/>
        <v>3748.3817154728836</v>
      </c>
      <c r="AC72">
        <f t="shared" si="31"/>
        <v>1.570529544997372</v>
      </c>
      <c r="AD72">
        <f t="shared" si="32"/>
        <v>89.984714528950931</v>
      </c>
      <c r="AE72" s="1">
        <f t="shared" si="33"/>
        <v>5.5881209254795818E-2</v>
      </c>
      <c r="AF72" s="1">
        <f t="shared" si="34"/>
        <v>-25.054684088736678</v>
      </c>
      <c r="AG72">
        <f t="shared" si="35"/>
        <v>110.34681041702819</v>
      </c>
    </row>
    <row r="73" spans="14:33">
      <c r="N73">
        <v>0.63</v>
      </c>
      <c r="O73">
        <v>630</v>
      </c>
      <c r="P73">
        <f t="shared" si="18"/>
        <v>3956.4</v>
      </c>
      <c r="Q73">
        <f t="shared" si="19"/>
        <v>1.3460181454639002</v>
      </c>
      <c r="R73">
        <f t="shared" si="20"/>
        <v>0.73335624003447664</v>
      </c>
      <c r="S73">
        <f t="shared" si="21"/>
        <v>42.018217433558448</v>
      </c>
      <c r="T73">
        <f t="shared" si="22"/>
        <v>3.7851352708238926</v>
      </c>
      <c r="U73">
        <f t="shared" si="23"/>
        <v>1.303430939608496</v>
      </c>
      <c r="V73">
        <f t="shared" si="24"/>
        <v>74.68109172633811</v>
      </c>
      <c r="W73">
        <f t="shared" si="25"/>
        <v>1.4611752971147198</v>
      </c>
      <c r="X73">
        <f t="shared" si="26"/>
        <v>0.81704250338368012</v>
      </c>
      <c r="Y73">
        <f t="shared" si="27"/>
        <v>46.813087126688153</v>
      </c>
      <c r="Z73" s="1">
        <f t="shared" si="28"/>
        <v>1</v>
      </c>
      <c r="AA73" s="1">
        <f t="shared" si="29"/>
        <v>3808.8393495349192</v>
      </c>
      <c r="AB73">
        <f t="shared" si="30"/>
        <v>3808.8394808085031</v>
      </c>
      <c r="AC73">
        <f t="shared" si="31"/>
        <v>1.5705337796288825</v>
      </c>
      <c r="AD73">
        <f t="shared" si="32"/>
        <v>89.984957155464272</v>
      </c>
      <c r="AE73" s="1">
        <f t="shared" si="33"/>
        <v>5.5130219011555591E-2</v>
      </c>
      <c r="AF73" s="1">
        <f t="shared" si="34"/>
        <v>-25.172205644584352</v>
      </c>
      <c r="AG73">
        <f t="shared" si="35"/>
        <v>110.11377796679159</v>
      </c>
    </row>
    <row r="74" spans="14:33">
      <c r="N74">
        <v>0.64</v>
      </c>
      <c r="O74">
        <v>640</v>
      </c>
      <c r="P74">
        <f t="shared" si="18"/>
        <v>4019.2000000000003</v>
      </c>
      <c r="Q74">
        <f t="shared" si="19"/>
        <v>1.3556325781129375</v>
      </c>
      <c r="R74">
        <f t="shared" si="20"/>
        <v>0.74119389436782435</v>
      </c>
      <c r="S74">
        <f t="shared" si="21"/>
        <v>42.467281948141697</v>
      </c>
      <c r="T74">
        <f t="shared" si="22"/>
        <v>3.8410537778507017</v>
      </c>
      <c r="U74">
        <f t="shared" si="23"/>
        <v>1.3074165887444529</v>
      </c>
      <c r="V74">
        <f t="shared" si="24"/>
        <v>74.909452600448404</v>
      </c>
      <c r="W74">
        <f t="shared" si="25"/>
        <v>1.4735508220167064</v>
      </c>
      <c r="X74">
        <f t="shared" si="26"/>
        <v>0.82489668188329646</v>
      </c>
      <c r="Y74">
        <f t="shared" si="27"/>
        <v>47.263098406258564</v>
      </c>
      <c r="Z74" s="1">
        <f t="shared" si="28"/>
        <v>1</v>
      </c>
      <c r="AA74" s="1">
        <f t="shared" si="29"/>
        <v>3869.2971169878542</v>
      </c>
      <c r="AB74">
        <f t="shared" si="30"/>
        <v>3869.2972462102884</v>
      </c>
      <c r="AC74">
        <f t="shared" si="31"/>
        <v>1.5705378819281675</v>
      </c>
      <c r="AD74">
        <f t="shared" si="32"/>
        <v>89.9851921998996</v>
      </c>
      <c r="AE74" s="1">
        <f t="shared" si="33"/>
        <v>5.4399192102732398E-2</v>
      </c>
      <c r="AF74" s="1">
        <f t="shared" si="34"/>
        <v>-25.28815100159914</v>
      </c>
      <c r="AG74">
        <f t="shared" si="35"/>
        <v>109.88636385766846</v>
      </c>
    </row>
    <row r="75" spans="14:33">
      <c r="N75">
        <v>0.65</v>
      </c>
      <c r="O75">
        <v>650</v>
      </c>
      <c r="P75">
        <f t="shared" si="18"/>
        <v>4082</v>
      </c>
      <c r="Q75">
        <f t="shared" si="19"/>
        <v>1.3653291099019487</v>
      </c>
      <c r="R75">
        <f t="shared" si="20"/>
        <v>0.74892069213422285</v>
      </c>
      <c r="S75">
        <f t="shared" si="21"/>
        <v>42.909994849307438</v>
      </c>
      <c r="T75">
        <f t="shared" si="22"/>
        <v>3.8970315499372572</v>
      </c>
      <c r="U75">
        <f t="shared" si="23"/>
        <v>1.3112877965259462</v>
      </c>
      <c r="V75">
        <f t="shared" si="24"/>
        <v>75.131256467946173</v>
      </c>
      <c r="W75">
        <f t="shared" si="25"/>
        <v>1.4860157302212254</v>
      </c>
      <c r="X75">
        <f t="shared" si="26"/>
        <v>0.83261956627644562</v>
      </c>
      <c r="Y75">
        <f t="shared" si="27"/>
        <v>47.705587087653463</v>
      </c>
      <c r="Z75" s="1">
        <f t="shared" si="28"/>
        <v>1</v>
      </c>
      <c r="AA75" s="1">
        <f t="shared" si="29"/>
        <v>3929.7548844407893</v>
      </c>
      <c r="AB75">
        <f t="shared" si="30"/>
        <v>3929.7550116751859</v>
      </c>
      <c r="AC75">
        <f t="shared" si="31"/>
        <v>1.5705418580028672</v>
      </c>
      <c r="AD75">
        <f t="shared" si="32"/>
        <v>89.985420012198929</v>
      </c>
      <c r="AE75" s="1">
        <f t="shared" si="33"/>
        <v>5.3687335528234077E-2</v>
      </c>
      <c r="AF75" s="1">
        <f t="shared" si="34"/>
        <v>-25.402562985775056</v>
      </c>
      <c r="AG75">
        <f t="shared" si="35"/>
        <v>109.66433577039987</v>
      </c>
    </row>
    <row r="76" spans="14:33">
      <c r="N76">
        <v>0.66</v>
      </c>
      <c r="O76">
        <v>660</v>
      </c>
      <c r="P76">
        <f t="shared" si="18"/>
        <v>4144.8</v>
      </c>
      <c r="Q76">
        <f t="shared" si="19"/>
        <v>1.3751060040708247</v>
      </c>
      <c r="R76">
        <f t="shared" si="20"/>
        <v>0.75653806549626434</v>
      </c>
      <c r="S76">
        <f t="shared" si="21"/>
        <v>43.346438193927796</v>
      </c>
      <c r="T76">
        <f t="shared" si="22"/>
        <v>3.9530660693986346</v>
      </c>
      <c r="U76">
        <f t="shared" si="23"/>
        <v>1.3150493109904065</v>
      </c>
      <c r="V76">
        <f t="shared" si="24"/>
        <v>75.346775371337159</v>
      </c>
      <c r="W76">
        <f t="shared" si="25"/>
        <v>1.4985677912909787</v>
      </c>
      <c r="X76">
        <f t="shared" si="26"/>
        <v>0.84021352296395424</v>
      </c>
      <c r="Y76">
        <f t="shared" si="27"/>
        <v>48.140688755652853</v>
      </c>
      <c r="Z76" s="1">
        <f t="shared" si="28"/>
        <v>1</v>
      </c>
      <c r="AA76" s="1">
        <f t="shared" si="29"/>
        <v>3990.2126518937248</v>
      </c>
      <c r="AB76">
        <f t="shared" si="30"/>
        <v>3990.2127772003278</v>
      </c>
      <c r="AC76">
        <f t="shared" si="31"/>
        <v>1.5705457135904626</v>
      </c>
      <c r="AD76">
        <f t="shared" si="32"/>
        <v>89.98564092109568</v>
      </c>
      <c r="AE76" s="1">
        <f t="shared" si="33"/>
        <v>5.2993897141680929E-2</v>
      </c>
      <c r="AF76" s="1">
        <f t="shared" si="34"/>
        <v>-25.515482830739007</v>
      </c>
      <c r="AG76">
        <f t="shared" si="35"/>
        <v>109.44747519038789</v>
      </c>
    </row>
    <row r="77" spans="14:33">
      <c r="N77">
        <v>0.67</v>
      </c>
      <c r="O77">
        <v>670</v>
      </c>
      <c r="P77">
        <f t="shared" si="18"/>
        <v>4207.6000000000004</v>
      </c>
      <c r="Q77">
        <f t="shared" si="19"/>
        <v>1.3849615587080675</v>
      </c>
      <c r="R77">
        <f t="shared" si="20"/>
        <v>0.76404745714361588</v>
      </c>
      <c r="S77">
        <f t="shared" si="21"/>
        <v>43.776694642031828</v>
      </c>
      <c r="T77">
        <f t="shared" si="22"/>
        <v>4.0091549568224867</v>
      </c>
      <c r="U77">
        <f t="shared" si="23"/>
        <v>1.3187056272951998</v>
      </c>
      <c r="V77">
        <f t="shared" si="24"/>
        <v>75.556266864166687</v>
      </c>
      <c r="W77">
        <f t="shared" si="25"/>
        <v>1.5112048335535164</v>
      </c>
      <c r="X77">
        <f t="shared" si="26"/>
        <v>0.84768089949427294</v>
      </c>
      <c r="Y77">
        <f t="shared" si="27"/>
        <v>48.568537914875158</v>
      </c>
      <c r="Z77" s="1">
        <f t="shared" si="28"/>
        <v>1</v>
      </c>
      <c r="AA77" s="1">
        <f t="shared" si="29"/>
        <v>4050.6704193466599</v>
      </c>
      <c r="AB77">
        <f t="shared" si="30"/>
        <v>4050.6705427830152</v>
      </c>
      <c r="AC77">
        <f t="shared" si="31"/>
        <v>1.570549454085898</v>
      </c>
      <c r="AD77">
        <f t="shared" si="32"/>
        <v>89.985855235697414</v>
      </c>
      <c r="AE77" s="1">
        <f t="shared" si="33"/>
        <v>5.2318163180253237E-2</v>
      </c>
      <c r="AF77" s="1">
        <f t="shared" si="34"/>
        <v>-25.626950238126682</v>
      </c>
      <c r="AG77">
        <f t="shared" si="35"/>
        <v>109.23557640867664</v>
      </c>
    </row>
    <row r="78" spans="14:33">
      <c r="N78">
        <v>0.68</v>
      </c>
      <c r="O78">
        <v>680</v>
      </c>
      <c r="P78">
        <f t="shared" si="18"/>
        <v>4270.4000000000005</v>
      </c>
      <c r="Q78">
        <f t="shared" si="19"/>
        <v>1.3948941064998428</v>
      </c>
      <c r="R78">
        <f t="shared" si="20"/>
        <v>0.77145031787619889</v>
      </c>
      <c r="S78">
        <f t="shared" si="21"/>
        <v>44.200847318331959</v>
      </c>
      <c r="T78">
        <f t="shared" si="22"/>
        <v>4.0652959618651385</v>
      </c>
      <c r="U78">
        <f t="shared" si="23"/>
        <v>1.3222610039038081</v>
      </c>
      <c r="V78">
        <f t="shared" si="24"/>
        <v>75.759974938419475</v>
      </c>
      <c r="W78">
        <f t="shared" si="25"/>
        <v>1.5239247429080249</v>
      </c>
      <c r="X78">
        <f t="shared" si="26"/>
        <v>0.85502402229193397</v>
      </c>
      <c r="Y78">
        <f t="shared" si="27"/>
        <v>48.989267859627432</v>
      </c>
      <c r="Z78" s="1">
        <f t="shared" si="28"/>
        <v>1</v>
      </c>
      <c r="AA78" s="1">
        <f t="shared" si="29"/>
        <v>4111.1281867995958</v>
      </c>
      <c r="AB78">
        <f t="shared" si="30"/>
        <v>4111.1283084207107</v>
      </c>
      <c r="AC78">
        <f t="shared" si="31"/>
        <v>1.5705530845667683</v>
      </c>
      <c r="AD78">
        <f t="shared" si="32"/>
        <v>89.986063246928893</v>
      </c>
      <c r="AE78" s="1">
        <f t="shared" si="33"/>
        <v>5.1659455956368609E-2</v>
      </c>
      <c r="AF78" s="1">
        <f t="shared" si="34"/>
        <v>-25.737003436885924</v>
      </c>
      <c r="AG78">
        <f t="shared" si="35"/>
        <v>109.02844560287599</v>
      </c>
    </row>
    <row r="79" spans="14:33">
      <c r="N79">
        <v>0.69</v>
      </c>
      <c r="O79">
        <v>690</v>
      </c>
      <c r="P79">
        <f t="shared" si="18"/>
        <v>4333.2</v>
      </c>
      <c r="Q79">
        <f t="shared" si="19"/>
        <v>1.404902014440286</v>
      </c>
      <c r="R79">
        <f t="shared" si="20"/>
        <v>0.77874810433690733</v>
      </c>
      <c r="S79">
        <f t="shared" si="21"/>
        <v>44.618979682318269</v>
      </c>
      <c r="T79">
        <f t="shared" si="22"/>
        <v>4.1214869547602397</v>
      </c>
      <c r="U79">
        <f t="shared" si="23"/>
        <v>1.3257194775798316</v>
      </c>
      <c r="V79">
        <f t="shared" si="24"/>
        <v>75.958130883612711</v>
      </c>
      <c r="W79">
        <f t="shared" si="25"/>
        <v>1.5367254616131201</v>
      </c>
      <c r="X79">
        <f t="shared" si="26"/>
        <v>0.86224519462066918</v>
      </c>
      <c r="Y79">
        <f t="shared" si="27"/>
        <v>49.403010557200616</v>
      </c>
      <c r="Z79" s="1">
        <f t="shared" si="28"/>
        <v>1</v>
      </c>
      <c r="AA79" s="1">
        <f t="shared" si="29"/>
        <v>4171.5859542525304</v>
      </c>
      <c r="AB79">
        <f t="shared" si="30"/>
        <v>4171.58607411102</v>
      </c>
      <c r="AC79">
        <f t="shared" si="31"/>
        <v>1.5705566098163155</v>
      </c>
      <c r="AD79">
        <f t="shared" si="32"/>
        <v>89.986265228849675</v>
      </c>
      <c r="AE79" s="1">
        <f t="shared" si="33"/>
        <v>5.1017131700669203E-2</v>
      </c>
      <c r="AF79" s="1">
        <f t="shared" si="34"/>
        <v>-25.845679241294008</v>
      </c>
      <c r="AG79">
        <f t="shared" si="35"/>
        <v>108.82589999126964</v>
      </c>
    </row>
    <row r="80" spans="14:33">
      <c r="N80">
        <v>0.7</v>
      </c>
      <c r="O80">
        <v>700</v>
      </c>
      <c r="P80">
        <f t="shared" si="18"/>
        <v>4396</v>
      </c>
      <c r="Q80">
        <f t="shared" si="19"/>
        <v>1.4149836835067104</v>
      </c>
      <c r="R80">
        <f t="shared" si="20"/>
        <v>0.78594227688858609</v>
      </c>
      <c r="S80">
        <f t="shared" si="21"/>
        <v>45.031175406618324</v>
      </c>
      <c r="T80">
        <f t="shared" si="22"/>
        <v>4.1777259184776385</v>
      </c>
      <c r="U80">
        <f t="shared" si="23"/>
        <v>1.3290848772866171</v>
      </c>
      <c r="V80">
        <f t="shared" si="24"/>
        <v>76.150954083186093</v>
      </c>
      <c r="W80">
        <f t="shared" si="25"/>
        <v>1.5496049870608362</v>
      </c>
      <c r="X80">
        <f t="shared" si="26"/>
        <v>0.86934669476603998</v>
      </c>
      <c r="Y80">
        <f t="shared" si="27"/>
        <v>49.809896543741907</v>
      </c>
      <c r="Z80" s="1">
        <f t="shared" si="28"/>
        <v>1</v>
      </c>
      <c r="AA80" s="1">
        <f t="shared" si="29"/>
        <v>4232.043721705465</v>
      </c>
      <c r="AB80">
        <f t="shared" si="30"/>
        <v>4232.0438398516908</v>
      </c>
      <c r="AC80">
        <f t="shared" si="31"/>
        <v>1.5705600343444523</v>
      </c>
      <c r="AD80">
        <f t="shared" si="32"/>
        <v>89.986461439858743</v>
      </c>
      <c r="AE80" s="1">
        <f t="shared" si="33"/>
        <v>5.0390578546357638E-2</v>
      </c>
      <c r="AF80" s="1">
        <f t="shared" si="34"/>
        <v>-25.953013107523141</v>
      </c>
      <c r="AG80">
        <f t="shared" si="35"/>
        <v>108.62776705393748</v>
      </c>
    </row>
    <row r="81" spans="14:33">
      <c r="N81">
        <v>0.71</v>
      </c>
      <c r="O81">
        <v>710</v>
      </c>
      <c r="P81">
        <f t="shared" si="18"/>
        <v>4458.8</v>
      </c>
      <c r="Q81">
        <f t="shared" si="19"/>
        <v>1.4251375483031556</v>
      </c>
      <c r="R81">
        <f t="shared" si="20"/>
        <v>0.79303429762987632</v>
      </c>
      <c r="S81">
        <f t="shared" si="21"/>
        <v>45.4375182633135</v>
      </c>
      <c r="T81">
        <f t="shared" si="22"/>
        <v>4.2340109414761757</v>
      </c>
      <c r="U81">
        <f t="shared" si="23"/>
        <v>1.3323608370816225</v>
      </c>
      <c r="V81">
        <f t="shared" si="24"/>
        <v>76.33865275329444</v>
      </c>
      <c r="W81">
        <f t="shared" si="25"/>
        <v>1.5625613705415096</v>
      </c>
      <c r="X81">
        <f t="shared" si="26"/>
        <v>0.87633077442302032</v>
      </c>
      <c r="Y81">
        <f t="shared" si="27"/>
        <v>50.210054831870053</v>
      </c>
      <c r="Z81" s="1">
        <f t="shared" si="28"/>
        <v>1</v>
      </c>
      <c r="AA81" s="1">
        <f t="shared" si="29"/>
        <v>4292.5014891584005</v>
      </c>
      <c r="AB81">
        <f t="shared" si="30"/>
        <v>4292.5016056405948</v>
      </c>
      <c r="AC81">
        <f t="shared" si="31"/>
        <v>1.5705633624070134</v>
      </c>
      <c r="AD81">
        <f t="shared" si="32"/>
        <v>89.986652123797455</v>
      </c>
      <c r="AE81" s="1">
        <f t="shared" si="33"/>
        <v>4.9779214645479658E-2</v>
      </c>
      <c r="AF81" s="1">
        <f t="shared" si="34"/>
        <v>-26.059039188628475</v>
      </c>
      <c r="AG81">
        <f t="shared" si="35"/>
        <v>108.43388381526211</v>
      </c>
    </row>
    <row r="82" spans="14:33">
      <c r="N82">
        <v>0.72</v>
      </c>
      <c r="O82">
        <v>720</v>
      </c>
      <c r="P82">
        <f t="shared" si="18"/>
        <v>4521.6000000000004</v>
      </c>
      <c r="Q82">
        <f t="shared" si="19"/>
        <v>1.4353620766755351</v>
      </c>
      <c r="R82">
        <f t="shared" si="20"/>
        <v>0.80002562854447068</v>
      </c>
      <c r="S82">
        <f t="shared" si="21"/>
        <v>45.838092017899093</v>
      </c>
      <c r="T82">
        <f t="shared" si="22"/>
        <v>4.2903402109995046</v>
      </c>
      <c r="U82">
        <f t="shared" si="23"/>
        <v>1.3355508080867562</v>
      </c>
      <c r="V82">
        <f t="shared" si="24"/>
        <v>76.521424628657712</v>
      </c>
      <c r="W82">
        <f t="shared" si="25"/>
        <v>1.5755927160038208</v>
      </c>
      <c r="X82">
        <f t="shared" si="26"/>
        <v>0.88319965727458316</v>
      </c>
      <c r="Y82">
        <f t="shared" si="27"/>
        <v>50.603612829234393</v>
      </c>
      <c r="Z82" s="1">
        <f t="shared" si="28"/>
        <v>1</v>
      </c>
      <c r="AA82" s="1">
        <f t="shared" si="29"/>
        <v>4352.9592566113361</v>
      </c>
      <c r="AB82">
        <f t="shared" si="30"/>
        <v>4352.959371475722</v>
      </c>
      <c r="AC82">
        <f t="shared" si="31"/>
        <v>1.5705665980233972</v>
      </c>
      <c r="AD82">
        <f t="shared" si="32"/>
        <v>89.986837510960356</v>
      </c>
      <c r="AE82" s="1">
        <f t="shared" si="33"/>
        <v>4.9182486408303909E-2</v>
      </c>
      <c r="AF82" s="1">
        <f t="shared" si="34"/>
        <v>-26.163790387867003</v>
      </c>
      <c r="AG82">
        <f t="shared" si="35"/>
        <v>108.24409618267759</v>
      </c>
    </row>
    <row r="83" spans="14:33">
      <c r="N83">
        <v>0.73</v>
      </c>
      <c r="O83">
        <v>730</v>
      </c>
      <c r="P83">
        <f t="shared" si="18"/>
        <v>4584.4000000000005</v>
      </c>
      <c r="Q83">
        <f t="shared" si="19"/>
        <v>1.4456557693014427</v>
      </c>
      <c r="R83">
        <f t="shared" si="20"/>
        <v>0.80691772977828202</v>
      </c>
      <c r="S83">
        <f t="shared" si="21"/>
        <v>46.23298033057339</v>
      </c>
      <c r="T83">
        <f t="shared" si="22"/>
        <v>4.3467120068688372</v>
      </c>
      <c r="U83">
        <f t="shared" si="23"/>
        <v>1.3386580696087846</v>
      </c>
      <c r="V83">
        <f t="shared" si="24"/>
        <v>76.699457599713327</v>
      </c>
      <c r="W83">
        <f t="shared" si="25"/>
        <v>1.58869717881383</v>
      </c>
      <c r="X83">
        <f t="shared" si="26"/>
        <v>0.88995553774796388</v>
      </c>
      <c r="Y83">
        <f t="shared" si="27"/>
        <v>50.990696267253952</v>
      </c>
      <c r="Z83" s="1">
        <f t="shared" si="28"/>
        <v>1</v>
      </c>
      <c r="AA83" s="1">
        <f t="shared" si="29"/>
        <v>4413.4170240642716</v>
      </c>
      <c r="AB83">
        <f t="shared" si="30"/>
        <v>4413.4171373551735</v>
      </c>
      <c r="AC83">
        <f t="shared" si="31"/>
        <v>1.5705697449927614</v>
      </c>
      <c r="AD83">
        <f t="shared" si="32"/>
        <v>89.98701781902318</v>
      </c>
      <c r="AE83" s="1">
        <f t="shared" si="33"/>
        <v>4.8599866857489467E-2</v>
      </c>
      <c r="AF83" s="1">
        <f t="shared" si="34"/>
        <v>-26.267298410283693</v>
      </c>
      <c r="AG83">
        <f t="shared" si="35"/>
        <v>108.05825833696724</v>
      </c>
    </row>
    <row r="84" spans="14:33">
      <c r="N84">
        <v>0.74</v>
      </c>
      <c r="O84">
        <v>740</v>
      </c>
      <c r="P84">
        <f t="shared" si="18"/>
        <v>4647.2</v>
      </c>
      <c r="Q84">
        <f t="shared" si="19"/>
        <v>1.4560171592574904</v>
      </c>
      <c r="R84">
        <f t="shared" si="20"/>
        <v>0.8137120580390339</v>
      </c>
      <c r="S84">
        <f t="shared" si="21"/>
        <v>46.62226666454093</v>
      </c>
      <c r="T84">
        <f t="shared" si="22"/>
        <v>4.4031246957308969</v>
      </c>
      <c r="U84">
        <f t="shared" si="23"/>
        <v>1.3416857394774258</v>
      </c>
      <c r="V84">
        <f t="shared" si="24"/>
        <v>76.872930304945399</v>
      </c>
      <c r="W84">
        <f t="shared" si="25"/>
        <v>1.6018729645164551</v>
      </c>
      <c r="X84">
        <f t="shared" si="26"/>
        <v>0.89660057993590281</v>
      </c>
      <c r="Y84">
        <f t="shared" si="27"/>
        <v>51.371429139309228</v>
      </c>
      <c r="Z84" s="1">
        <f t="shared" si="28"/>
        <v>1</v>
      </c>
      <c r="AA84" s="1">
        <f t="shared" si="29"/>
        <v>4473.8747915172062</v>
      </c>
      <c r="AB84">
        <f t="shared" si="30"/>
        <v>4473.8749032771493</v>
      </c>
      <c r="AC84">
        <f t="shared" si="31"/>
        <v>1.5705728069089038</v>
      </c>
      <c r="AD84">
        <f t="shared" si="32"/>
        <v>89.98719325389537</v>
      </c>
      <c r="AE84" s="1">
        <f t="shared" si="33"/>
        <v>4.8030854089252242E-2</v>
      </c>
      <c r="AF84" s="1">
        <f t="shared" si="34"/>
        <v>-26.369593812525206</v>
      </c>
      <c r="AG84">
        <f t="shared" si="35"/>
        <v>107.8762321698229</v>
      </c>
    </row>
    <row r="85" spans="14:33">
      <c r="N85">
        <v>0.75</v>
      </c>
      <c r="O85">
        <v>750</v>
      </c>
      <c r="P85">
        <f t="shared" si="18"/>
        <v>4710</v>
      </c>
      <c r="Q85">
        <f t="shared" si="19"/>
        <v>1.4664448115668807</v>
      </c>
      <c r="R85">
        <f t="shared" si="20"/>
        <v>0.82041006511281178</v>
      </c>
      <c r="S85">
        <f t="shared" si="21"/>
        <v>47.006034201017172</v>
      </c>
      <c r="T85">
        <f t="shared" si="22"/>
        <v>4.4595767257231991</v>
      </c>
      <c r="U85">
        <f t="shared" si="23"/>
        <v>1.344636783662875</v>
      </c>
      <c r="V85">
        <f t="shared" si="24"/>
        <v>77.042012681928256</v>
      </c>
      <c r="W85">
        <f t="shared" si="25"/>
        <v>1.6151183276024825</v>
      </c>
      <c r="X85">
        <f t="shared" si="26"/>
        <v>0.9031369166708002</v>
      </c>
      <c r="Y85">
        <f t="shared" si="27"/>
        <v>51.745933647695175</v>
      </c>
      <c r="Z85" s="1">
        <f t="shared" si="28"/>
        <v>1</v>
      </c>
      <c r="AA85" s="1">
        <f t="shared" si="29"/>
        <v>4534.3325589701417</v>
      </c>
      <c r="AB85">
        <f t="shared" si="30"/>
        <v>4534.3326692399523</v>
      </c>
      <c r="AC85">
        <f t="shared" si="31"/>
        <v>1.570575787173953</v>
      </c>
      <c r="AD85">
        <f t="shared" si="32"/>
        <v>89.987364010504521</v>
      </c>
      <c r="AE85" s="1">
        <f t="shared" si="33"/>
        <v>4.7474969834243125E-2</v>
      </c>
      <c r="AF85" s="1">
        <f t="shared" si="34"/>
        <v>-26.470706050860883</v>
      </c>
      <c r="AG85">
        <f t="shared" si="35"/>
        <v>107.69788676474975</v>
      </c>
    </row>
    <row r="86" spans="14:33">
      <c r="N86">
        <v>0.76</v>
      </c>
      <c r="O86">
        <v>760</v>
      </c>
      <c r="P86">
        <f t="shared" si="18"/>
        <v>4772.8</v>
      </c>
      <c r="Q86">
        <f t="shared" si="19"/>
        <v>1.4769373227297298</v>
      </c>
      <c r="R86">
        <f t="shared" si="20"/>
        <v>0.82701319649216776</v>
      </c>
      <c r="S86">
        <f t="shared" si="21"/>
        <v>47.384365760624668</v>
      </c>
      <c r="T86">
        <f t="shared" si="22"/>
        <v>4.5160666215223113</v>
      </c>
      <c r="U86">
        <f t="shared" si="23"/>
        <v>1.347514025229172</v>
      </c>
      <c r="V86">
        <f t="shared" si="24"/>
        <v>77.206866480316691</v>
      </c>
      <c r="W86">
        <f t="shared" si="25"/>
        <v>1.6284315702838523</v>
      </c>
      <c r="X86">
        <f t="shared" si="26"/>
        <v>0.9095666487403361</v>
      </c>
      <c r="Y86">
        <f t="shared" si="27"/>
        <v>52.114330158679493</v>
      </c>
      <c r="Z86" s="1">
        <f t="shared" si="28"/>
        <v>1</v>
      </c>
      <c r="AA86" s="1">
        <f t="shared" si="29"/>
        <v>4594.7903264230772</v>
      </c>
      <c r="AB86">
        <f t="shared" si="30"/>
        <v>4594.7904352419691</v>
      </c>
      <c r="AC86">
        <f t="shared" si="31"/>
        <v>1.5705786890109785</v>
      </c>
      <c r="AD86">
        <f t="shared" si="32"/>
        <v>89.987530273518914</v>
      </c>
      <c r="AE86" s="1">
        <f t="shared" si="33"/>
        <v>4.6931758111328291E-2</v>
      </c>
      <c r="AF86" s="1">
        <f t="shared" si="34"/>
        <v>-26.57066352740712</v>
      </c>
      <c r="AG86">
        <f t="shared" si="35"/>
        <v>107.52309791773813</v>
      </c>
    </row>
    <row r="87" spans="14:33">
      <c r="N87">
        <v>0.77</v>
      </c>
      <c r="O87">
        <v>770</v>
      </c>
      <c r="P87">
        <f t="shared" si="18"/>
        <v>4835.6000000000004</v>
      </c>
      <c r="Q87">
        <f t="shared" si="19"/>
        <v>1.4874933202385028</v>
      </c>
      <c r="R87">
        <f t="shared" si="20"/>
        <v>0.83352289011045244</v>
      </c>
      <c r="S87">
        <f t="shared" si="21"/>
        <v>47.757343730875633</v>
      </c>
      <c r="T87">
        <f t="shared" si="22"/>
        <v>4.5725929797438782</v>
      </c>
      <c r="U87">
        <f t="shared" si="23"/>
        <v>1.3503201526749891</v>
      </c>
      <c r="V87">
        <f t="shared" si="24"/>
        <v>77.367645739737839</v>
      </c>
      <c r="W87">
        <f t="shared" si="25"/>
        <v>1.6418110412796643</v>
      </c>
      <c r="X87">
        <f t="shared" si="26"/>
        <v>0.91589184423373005</v>
      </c>
      <c r="Y87">
        <f t="shared" si="27"/>
        <v>52.476737165046139</v>
      </c>
      <c r="Z87" s="1">
        <f t="shared" si="28"/>
        <v>1</v>
      </c>
      <c r="AA87" s="1">
        <f t="shared" si="29"/>
        <v>4655.2480938760127</v>
      </c>
      <c r="AB87">
        <f t="shared" si="30"/>
        <v>4655.2482012816727</v>
      </c>
      <c r="AC87">
        <f t="shared" si="31"/>
        <v>1.5705815154756171</v>
      </c>
      <c r="AD87">
        <f t="shared" si="32"/>
        <v>89.987692218013649</v>
      </c>
      <c r="AE87" s="1">
        <f t="shared" si="33"/>
        <v>4.6400783967915728E-2</v>
      </c>
      <c r="AF87" s="1">
        <f t="shared" si="34"/>
        <v>-26.669493634564656</v>
      </c>
      <c r="AG87">
        <f t="shared" si="35"/>
        <v>107.35174769443267</v>
      </c>
    </row>
    <row r="88" spans="14:33">
      <c r="N88">
        <v>0.78</v>
      </c>
      <c r="O88">
        <v>780</v>
      </c>
      <c r="P88">
        <f t="shared" si="18"/>
        <v>4898.4000000000005</v>
      </c>
      <c r="Q88">
        <f t="shared" si="19"/>
        <v>1.4981114620807534</v>
      </c>
      <c r="R88">
        <f t="shared" si="20"/>
        <v>0.83994057517714171</v>
      </c>
      <c r="S88">
        <f t="shared" si="21"/>
        <v>48.12504999944106</v>
      </c>
      <c r="T88">
        <f t="shared" si="22"/>
        <v>4.6291544646660032</v>
      </c>
      <c r="U88">
        <f t="shared" si="23"/>
        <v>1.3530577277090146</v>
      </c>
      <c r="V88">
        <f t="shared" si="24"/>
        <v>77.524497235287882</v>
      </c>
      <c r="W88">
        <f t="shared" si="25"/>
        <v>1.6552551346150501</v>
      </c>
      <c r="X88">
        <f t="shared" si="26"/>
        <v>0.92211453800841214</v>
      </c>
      <c r="Y88">
        <f t="shared" si="27"/>
        <v>52.833271255537753</v>
      </c>
      <c r="Z88" s="1">
        <f t="shared" si="28"/>
        <v>1</v>
      </c>
      <c r="AA88" s="1">
        <f t="shared" si="29"/>
        <v>4715.7058613289473</v>
      </c>
      <c r="AB88">
        <f t="shared" si="30"/>
        <v>4715.7059673576114</v>
      </c>
      <c r="AC88">
        <f t="shared" si="31"/>
        <v>1.5705842694668068</v>
      </c>
      <c r="AD88">
        <f t="shared" si="32"/>
        <v>89.987850010085637</v>
      </c>
      <c r="AE88" s="1">
        <f t="shared" si="33"/>
        <v>4.5881632300902399E-2</v>
      </c>
      <c r="AF88" s="1">
        <f t="shared" si="34"/>
        <v>-26.76722279768892</v>
      </c>
      <c r="AG88">
        <f t="shared" si="35"/>
        <v>107.18372402080881</v>
      </c>
    </row>
    <row r="89" spans="14:33">
      <c r="N89">
        <v>0.79</v>
      </c>
      <c r="O89">
        <v>790</v>
      </c>
      <c r="P89">
        <f t="shared" si="18"/>
        <v>4961.2</v>
      </c>
      <c r="Q89">
        <f t="shared" si="19"/>
        <v>1.5087904362312103</v>
      </c>
      <c r="R89">
        <f t="shared" si="20"/>
        <v>0.84626767110904144</v>
      </c>
      <c r="S89">
        <f t="shared" si="21"/>
        <v>48.487565892913302</v>
      </c>
      <c r="T89">
        <f t="shared" si="22"/>
        <v>4.6857498042501735</v>
      </c>
      <c r="U89">
        <f t="shared" si="23"/>
        <v>1.3557291925031243</v>
      </c>
      <c r="V89">
        <f t="shared" si="24"/>
        <v>77.677560893108151</v>
      </c>
      <c r="W89">
        <f t="shared" si="25"/>
        <v>1.668762288434799</v>
      </c>
      <c r="X89">
        <f t="shared" si="26"/>
        <v>0.92823673126747042</v>
      </c>
      <c r="Y89">
        <f t="shared" si="27"/>
        <v>53.18404709064523</v>
      </c>
      <c r="Z89" s="1">
        <f t="shared" si="28"/>
        <v>1</v>
      </c>
      <c r="AA89" s="1">
        <f t="shared" si="29"/>
        <v>4776.1636287818819</v>
      </c>
      <c r="AB89">
        <f t="shared" si="30"/>
        <v>4776.163733468411</v>
      </c>
      <c r="AC89">
        <f t="shared" si="31"/>
        <v>1.5705869537367037</v>
      </c>
      <c r="AD89">
        <f t="shared" si="32"/>
        <v>89.988003807421805</v>
      </c>
      <c r="AE89" s="1">
        <f t="shared" si="33"/>
        <v>4.5373906752720135E-2</v>
      </c>
      <c r="AF89" s="1">
        <f t="shared" si="34"/>
        <v>-26.863876516022763</v>
      </c>
      <c r="AG89">
        <f t="shared" si="35"/>
        <v>107.01892030462379</v>
      </c>
    </row>
    <row r="90" spans="14:33">
      <c r="N90">
        <v>0.8</v>
      </c>
      <c r="O90">
        <v>800</v>
      </c>
      <c r="P90">
        <f t="shared" si="18"/>
        <v>5024</v>
      </c>
      <c r="Q90">
        <f t="shared" si="19"/>
        <v>1.5195289601351021</v>
      </c>
      <c r="R90">
        <f t="shared" si="20"/>
        <v>0.85250558655238073</v>
      </c>
      <c r="S90">
        <f t="shared" si="21"/>
        <v>48.844972120776127</v>
      </c>
      <c r="T90">
        <f t="shared" si="22"/>
        <v>4.7423777864361503</v>
      </c>
      <c r="U90">
        <f t="shared" si="23"/>
        <v>1.3583368764628942</v>
      </c>
      <c r="V90">
        <f t="shared" si="24"/>
        <v>77.826970178306937</v>
      </c>
      <c r="W90">
        <f t="shared" si="25"/>
        <v>1.6823309838333831</v>
      </c>
      <c r="X90">
        <f t="shared" si="26"/>
        <v>0.93426039123880489</v>
      </c>
      <c r="Y90">
        <f t="shared" si="27"/>
        <v>53.529177384224596</v>
      </c>
      <c r="Z90" s="1">
        <f t="shared" si="28"/>
        <v>1</v>
      </c>
      <c r="AA90" s="1">
        <f t="shared" si="29"/>
        <v>4836.6213962348174</v>
      </c>
      <c r="AB90">
        <f t="shared" si="30"/>
        <v>4836.6214996127655</v>
      </c>
      <c r="AC90">
        <f t="shared" si="31"/>
        <v>1.5705895708998561</v>
      </c>
      <c r="AD90">
        <f t="shared" si="32"/>
        <v>89.988153759824726</v>
      </c>
      <c r="AE90" s="1">
        <f t="shared" si="33"/>
        <v>4.4877228677340467E-2</v>
      </c>
      <c r="AF90" s="1">
        <f t="shared" si="34"/>
        <v>-26.959479401927446</v>
      </c>
      <c r="AG90">
        <f t="shared" si="35"/>
        <v>106.85723508514153</v>
      </c>
    </row>
    <row r="91" spans="14:33">
      <c r="N91">
        <v>0.81</v>
      </c>
      <c r="O91">
        <v>810</v>
      </c>
      <c r="P91">
        <f t="shared" si="18"/>
        <v>5086.8</v>
      </c>
      <c r="Q91">
        <f t="shared" si="19"/>
        <v>1.5303257801844774</v>
      </c>
      <c r="R91">
        <f t="shared" si="20"/>
        <v>0.85865571849093536</v>
      </c>
      <c r="S91">
        <f t="shared" si="21"/>
        <v>49.197348724303914</v>
      </c>
      <c r="T91">
        <f t="shared" si="22"/>
        <v>4.7990372556893837</v>
      </c>
      <c r="U91">
        <f t="shared" si="23"/>
        <v>1.3608830025517173</v>
      </c>
      <c r="V91">
        <f t="shared" si="24"/>
        <v>77.97285245730464</v>
      </c>
      <c r="W91">
        <f t="shared" si="25"/>
        <v>1.6959597437027916</v>
      </c>
      <c r="X91">
        <f t="shared" si="26"/>
        <v>0.94018745094747391</v>
      </c>
      <c r="Y91">
        <f t="shared" si="27"/>
        <v>53.868772890453364</v>
      </c>
      <c r="Z91" s="1">
        <f t="shared" si="28"/>
        <v>1</v>
      </c>
      <c r="AA91" s="1">
        <f t="shared" si="29"/>
        <v>4897.079163687753</v>
      </c>
      <c r="AB91">
        <f t="shared" si="30"/>
        <v>4897.0792657894299</v>
      </c>
      <c r="AC91">
        <f t="shared" si="31"/>
        <v>1.5705921234416989</v>
      </c>
      <c r="AD91">
        <f t="shared" si="32"/>
        <v>89.988300009699358</v>
      </c>
      <c r="AE91" s="1">
        <f t="shared" si="33"/>
        <v>4.439123617145406E-2</v>
      </c>
      <c r="AF91" s="1">
        <f t="shared" si="34"/>
        <v>-27.054055218453669</v>
      </c>
      <c r="AG91">
        <f t="shared" si="35"/>
        <v>106.69857170884481</v>
      </c>
    </row>
    <row r="92" spans="14:33">
      <c r="N92">
        <v>0.82</v>
      </c>
      <c r="O92">
        <v>820</v>
      </c>
      <c r="P92">
        <f t="shared" si="18"/>
        <v>5149.6000000000004</v>
      </c>
      <c r="Q92">
        <f t="shared" si="19"/>
        <v>1.5411796711891379</v>
      </c>
      <c r="R92">
        <f t="shared" si="20"/>
        <v>0.8647194514354799</v>
      </c>
      <c r="S92">
        <f t="shared" si="21"/>
        <v>49.544775030120753</v>
      </c>
      <c r="T92">
        <f t="shared" si="22"/>
        <v>4.8557271097813457</v>
      </c>
      <c r="U92">
        <f t="shared" si="23"/>
        <v>1.3633696932017745</v>
      </c>
      <c r="V92">
        <f t="shared" si="24"/>
        <v>78.115329336507557</v>
      </c>
      <c r="W92">
        <f t="shared" si="25"/>
        <v>1.7096471315994033</v>
      </c>
      <c r="X92">
        <f t="shared" si="26"/>
        <v>0.94601980907324934</v>
      </c>
      <c r="Y92">
        <f t="shared" si="27"/>
        <v>54.202942395669133</v>
      </c>
      <c r="Z92" s="1">
        <f t="shared" si="28"/>
        <v>1</v>
      </c>
      <c r="AA92" s="1">
        <f t="shared" si="29"/>
        <v>4957.5369311406885</v>
      </c>
      <c r="AB92">
        <f t="shared" si="30"/>
        <v>4957.5370319972226</v>
      </c>
      <c r="AC92">
        <f t="shared" si="31"/>
        <v>1.5705946137264259</v>
      </c>
      <c r="AD92">
        <f t="shared" si="32"/>
        <v>89.988442692503995</v>
      </c>
      <c r="AE92" s="1">
        <f t="shared" si="33"/>
        <v>4.3915583166376115E-2</v>
      </c>
      <c r="AF92" s="1">
        <f t="shared" si="34"/>
        <v>-27.147626915298378</v>
      </c>
      <c r="AG92">
        <f t="shared" si="35"/>
        <v>106.54283802904084</v>
      </c>
    </row>
    <row r="93" spans="14:33">
      <c r="N93">
        <v>0.83</v>
      </c>
      <c r="O93">
        <v>830</v>
      </c>
      <c r="P93">
        <f t="shared" si="18"/>
        <v>5212.4000000000005</v>
      </c>
      <c r="Q93">
        <f t="shared" si="19"/>
        <v>1.5520894358436808</v>
      </c>
      <c r="R93">
        <f t="shared" si="20"/>
        <v>0.87069815669001016</v>
      </c>
      <c r="S93">
        <f t="shared" si="21"/>
        <v>49.887329608158026</v>
      </c>
      <c r="T93">
        <f t="shared" si="22"/>
        <v>4.9124462967848777</v>
      </c>
      <c r="U93">
        <f t="shared" si="23"/>
        <v>1.3657989758423792</v>
      </c>
      <c r="V93">
        <f t="shared" si="24"/>
        <v>78.254516979058607</v>
      </c>
      <c r="W93">
        <f t="shared" si="25"/>
        <v>1.7233917506309138</v>
      </c>
      <c r="X93">
        <f t="shared" si="26"/>
        <v>0.95175932988590339</v>
      </c>
      <c r="Y93">
        <f t="shared" si="27"/>
        <v>54.531792714661705</v>
      </c>
      <c r="Z93" s="1">
        <f t="shared" si="28"/>
        <v>1</v>
      </c>
      <c r="AA93" s="1">
        <f t="shared" si="29"/>
        <v>5017.994698593624</v>
      </c>
      <c r="AB93">
        <f t="shared" si="30"/>
        <v>5017.9947982350195</v>
      </c>
      <c r="AC93">
        <f t="shared" si="31"/>
        <v>1.5705970440042945</v>
      </c>
      <c r="AD93">
        <f t="shared" si="32"/>
        <v>89.988581937168917</v>
      </c>
      <c r="AE93" s="1">
        <f t="shared" si="33"/>
        <v>4.3449938576540482E-2</v>
      </c>
      <c r="AF93" s="1">
        <f t="shared" si="34"/>
        <v>-27.240216663196229</v>
      </c>
      <c r="AG93">
        <f t="shared" si="35"/>
        <v>106.38994612744507</v>
      </c>
    </row>
    <row r="94" spans="14:33">
      <c r="N94">
        <v>0.84</v>
      </c>
      <c r="O94">
        <v>840</v>
      </c>
      <c r="P94">
        <f t="shared" si="18"/>
        <v>5275.2</v>
      </c>
      <c r="Q94">
        <f t="shared" si="19"/>
        <v>1.5630539041920195</v>
      </c>
      <c r="R94">
        <f t="shared" si="20"/>
        <v>0.87659319169034033</v>
      </c>
      <c r="S94">
        <f t="shared" si="21"/>
        <v>50.225090233758849</v>
      </c>
      <c r="T94">
        <f t="shared" si="22"/>
        <v>4.9691938122681982</v>
      </c>
      <c r="U94">
        <f t="shared" si="23"/>
        <v>1.3681727880737287</v>
      </c>
      <c r="V94">
        <f t="shared" si="24"/>
        <v>78.390526401271472</v>
      </c>
      <c r="W94">
        <f t="shared" si="25"/>
        <v>1.7371922423641812</v>
      </c>
      <c r="X94">
        <f t="shared" si="26"/>
        <v>0.95740784325124217</v>
      </c>
      <c r="Y94">
        <f t="shared" si="27"/>
        <v>54.855428691018851</v>
      </c>
      <c r="Z94" s="1">
        <f t="shared" si="28"/>
        <v>1</v>
      </c>
      <c r="AA94" s="1">
        <f t="shared" si="29"/>
        <v>5078.4524660465586</v>
      </c>
      <c r="AB94">
        <f t="shared" si="30"/>
        <v>5078.4525645017475</v>
      </c>
      <c r="AC94">
        <f t="shared" si="31"/>
        <v>1.5705994164184067</v>
      </c>
      <c r="AD94">
        <f t="shared" si="32"/>
        <v>89.988717866484805</v>
      </c>
      <c r="AE94" s="1">
        <f t="shared" si="33"/>
        <v>4.2993985500736992E-2</v>
      </c>
      <c r="AF94" s="1">
        <f t="shared" si="34"/>
        <v>-27.331845886796998</v>
      </c>
      <c r="AG94">
        <f t="shared" si="35"/>
        <v>106.23981205598852</v>
      </c>
    </row>
    <row r="95" spans="14:33">
      <c r="N95">
        <v>0.85</v>
      </c>
      <c r="O95">
        <v>850</v>
      </c>
      <c r="P95">
        <f t="shared" si="18"/>
        <v>5338</v>
      </c>
      <c r="Q95">
        <f t="shared" si="19"/>
        <v>1.5740719330906514</v>
      </c>
      <c r="R95">
        <f t="shared" si="20"/>
        <v>0.8824058994108428</v>
      </c>
      <c r="S95">
        <f t="shared" si="21"/>
        <v>50.558133853686748</v>
      </c>
      <c r="T95">
        <f t="shared" si="22"/>
        <v>5.025968696672594</v>
      </c>
      <c r="U95">
        <f t="shared" si="23"/>
        <v>1.370492982511812</v>
      </c>
      <c r="V95">
        <f t="shared" si="24"/>
        <v>78.523463750223371</v>
      </c>
      <c r="W95">
        <f t="shared" si="25"/>
        <v>1.7510472857546964</v>
      </c>
      <c r="X95">
        <f t="shared" si="26"/>
        <v>0.96296714470136302</v>
      </c>
      <c r="Y95">
        <f t="shared" si="27"/>
        <v>55.173953201151733</v>
      </c>
      <c r="Z95" s="1">
        <f t="shared" si="28"/>
        <v>1</v>
      </c>
      <c r="AA95" s="1">
        <f t="shared" si="29"/>
        <v>5138.9102334994941</v>
      </c>
      <c r="AB95">
        <f t="shared" si="30"/>
        <v>5138.910330796386</v>
      </c>
      <c r="AC95">
        <f t="shared" si="31"/>
        <v>1.5706017330110125</v>
      </c>
      <c r="AD95">
        <f t="shared" si="32"/>
        <v>89.988850597463966</v>
      </c>
      <c r="AE95" s="1">
        <f t="shared" si="33"/>
        <v>4.2547420472518284E-2</v>
      </c>
      <c r="AF95" s="1">
        <f t="shared" si="34"/>
        <v>-27.422535296081424</v>
      </c>
      <c r="AG95">
        <f t="shared" si="35"/>
        <v>106.09235559724162</v>
      </c>
    </row>
    <row r="96" spans="14:33">
      <c r="N96">
        <v>0.86</v>
      </c>
      <c r="O96">
        <v>860</v>
      </c>
      <c r="P96">
        <f t="shared" si="18"/>
        <v>5400.8</v>
      </c>
      <c r="Q96">
        <f t="shared" si="19"/>
        <v>1.585142405671816</v>
      </c>
      <c r="R96">
        <f t="shared" si="20"/>
        <v>0.88813760783525653</v>
      </c>
      <c r="S96">
        <f t="shared" si="21"/>
        <v>50.886536555805236</v>
      </c>
      <c r="T96">
        <f t="shared" si="22"/>
        <v>5.082770032860056</v>
      </c>
      <c r="U96">
        <f t="shared" si="23"/>
        <v>1.3727613313281677</v>
      </c>
      <c r="V96">
        <f t="shared" si="24"/>
        <v>78.653430563864049</v>
      </c>
      <c r="W96">
        <f t="shared" si="25"/>
        <v>1.7649555960982348</v>
      </c>
      <c r="X96">
        <f t="shared" si="26"/>
        <v>0.96843899556305879</v>
      </c>
      <c r="Y96">
        <f t="shared" si="27"/>
        <v>55.487467161651928</v>
      </c>
      <c r="Z96" s="1">
        <f t="shared" si="28"/>
        <v>1</v>
      </c>
      <c r="AA96" s="1">
        <f t="shared" si="29"/>
        <v>5199.3680009524287</v>
      </c>
      <c r="AB96">
        <f t="shared" si="30"/>
        <v>5199.368097117962</v>
      </c>
      <c r="AC96">
        <f t="shared" si="31"/>
        <v>1.5706039957293736</v>
      </c>
      <c r="AD96">
        <f t="shared" si="32"/>
        <v>89.988980241676273</v>
      </c>
      <c r="AE96" s="1">
        <f t="shared" si="33"/>
        <v>4.2109952756455321E-2</v>
      </c>
      <c r="AF96" s="1">
        <f t="shared" si="34"/>
        <v>-27.51230491636899</v>
      </c>
      <c r="AG96">
        <f t="shared" si="35"/>
        <v>105.94750004198264</v>
      </c>
    </row>
    <row r="97" spans="14:33">
      <c r="N97">
        <v>0.87</v>
      </c>
      <c r="O97">
        <v>870</v>
      </c>
      <c r="P97">
        <f t="shared" si="18"/>
        <v>5463.6</v>
      </c>
      <c r="Q97">
        <f t="shared" si="19"/>
        <v>1.5962642308076032</v>
      </c>
      <c r="R97">
        <f t="shared" si="20"/>
        <v>0.89378962948766028</v>
      </c>
      <c r="S97">
        <f t="shared" si="21"/>
        <v>51.210373542204529</v>
      </c>
      <c r="T97">
        <f t="shared" si="22"/>
        <v>5.1395969438183355</v>
      </c>
      <c r="U97">
        <f t="shared" si="23"/>
        <v>1.374979530506282</v>
      </c>
      <c r="V97">
        <f t="shared" si="24"/>
        <v>78.78052401488938</v>
      </c>
      <c r="W97">
        <f t="shared" si="25"/>
        <v>1.7789159240051373</v>
      </c>
      <c r="X97">
        <f t="shared" si="26"/>
        <v>0.97382512313870939</v>
      </c>
      <c r="Y97">
        <f t="shared" si="27"/>
        <v>55.796069539655733</v>
      </c>
      <c r="Z97" s="1">
        <f t="shared" si="28"/>
        <v>1</v>
      </c>
      <c r="AA97" s="1">
        <f t="shared" si="29"/>
        <v>5259.8257684053642</v>
      </c>
      <c r="AB97">
        <f t="shared" si="30"/>
        <v>5259.8258634655458</v>
      </c>
      <c r="AC97">
        <f t="shared" si="31"/>
        <v>1.5706062064312225</v>
      </c>
      <c r="AD97">
        <f t="shared" si="32"/>
        <v>89.989106905561982</v>
      </c>
      <c r="AE97" s="1">
        <f t="shared" si="33"/>
        <v>4.1681303687155703E-2</v>
      </c>
      <c r="AF97" s="1">
        <f t="shared" si="34"/>
        <v>-27.60117411697134</v>
      </c>
      <c r="AG97">
        <f t="shared" si="35"/>
        <v>105.8051719825618</v>
      </c>
    </row>
    <row r="98" spans="14:33">
      <c r="N98">
        <v>0.88</v>
      </c>
      <c r="O98">
        <v>880</v>
      </c>
      <c r="P98">
        <f t="shared" si="18"/>
        <v>5526.4000000000005</v>
      </c>
      <c r="Q98">
        <f t="shared" si="19"/>
        <v>1.6074363425759699</v>
      </c>
      <c r="R98">
        <f t="shared" si="20"/>
        <v>0.89936326101987085</v>
      </c>
      <c r="S98">
        <f t="shared" si="21"/>
        <v>51.529719105561227</v>
      </c>
      <c r="T98">
        <f t="shared" si="22"/>
        <v>5.1964485905118396</v>
      </c>
      <c r="U98">
        <f t="shared" si="23"/>
        <v>1.3771492038346993</v>
      </c>
      <c r="V98">
        <f t="shared" si="24"/>
        <v>78.904837139529789</v>
      </c>
      <c r="W98">
        <f t="shared" si="25"/>
        <v>1.7929270543975337</v>
      </c>
      <c r="X98">
        <f t="shared" si="26"/>
        <v>0.97912722093440474</v>
      </c>
      <c r="Y98">
        <f t="shared" si="27"/>
        <v>56.099857365914694</v>
      </c>
      <c r="Z98" s="1">
        <f t="shared" si="28"/>
        <v>1</v>
      </c>
      <c r="AA98" s="1">
        <f t="shared" si="29"/>
        <v>5320.2835358582997</v>
      </c>
      <c r="AB98">
        <f t="shared" si="30"/>
        <v>5320.2836298382526</v>
      </c>
      <c r="AC98">
        <f t="shared" si="31"/>
        <v>1.5706083668898494</v>
      </c>
      <c r="AD98">
        <f t="shared" si="32"/>
        <v>89.989230690723119</v>
      </c>
      <c r="AE98" s="1">
        <f t="shared" si="33"/>
        <v>4.1261206048178088E-2</v>
      </c>
      <c r="AF98" s="1">
        <f t="shared" si="34"/>
        <v>-27.689161638544967</v>
      </c>
      <c r="AG98">
        <f t="shared" si="35"/>
        <v>105.66530112082368</v>
      </c>
    </row>
    <row r="99" spans="14:33">
      <c r="N99">
        <v>0.89</v>
      </c>
      <c r="O99">
        <v>890</v>
      </c>
      <c r="P99">
        <f t="shared" si="18"/>
        <v>5589.2</v>
      </c>
      <c r="Q99">
        <f t="shared" si="19"/>
        <v>1.6186576997295317</v>
      </c>
      <c r="R99">
        <f t="shared" si="20"/>
        <v>0.90485978285168511</v>
      </c>
      <c r="S99">
        <f t="shared" si="21"/>
        <v>51.8446466085257</v>
      </c>
      <c r="T99">
        <f t="shared" si="22"/>
        <v>5.2533241698678124</v>
      </c>
      <c r="U99">
        <f t="shared" si="23"/>
        <v>1.3792719066553381</v>
      </c>
      <c r="V99">
        <f t="shared" si="24"/>
        <v>79.026459052312916</v>
      </c>
      <c r="W99">
        <f t="shared" si="25"/>
        <v>1.8069878055297357</v>
      </c>
      <c r="X99">
        <f t="shared" si="26"/>
        <v>0.98434694893041474</v>
      </c>
      <c r="Y99">
        <f t="shared" si="27"/>
        <v>56.398925750292349</v>
      </c>
      <c r="Z99" s="1">
        <f t="shared" si="28"/>
        <v>1</v>
      </c>
      <c r="AA99" s="1">
        <f t="shared" si="29"/>
        <v>5380.7413033112343</v>
      </c>
      <c r="AB99">
        <f t="shared" si="30"/>
        <v>5380.741396235233</v>
      </c>
      <c r="AC99">
        <f t="shared" si="31"/>
        <v>1.570610478798846</v>
      </c>
      <c r="AD99">
        <f t="shared" si="32"/>
        <v>89.989351694195335</v>
      </c>
      <c r="AE99" s="1">
        <f t="shared" si="33"/>
        <v>4.0849403488178816E-2</v>
      </c>
      <c r="AF99" s="1">
        <f t="shared" si="34"/>
        <v>-27.776285619196219</v>
      </c>
      <c r="AG99">
        <f t="shared" si="35"/>
        <v>105.52782008945373</v>
      </c>
    </row>
    <row r="100" spans="14:33">
      <c r="N100">
        <v>0.9</v>
      </c>
      <c r="O100">
        <v>900</v>
      </c>
      <c r="P100">
        <f t="shared" si="18"/>
        <v>5652</v>
      </c>
      <c r="Q100">
        <f t="shared" si="19"/>
        <v>1.6299272851679154</v>
      </c>
      <c r="R100">
        <f t="shared" si="20"/>
        <v>0.91028045886055398</v>
      </c>
      <c r="S100">
        <f t="shared" si="21"/>
        <v>52.155228465941704</v>
      </c>
      <c r="T100">
        <f t="shared" si="22"/>
        <v>5.3102229128880598</v>
      </c>
      <c r="U100">
        <f t="shared" si="23"/>
        <v>1.3813491293840581</v>
      </c>
      <c r="V100">
        <f t="shared" si="24"/>
        <v>79.145475147777219</v>
      </c>
      <c r="W100">
        <f t="shared" si="25"/>
        <v>1.8210970280319261</v>
      </c>
      <c r="X100">
        <f t="shared" si="26"/>
        <v>0.98948593388948425</v>
      </c>
      <c r="Y100">
        <f t="shared" si="27"/>
        <v>56.693367899428239</v>
      </c>
      <c r="Z100" s="1">
        <f t="shared" si="28"/>
        <v>1</v>
      </c>
      <c r="AA100" s="1">
        <f t="shared" si="29"/>
        <v>5441.1990707641698</v>
      </c>
      <c r="AB100">
        <f t="shared" si="30"/>
        <v>5441.1991626556792</v>
      </c>
      <c r="AC100">
        <f t="shared" si="31"/>
        <v>1.5706125437765333</v>
      </c>
      <c r="AD100">
        <f t="shared" si="32"/>
        <v>89.989470008701602</v>
      </c>
      <c r="AE100" s="1">
        <f t="shared" si="33"/>
        <v>4.0445649971815843E-2</v>
      </c>
      <c r="AF100" s="1">
        <f t="shared" si="34"/>
        <v>-27.862563619390926</v>
      </c>
      <c r="AG100">
        <f t="shared" si="35"/>
        <v>105.39266428570933</v>
      </c>
    </row>
    <row r="101" spans="14:33">
      <c r="N101">
        <v>0.91</v>
      </c>
      <c r="O101">
        <v>910</v>
      </c>
      <c r="P101">
        <f t="shared" si="18"/>
        <v>5714.8</v>
      </c>
      <c r="Q101">
        <f t="shared" si="19"/>
        <v>1.6412441054143865</v>
      </c>
      <c r="R101">
        <f t="shared" si="20"/>
        <v>0.91562653611742961</v>
      </c>
      <c r="S101">
        <f t="shared" si="21"/>
        <v>52.461536129711554</v>
      </c>
      <c r="T101">
        <f t="shared" si="22"/>
        <v>5.3671440828772718</v>
      </c>
      <c r="U101">
        <f t="shared" si="23"/>
        <v>1.3833823008192141</v>
      </c>
      <c r="V101">
        <f t="shared" si="24"/>
        <v>79.261967290038214</v>
      </c>
      <c r="W101">
        <f t="shared" si="25"/>
        <v>1.8352536039771852</v>
      </c>
      <c r="X101">
        <f t="shared" si="26"/>
        <v>0.99454576969876007</v>
      </c>
      <c r="Y101">
        <f t="shared" si="27"/>
        <v>56.983275136328906</v>
      </c>
      <c r="Z101" s="1">
        <f t="shared" si="28"/>
        <v>1</v>
      </c>
      <c r="AA101" s="1">
        <f t="shared" si="29"/>
        <v>5501.6568382171054</v>
      </c>
      <c r="AB101">
        <f t="shared" si="30"/>
        <v>5501.6569290988182</v>
      </c>
      <c r="AC101">
        <f t="shared" si="31"/>
        <v>1.5706145633700968</v>
      </c>
      <c r="AD101">
        <f t="shared" si="32"/>
        <v>89.989585722889132</v>
      </c>
      <c r="AE101" s="1">
        <f t="shared" si="33"/>
        <v>4.0049709263109773E-2</v>
      </c>
      <c r="AF101" s="1">
        <f t="shared" si="34"/>
        <v>-27.948012645719924</v>
      </c>
      <c r="AG101">
        <f t="shared" si="35"/>
        <v>105.25977171657912</v>
      </c>
    </row>
    <row r="102" spans="14:33">
      <c r="N102">
        <v>0.92</v>
      </c>
      <c r="O102">
        <v>920</v>
      </c>
      <c r="P102">
        <f t="shared" si="18"/>
        <v>5777.6</v>
      </c>
      <c r="Q102">
        <f t="shared" si="19"/>
        <v>1.6526071900973787</v>
      </c>
      <c r="R102">
        <f t="shared" si="20"/>
        <v>0.92089924466568718</v>
      </c>
      <c r="S102">
        <f t="shared" si="21"/>
        <v>52.763640076129263</v>
      </c>
      <c r="T102">
        <f t="shared" si="22"/>
        <v>5.424086973779719</v>
      </c>
      <c r="U102">
        <f t="shared" si="23"/>
        <v>1.3853727912527121</v>
      </c>
      <c r="V102">
        <f t="shared" si="24"/>
        <v>79.376013991038818</v>
      </c>
      <c r="W102">
        <f t="shared" si="25"/>
        <v>1.8494564459718343</v>
      </c>
      <c r="X102">
        <f t="shared" si="26"/>
        <v>0.99952801774147904</v>
      </c>
      <c r="Y102">
        <f t="shared" si="27"/>
        <v>57.268736921664022</v>
      </c>
      <c r="Z102" s="1">
        <f t="shared" si="28"/>
        <v>1</v>
      </c>
      <c r="AA102" s="1">
        <f t="shared" si="29"/>
        <v>5562.1146056700409</v>
      </c>
      <c r="AB102">
        <f t="shared" si="30"/>
        <v>5562.1146955639088</v>
      </c>
      <c r="AC102">
        <f t="shared" si="31"/>
        <v>1.570616539059454</v>
      </c>
      <c r="AD102">
        <f t="shared" si="32"/>
        <v>89.989698921550925</v>
      </c>
      <c r="AE102" s="1">
        <f t="shared" si="33"/>
        <v>3.9661354439124649E-2</v>
      </c>
      <c r="AF102" s="1">
        <f t="shared" si="34"/>
        <v>-28.032649173570544</v>
      </c>
      <c r="AG102">
        <f t="shared" si="35"/>
        <v>105.12908285449593</v>
      </c>
    </row>
    <row r="103" spans="14:33">
      <c r="N103">
        <v>0.93</v>
      </c>
      <c r="O103">
        <v>930</v>
      </c>
      <c r="P103">
        <f t="shared" si="18"/>
        <v>5840.4000000000005</v>
      </c>
      <c r="Q103">
        <f t="shared" si="19"/>
        <v>1.6640155914375028</v>
      </c>
      <c r="R103">
        <f t="shared" si="20"/>
        <v>0.92609979734017334</v>
      </c>
      <c r="S103">
        <f t="shared" si="21"/>
        <v>53.061609795512794</v>
      </c>
      <c r="T103">
        <f t="shared" si="22"/>
        <v>5.4810509086167309</v>
      </c>
      <c r="U103">
        <f t="shared" si="23"/>
        <v>1.3873219153969905</v>
      </c>
      <c r="V103">
        <f t="shared" si="24"/>
        <v>79.487690578253009</v>
      </c>
      <c r="W103">
        <f t="shared" si="25"/>
        <v>1.8637044962689984</v>
      </c>
      <c r="X103">
        <f t="shared" si="26"/>
        <v>1.0044342072948396</v>
      </c>
      <c r="Y103">
        <f t="shared" si="27"/>
        <v>57.549840876562754</v>
      </c>
      <c r="Z103" s="1">
        <f t="shared" si="28"/>
        <v>1</v>
      </c>
      <c r="AA103" s="1">
        <f t="shared" si="29"/>
        <v>5622.5723731229764</v>
      </c>
      <c r="AB103">
        <f t="shared" si="30"/>
        <v>5622.5724620502433</v>
      </c>
      <c r="AC103">
        <f t="shared" si="31"/>
        <v>1.5706184722608694</v>
      </c>
      <c r="AD103">
        <f t="shared" si="32"/>
        <v>89.989809685832981</v>
      </c>
      <c r="AE103" s="1">
        <f t="shared" si="33"/>
        <v>3.9280367431981544E-2</v>
      </c>
      <c r="AF103" s="1">
        <f t="shared" si="34"/>
        <v>-28.116489168752814</v>
      </c>
      <c r="AG103">
        <f t="shared" si="35"/>
        <v>105.00054050279697</v>
      </c>
    </row>
    <row r="104" spans="14:33">
      <c r="N104">
        <v>0.94</v>
      </c>
      <c r="O104">
        <v>940</v>
      </c>
      <c r="P104">
        <f t="shared" si="18"/>
        <v>5903.2</v>
      </c>
      <c r="Q104">
        <f t="shared" si="19"/>
        <v>1.6754683837405338</v>
      </c>
      <c r="R104">
        <f t="shared" si="20"/>
        <v>0.93122938962358259</v>
      </c>
      <c r="S104">
        <f t="shared" si="21"/>
        <v>53.35551378397502</v>
      </c>
      <c r="T104">
        <f t="shared" si="22"/>
        <v>5.5380352380179829</v>
      </c>
      <c r="U104">
        <f t="shared" si="23"/>
        <v>1.3892309351403185</v>
      </c>
      <c r="V104">
        <f t="shared" si="24"/>
        <v>79.59706935255285</v>
      </c>
      <c r="W104">
        <f t="shared" si="25"/>
        <v>1.8779967259052346</v>
      </c>
      <c r="X104">
        <f t="shared" si="26"/>
        <v>1.009265835950756</v>
      </c>
      <c r="Y104">
        <f t="shared" si="27"/>
        <v>57.826672806721234</v>
      </c>
      <c r="Z104" s="1">
        <f t="shared" si="28"/>
        <v>1</v>
      </c>
      <c r="AA104" s="1">
        <f t="shared" si="29"/>
        <v>5683.0301405759101</v>
      </c>
      <c r="AB104">
        <f t="shared" si="30"/>
        <v>5683.0302285571424</v>
      </c>
      <c r="AC104">
        <f t="shared" si="31"/>
        <v>1.5706203643303411</v>
      </c>
      <c r="AD104">
        <f t="shared" si="32"/>
        <v>89.989918093428258</v>
      </c>
      <c r="AE104" s="1">
        <f t="shared" si="33"/>
        <v>3.890653859735789E-2</v>
      </c>
      <c r="AF104" s="1">
        <f t="shared" si="34"/>
        <v>-28.199548108127587</v>
      </c>
      <c r="AG104">
        <f t="shared" si="35"/>
        <v>104.87408967019336</v>
      </c>
    </row>
    <row r="105" spans="14:33">
      <c r="N105">
        <v>0.95</v>
      </c>
      <c r="O105">
        <v>950</v>
      </c>
      <c r="P105">
        <f t="shared" si="18"/>
        <v>5966</v>
      </c>
      <c r="Q105">
        <f t="shared" si="19"/>
        <v>1.6869646628968245</v>
      </c>
      <c r="R105">
        <f t="shared" si="20"/>
        <v>0.93628919953750855</v>
      </c>
      <c r="S105">
        <f t="shared" si="21"/>
        <v>53.645419537181432</v>
      </c>
      <c r="T105">
        <f t="shared" si="22"/>
        <v>5.5950393388401363</v>
      </c>
      <c r="U105">
        <f t="shared" si="23"/>
        <v>1.3911010621418887</v>
      </c>
      <c r="V105">
        <f t="shared" si="24"/>
        <v>79.704219736896277</v>
      </c>
      <c r="W105">
        <f t="shared" si="25"/>
        <v>1.8923321338600343</v>
      </c>
      <c r="X105">
        <f t="shared" si="26"/>
        <v>1.0140243700564624</v>
      </c>
      <c r="Y105">
        <f t="shared" si="27"/>
        <v>58.099316727647263</v>
      </c>
      <c r="Z105" s="1">
        <f t="shared" si="28"/>
        <v>1</v>
      </c>
      <c r="AA105" s="1">
        <f t="shared" si="29"/>
        <v>5743.4879080288456</v>
      </c>
      <c r="AB105">
        <f t="shared" si="30"/>
        <v>5743.4879950839595</v>
      </c>
      <c r="AC105">
        <f t="shared" si="31"/>
        <v>1.5706222165667725</v>
      </c>
      <c r="AD105">
        <f t="shared" si="32"/>
        <v>89.990024218758435</v>
      </c>
      <c r="AE105" s="1">
        <f t="shared" si="33"/>
        <v>3.8539666307755092E-2</v>
      </c>
      <c r="AF105" s="1">
        <f t="shared" si="34"/>
        <v>-28.281840999282313</v>
      </c>
      <c r="AG105">
        <f t="shared" si="35"/>
        <v>104.74967745356955</v>
      </c>
    </row>
    <row r="106" spans="14:33">
      <c r="N106">
        <v>0.96</v>
      </c>
      <c r="O106">
        <v>960</v>
      </c>
      <c r="P106">
        <f t="shared" si="18"/>
        <v>6028.8</v>
      </c>
      <c r="Q106">
        <f t="shared" si="19"/>
        <v>1.6985035458875386</v>
      </c>
      <c r="R106">
        <f t="shared" si="20"/>
        <v>0.9412803875656548</v>
      </c>
      <c r="S106">
        <f t="shared" si="21"/>
        <v>53.931393545950435</v>
      </c>
      <c r="T106">
        <f t="shared" si="22"/>
        <v>5.6520626128668798</v>
      </c>
      <c r="U106">
        <f t="shared" si="23"/>
        <v>1.3929334602773162</v>
      </c>
      <c r="V106">
        <f t="shared" si="24"/>
        <v>79.809208416443923</v>
      </c>
      <c r="W106">
        <f t="shared" si="25"/>
        <v>1.9067097462379401</v>
      </c>
      <c r="X106">
        <f t="shared" si="26"/>
        <v>1.0187112451721663</v>
      </c>
      <c r="Y106">
        <f t="shared" si="27"/>
        <v>58.367854890881986</v>
      </c>
      <c r="Z106" s="1">
        <f t="shared" si="28"/>
        <v>1</v>
      </c>
      <c r="AA106" s="1">
        <f t="shared" si="29"/>
        <v>5803.9456754817811</v>
      </c>
      <c r="AB106">
        <f t="shared" si="30"/>
        <v>5803.9457616300706</v>
      </c>
      <c r="AC106">
        <f t="shared" si="31"/>
        <v>1.5706240302149461</v>
      </c>
      <c r="AD106">
        <f t="shared" si="32"/>
        <v>89.990128133144296</v>
      </c>
      <c r="AE106" s="1">
        <f t="shared" si="33"/>
        <v>3.8179556568937074E-2</v>
      </c>
      <c r="AF106" s="1">
        <f t="shared" si="34"/>
        <v>-28.363382399298622</v>
      </c>
      <c r="AG106">
        <f t="shared" si="35"/>
        <v>104.62725292848761</v>
      </c>
    </row>
    <row r="107" spans="14:33">
      <c r="N107">
        <v>0.97</v>
      </c>
      <c r="O107">
        <v>970</v>
      </c>
      <c r="P107">
        <f t="shared" si="18"/>
        <v>6091.6</v>
      </c>
      <c r="Q107">
        <f t="shared" si="19"/>
        <v>1.7100841702980449</v>
      </c>
      <c r="R107">
        <f t="shared" si="20"/>
        <v>0.9462040966068278</v>
      </c>
      <c r="S107">
        <f t="shared" si="21"/>
        <v>54.21350129356005</v>
      </c>
      <c r="T107">
        <f t="shared" si="22"/>
        <v>5.7091044855849029</v>
      </c>
      <c r="U107">
        <f t="shared" si="23"/>
        <v>1.3947292479443756</v>
      </c>
      <c r="V107">
        <f t="shared" si="24"/>
        <v>79.912099470668068</v>
      </c>
      <c r="W107">
        <f t="shared" si="25"/>
        <v>1.9211286154730034</v>
      </c>
      <c r="X107">
        <f t="shared" si="26"/>
        <v>1.0233278665431924</v>
      </c>
      <c r="Y107">
        <f t="shared" si="27"/>
        <v>58.632367811051687</v>
      </c>
      <c r="Z107" s="1">
        <f t="shared" si="28"/>
        <v>1</v>
      </c>
      <c r="AA107" s="1">
        <f t="shared" si="29"/>
        <v>5864.4034429347166</v>
      </c>
      <c r="AB107">
        <f t="shared" si="30"/>
        <v>5864.40352819488</v>
      </c>
      <c r="AC107">
        <f t="shared" si="31"/>
        <v>1.570625806468313</v>
      </c>
      <c r="AD107">
        <f t="shared" si="32"/>
        <v>89.990229904965574</v>
      </c>
      <c r="AE107" s="1">
        <f t="shared" si="33"/>
        <v>3.7826022658053647E-2</v>
      </c>
      <c r="AF107" s="1">
        <f t="shared" si="34"/>
        <v>-28.444186432654277</v>
      </c>
      <c r="AG107">
        <f t="shared" si="35"/>
        <v>104.50676704682357</v>
      </c>
    </row>
    <row r="108" spans="14:33">
      <c r="N108">
        <v>0.98</v>
      </c>
      <c r="O108">
        <v>980</v>
      </c>
      <c r="P108">
        <f t="shared" si="18"/>
        <v>6154.4000000000005</v>
      </c>
      <c r="Q108">
        <f t="shared" si="19"/>
        <v>1.7217056938387667</v>
      </c>
      <c r="R108">
        <f t="shared" si="20"/>
        <v>0.95106145195546388</v>
      </c>
      <c r="S108">
        <f t="shared" si="21"/>
        <v>54.491807254632192</v>
      </c>
      <c r="T108">
        <f t="shared" si="22"/>
        <v>5.7661644050306844</v>
      </c>
      <c r="U108">
        <f t="shared" si="23"/>
        <v>1.3964895002380859</v>
      </c>
      <c r="V108">
        <f t="shared" si="24"/>
        <v>80.012954497975898</v>
      </c>
      <c r="W108">
        <f t="shared" si="25"/>
        <v>1.9355878195552576</v>
      </c>
      <c r="X108">
        <f t="shared" si="26"/>
        <v>1.0278756095842598</v>
      </c>
      <c r="Y108">
        <f t="shared" si="27"/>
        <v>58.892934293614836</v>
      </c>
      <c r="Z108" s="1">
        <f t="shared" si="28"/>
        <v>1</v>
      </c>
      <c r="AA108" s="1">
        <f t="shared" si="29"/>
        <v>5924.8612103876521</v>
      </c>
      <c r="AB108">
        <f t="shared" si="30"/>
        <v>5924.8612947778138</v>
      </c>
      <c r="AC108">
        <f t="shared" si="31"/>
        <v>1.5706275464716122</v>
      </c>
      <c r="AD108">
        <f t="shared" si="32"/>
        <v>89.990329599810948</v>
      </c>
      <c r="AE108" s="1">
        <f t="shared" si="33"/>
        <v>3.7478884782066305E-2</v>
      </c>
      <c r="AF108" s="1">
        <f t="shared" si="34"/>
        <v>-28.524266808300197</v>
      </c>
      <c r="AG108">
        <f t="shared" si="35"/>
        <v>104.38817254100675</v>
      </c>
    </row>
    <row r="109" spans="14:33">
      <c r="N109">
        <v>0.99</v>
      </c>
      <c r="O109">
        <v>990</v>
      </c>
      <c r="P109">
        <f t="shared" si="18"/>
        <v>6217.2</v>
      </c>
      <c r="Q109">
        <f t="shared" si="19"/>
        <v>1.7333672938737392</v>
      </c>
      <c r="R109">
        <f t="shared" si="20"/>
        <v>0.95585356130756671</v>
      </c>
      <c r="S109">
        <f t="shared" si="21"/>
        <v>54.766374895472858</v>
      </c>
      <c r="T109">
        <f t="shared" si="22"/>
        <v>5.8232418407034441</v>
      </c>
      <c r="U109">
        <f t="shared" si="23"/>
        <v>1.398215251003595</v>
      </c>
      <c r="V109">
        <f t="shared" si="24"/>
        <v>80.111832733331042</v>
      </c>
      <c r="W109">
        <f t="shared" si="25"/>
        <v>1.9500864612788642</v>
      </c>
      <c r="X109">
        <f t="shared" si="26"/>
        <v>1.0323558203737393</v>
      </c>
      <c r="Y109">
        <f t="shared" si="27"/>
        <v>59.149631463180988</v>
      </c>
      <c r="Z109" s="1">
        <f t="shared" si="28"/>
        <v>1</v>
      </c>
      <c r="AA109" s="1">
        <f t="shared" si="29"/>
        <v>5985.3189778405867</v>
      </c>
      <c r="AB109">
        <f t="shared" si="30"/>
        <v>5985.3190613783227</v>
      </c>
      <c r="AC109">
        <f t="shared" si="31"/>
        <v>1.5706292513233306</v>
      </c>
      <c r="AD109">
        <f t="shared" si="32"/>
        <v>89.990427280619116</v>
      </c>
      <c r="AE109" s="1">
        <f t="shared" si="33"/>
        <v>3.7137969755189237E-2</v>
      </c>
      <c r="AF109" s="1">
        <f t="shared" si="34"/>
        <v>-28.603636835952052</v>
      </c>
      <c r="AG109">
        <f t="shared" si="35"/>
        <v>104.27142383437707</v>
      </c>
    </row>
    <row r="110" spans="14:33">
      <c r="N110">
        <v>1</v>
      </c>
      <c r="O110">
        <v>1000</v>
      </c>
      <c r="P110">
        <f t="shared" si="18"/>
        <v>6280</v>
      </c>
      <c r="Q110">
        <f t="shared" si="19"/>
        <v>1.7450681669570896</v>
      </c>
      <c r="R110">
        <f t="shared" si="20"/>
        <v>0.9605815147900556</v>
      </c>
      <c r="S110">
        <f t="shared" si="21"/>
        <v>55.037266675753649</v>
      </c>
      <c r="T110">
        <f t="shared" si="22"/>
        <v>5.8803362825398651</v>
      </c>
      <c r="U110">
        <f t="shared" si="23"/>
        <v>1.3999074947746932</v>
      </c>
      <c r="V110">
        <f t="shared" si="24"/>
        <v>80.208791159322274</v>
      </c>
      <c r="W110">
        <f t="shared" si="25"/>
        <v>1.9646236675115567</v>
      </c>
      <c r="X110">
        <f t="shared" si="26"/>
        <v>1.0367698161559213</v>
      </c>
      <c r="Y110">
        <f t="shared" si="27"/>
        <v>59.402534792288563</v>
      </c>
      <c r="Z110" s="1">
        <f t="shared" si="28"/>
        <v>1</v>
      </c>
      <c r="AA110" s="1">
        <f t="shared" si="29"/>
        <v>6045.7767452935223</v>
      </c>
      <c r="AB110">
        <f t="shared" si="30"/>
        <v>6045.7768279958809</v>
      </c>
      <c r="AC110">
        <f t="shared" si="31"/>
        <v>1.5706309220780157</v>
      </c>
      <c r="AD110">
        <f t="shared" si="32"/>
        <v>89.990523007811163</v>
      </c>
      <c r="AE110" s="1">
        <f t="shared" si="33"/>
        <v>3.6803110694147566E-2</v>
      </c>
      <c r="AF110" s="1">
        <f t="shared" si="34"/>
        <v>-28.682309441633794</v>
      </c>
      <c r="AG110">
        <f t="shared" si="35"/>
        <v>104.15647695721266</v>
      </c>
    </row>
    <row r="111" spans="14:33">
      <c r="N111">
        <v>1.1000000000000001</v>
      </c>
      <c r="O111">
        <v>1100</v>
      </c>
      <c r="P111">
        <f t="shared" si="18"/>
        <v>6908</v>
      </c>
      <c r="Q111">
        <f t="shared" si="19"/>
        <v>1.8640729915605887</v>
      </c>
      <c r="R111">
        <f t="shared" si="20"/>
        <v>1.0045598985274105</v>
      </c>
      <c r="S111">
        <f t="shared" si="21"/>
        <v>57.557042453710864</v>
      </c>
      <c r="T111">
        <f t="shared" si="22"/>
        <v>6.4521166529181144</v>
      </c>
      <c r="U111">
        <f t="shared" si="23"/>
        <v>1.4151811231243274</v>
      </c>
      <c r="V111">
        <f t="shared" si="24"/>
        <v>81.083905601607668</v>
      </c>
      <c r="W111">
        <f t="shared" si="25"/>
        <v>2.1119405407078435</v>
      </c>
      <c r="X111">
        <f t="shared" si="26"/>
        <v>1.0775381529551162</v>
      </c>
      <c r="Y111">
        <f t="shared" si="27"/>
        <v>61.738388428650318</v>
      </c>
      <c r="Z111" s="1">
        <f t="shared" si="28"/>
        <v>1</v>
      </c>
      <c r="AA111" s="1">
        <f t="shared" si="29"/>
        <v>6650.3544198228738</v>
      </c>
      <c r="AB111">
        <f t="shared" si="30"/>
        <v>6650.3544950068363</v>
      </c>
      <c r="AC111">
        <f t="shared" si="31"/>
        <v>1.5706459588702215</v>
      </c>
      <c r="AD111">
        <f t="shared" si="32"/>
        <v>89.991384552541973</v>
      </c>
      <c r="AE111" s="1">
        <f t="shared" si="33"/>
        <v>3.3754857419126393E-2</v>
      </c>
      <c r="AF111" s="1">
        <f t="shared" si="34"/>
        <v>-29.433274442715135</v>
      </c>
      <c r="AG111">
        <f t="shared" si="35"/>
        <v>103.09744037333179</v>
      </c>
    </row>
    <row r="112" spans="14:33">
      <c r="N112">
        <v>1.2</v>
      </c>
      <c r="O112">
        <v>1200</v>
      </c>
      <c r="P112">
        <f t="shared" si="18"/>
        <v>7536</v>
      </c>
      <c r="Q112">
        <f t="shared" si="19"/>
        <v>1.9862473628807784</v>
      </c>
      <c r="R112">
        <f t="shared" si="20"/>
        <v>1.0431953840308181</v>
      </c>
      <c r="S112">
        <f t="shared" si="21"/>
        <v>59.770692712494998</v>
      </c>
      <c r="T112">
        <f t="shared" si="22"/>
        <v>7.0251570022232848</v>
      </c>
      <c r="U112">
        <f t="shared" si="23"/>
        <v>1.4279656097157403</v>
      </c>
      <c r="V112">
        <f t="shared" si="24"/>
        <v>81.81640272653722</v>
      </c>
      <c r="W112">
        <f t="shared" si="25"/>
        <v>2.2623073317131444</v>
      </c>
      <c r="X112">
        <f t="shared" si="26"/>
        <v>1.1129396127274132</v>
      </c>
      <c r="Y112">
        <f t="shared" si="27"/>
        <v>63.76674266220509</v>
      </c>
      <c r="Z112" s="1">
        <f t="shared" si="28"/>
        <v>1</v>
      </c>
      <c r="AA112" s="1">
        <f t="shared" si="29"/>
        <v>7254.9320943522262</v>
      </c>
      <c r="AB112">
        <f t="shared" si="30"/>
        <v>7254.9321632708588</v>
      </c>
      <c r="AC112">
        <f t="shared" si="31"/>
        <v>1.5706584895304452</v>
      </c>
      <c r="AD112">
        <f t="shared" si="32"/>
        <v>89.992102506487313</v>
      </c>
      <c r="AE112" s="1">
        <f t="shared" si="33"/>
        <v>3.1166063449735316E-2</v>
      </c>
      <c r="AF112" s="1">
        <f t="shared" si="34"/>
        <v>-30.126360990089353</v>
      </c>
      <c r="AG112">
        <f t="shared" si="35"/>
        <v>102.17964722317289</v>
      </c>
    </row>
    <row r="113" spans="14:33">
      <c r="N113">
        <v>1.3</v>
      </c>
      <c r="O113">
        <v>1300</v>
      </c>
      <c r="P113">
        <f t="shared" si="18"/>
        <v>8164</v>
      </c>
      <c r="Q113">
        <f t="shared" si="19"/>
        <v>2.1110410496678149</v>
      </c>
      <c r="R113">
        <f t="shared" si="20"/>
        <v>1.0773090817604416</v>
      </c>
      <c r="S113">
        <f t="shared" si="21"/>
        <v>61.725263615987437</v>
      </c>
      <c r="T113">
        <f t="shared" si="22"/>
        <v>7.5991722973509113</v>
      </c>
      <c r="U113">
        <f t="shared" si="23"/>
        <v>1.4388202618322254</v>
      </c>
      <c r="V113">
        <f t="shared" si="24"/>
        <v>82.438328480894569</v>
      </c>
      <c r="W113">
        <f t="shared" si="25"/>
        <v>2.4151544467921062</v>
      </c>
      <c r="X113">
        <f t="shared" si="26"/>
        <v>1.1438950250019246</v>
      </c>
      <c r="Y113">
        <f t="shared" si="27"/>
        <v>65.54035713862207</v>
      </c>
      <c r="Z113" s="1">
        <f t="shared" si="28"/>
        <v>1</v>
      </c>
      <c r="AA113" s="1">
        <f t="shared" si="29"/>
        <v>7859.5097688815786</v>
      </c>
      <c r="AB113">
        <f t="shared" si="30"/>
        <v>7859.5098324987775</v>
      </c>
      <c r="AC113">
        <f t="shared" si="31"/>
        <v>1.5706690923968223</v>
      </c>
      <c r="AD113">
        <f t="shared" si="32"/>
        <v>89.992710005981451</v>
      </c>
      <c r="AE113" s="1">
        <f t="shared" si="33"/>
        <v>2.8940208425933804E-2</v>
      </c>
      <c r="AF113" s="1">
        <f t="shared" si="34"/>
        <v>-30.769966908771565</v>
      </c>
      <c r="AG113">
        <f t="shared" si="35"/>
        <v>101.37676504174007</v>
      </c>
    </row>
    <row r="114" spans="14:33">
      <c r="N114">
        <v>1.4</v>
      </c>
      <c r="O114">
        <v>1400</v>
      </c>
      <c r="P114">
        <f t="shared" si="18"/>
        <v>8792</v>
      </c>
      <c r="Q114">
        <f t="shared" si="19"/>
        <v>2.2380159289783608</v>
      </c>
      <c r="R114">
        <f t="shared" si="20"/>
        <v>1.1075838665402873</v>
      </c>
      <c r="S114">
        <f t="shared" si="21"/>
        <v>63.459881009539501</v>
      </c>
      <c r="T114">
        <f t="shared" si="22"/>
        <v>8.1739571444728849</v>
      </c>
      <c r="U114">
        <f t="shared" si="23"/>
        <v>1.4481493104955998</v>
      </c>
      <c r="V114">
        <f t="shared" si="24"/>
        <v>82.97284359617808</v>
      </c>
      <c r="W114">
        <f t="shared" si="25"/>
        <v>2.5700393895221252</v>
      </c>
      <c r="X114">
        <f t="shared" si="26"/>
        <v>1.1711429098695878</v>
      </c>
      <c r="Y114">
        <f t="shared" si="27"/>
        <v>67.101545942197546</v>
      </c>
      <c r="Z114" s="1">
        <f t="shared" si="28"/>
        <v>1</v>
      </c>
      <c r="AA114" s="1">
        <f t="shared" si="29"/>
        <v>8464.0874434109301</v>
      </c>
      <c r="AB114">
        <f t="shared" si="30"/>
        <v>8464.0875024840443</v>
      </c>
      <c r="AC114">
        <f t="shared" si="31"/>
        <v>1.5706781805680254</v>
      </c>
      <c r="AD114">
        <f t="shared" si="32"/>
        <v>89.993230719834884</v>
      </c>
      <c r="AE114" s="1">
        <f t="shared" si="33"/>
        <v>2.7006230219483018E-2</v>
      </c>
      <c r="AF114" s="1">
        <f t="shared" si="34"/>
        <v>-31.37072068880828</v>
      </c>
      <c r="AG114">
        <f t="shared" si="35"/>
        <v>100.66882133647997</v>
      </c>
    </row>
    <row r="115" spans="14:33">
      <c r="N115">
        <v>1.5</v>
      </c>
      <c r="O115">
        <v>1500</v>
      </c>
      <c r="P115">
        <f t="shared" si="18"/>
        <v>9420</v>
      </c>
      <c r="Q115">
        <f t="shared" si="19"/>
        <v>2.3668209779122922</v>
      </c>
      <c r="R115">
        <f t="shared" si="20"/>
        <v>1.1345860425876593</v>
      </c>
      <c r="S115">
        <f t="shared" si="21"/>
        <v>65.006991734723158</v>
      </c>
      <c r="T115">
        <f t="shared" si="22"/>
        <v>8.7493598788967528</v>
      </c>
      <c r="U115">
        <f t="shared" si="23"/>
        <v>1.4562519370356946</v>
      </c>
      <c r="V115">
        <f t="shared" si="24"/>
        <v>83.437089899896193</v>
      </c>
      <c r="W115">
        <f t="shared" si="25"/>
        <v>2.7266149065516676</v>
      </c>
      <c r="X115">
        <f t="shared" si="26"/>
        <v>1.1952776329756292</v>
      </c>
      <c r="Y115">
        <f t="shared" si="27"/>
        <v>68.484363715890581</v>
      </c>
      <c r="Z115" s="1">
        <f t="shared" si="28"/>
        <v>1</v>
      </c>
      <c r="AA115" s="1">
        <f t="shared" si="29"/>
        <v>9068.6651179402834</v>
      </c>
      <c r="AB115">
        <f t="shared" si="30"/>
        <v>9068.6651730751892</v>
      </c>
      <c r="AC115">
        <f t="shared" si="31"/>
        <v>1.5706860569830841</v>
      </c>
      <c r="AD115">
        <f t="shared" si="32"/>
        <v>89.993682005175444</v>
      </c>
      <c r="AE115" s="1">
        <f t="shared" si="33"/>
        <v>2.5310564431758689E-2</v>
      </c>
      <c r="AF115" s="1">
        <f t="shared" si="34"/>
        <v>-31.933963397218189</v>
      </c>
      <c r="AG115">
        <f t="shared" si="35"/>
        <v>100.04028208127124</v>
      </c>
    </row>
    <row r="116" spans="14:33">
      <c r="N116">
        <v>1.6</v>
      </c>
      <c r="O116">
        <v>1600</v>
      </c>
      <c r="P116">
        <f t="shared" si="18"/>
        <v>10048</v>
      </c>
      <c r="Q116">
        <f t="shared" si="19"/>
        <v>2.4971730101771206</v>
      </c>
      <c r="R116">
        <f t="shared" si="20"/>
        <v>1.1587853489200017</v>
      </c>
      <c r="S116">
        <f t="shared" si="21"/>
        <v>66.393509854710587</v>
      </c>
      <c r="T116">
        <f t="shared" si="22"/>
        <v>9.3252661236627539</v>
      </c>
      <c r="U116">
        <f t="shared" si="23"/>
        <v>1.4633541851985223</v>
      </c>
      <c r="V116">
        <f t="shared" si="24"/>
        <v>83.844018744680767</v>
      </c>
      <c r="W116">
        <f t="shared" si="25"/>
        <v>2.8846057194464541</v>
      </c>
      <c r="X116">
        <f t="shared" si="26"/>
        <v>1.2167800333501886</v>
      </c>
      <c r="Y116">
        <f t="shared" si="27"/>
        <v>69.716360506753361</v>
      </c>
      <c r="Z116" s="1">
        <f t="shared" si="28"/>
        <v>1</v>
      </c>
      <c r="AA116" s="1">
        <f t="shared" si="29"/>
        <v>9673.2427924696349</v>
      </c>
      <c r="AB116">
        <f t="shared" si="30"/>
        <v>9673.2428441586089</v>
      </c>
      <c r="AC116">
        <f t="shared" si="31"/>
        <v>1.5706929488462715</v>
      </c>
      <c r="AD116">
        <f t="shared" si="32"/>
        <v>89.994076879849061</v>
      </c>
      <c r="AE116" s="1">
        <f t="shared" si="33"/>
        <v>2.3812023860939984E-2</v>
      </c>
      <c r="AF116" s="1">
        <f t="shared" si="34"/>
        <v>-32.464073818668602</v>
      </c>
      <c r="AG116">
        <f t="shared" si="35"/>
        <v>99.478831907361979</v>
      </c>
    </row>
    <row r="117" spans="14:33">
      <c r="N117">
        <v>1.7</v>
      </c>
      <c r="O117">
        <v>1700</v>
      </c>
      <c r="P117">
        <f t="shared" si="18"/>
        <v>10676</v>
      </c>
      <c r="Q117">
        <f t="shared" si="19"/>
        <v>2.6288419127393268</v>
      </c>
      <c r="R117">
        <f t="shared" si="20"/>
        <v>1.1805722683171864</v>
      </c>
      <c r="S117">
        <f t="shared" si="21"/>
        <v>67.641808384760978</v>
      </c>
      <c r="T117">
        <f t="shared" si="22"/>
        <v>9.9015880221170196</v>
      </c>
      <c r="U117">
        <f t="shared" si="23"/>
        <v>1.4696299472758356</v>
      </c>
      <c r="V117">
        <f t="shared" si="24"/>
        <v>84.203593424939072</v>
      </c>
      <c r="W117">
        <f t="shared" si="25"/>
        <v>3.043791449458316</v>
      </c>
      <c r="X117">
        <f t="shared" si="26"/>
        <v>1.236041495157675</v>
      </c>
      <c r="Y117">
        <f t="shared" si="27"/>
        <v>70.819960975574759</v>
      </c>
      <c r="Z117" s="1">
        <f t="shared" si="28"/>
        <v>1</v>
      </c>
      <c r="AA117" s="1">
        <f t="shared" si="29"/>
        <v>10277.820466998988</v>
      </c>
      <c r="AB117">
        <f t="shared" si="30"/>
        <v>10277.820515647434</v>
      </c>
      <c r="AC117">
        <f t="shared" si="31"/>
        <v>1.5706990299020334</v>
      </c>
      <c r="AD117">
        <f t="shared" si="32"/>
        <v>89.994425298679204</v>
      </c>
      <c r="AE117" s="1">
        <f t="shared" si="33"/>
        <v>2.247839432476342E-2</v>
      </c>
      <c r="AF117" s="1">
        <f t="shared" si="34"/>
        <v>-32.964694289817899</v>
      </c>
      <c r="AG117">
        <f t="shared" si="35"/>
        <v>98.974559165874723</v>
      </c>
    </row>
    <row r="118" spans="14:33">
      <c r="N118">
        <v>1.8</v>
      </c>
      <c r="O118">
        <v>1800</v>
      </c>
      <c r="P118">
        <f t="shared" si="18"/>
        <v>11304</v>
      </c>
      <c r="Q118">
        <f t="shared" si="19"/>
        <v>2.7616393355649111</v>
      </c>
      <c r="R118">
        <f t="shared" si="20"/>
        <v>1.2002724954192865</v>
      </c>
      <c r="S118">
        <f t="shared" si="21"/>
        <v>68.770548253160555</v>
      </c>
      <c r="T118">
        <f t="shared" si="22"/>
        <v>10.478256989511442</v>
      </c>
      <c r="U118">
        <f t="shared" si="23"/>
        <v>1.475215138750527</v>
      </c>
      <c r="V118">
        <f t="shared" si="24"/>
        <v>84.523601324211342</v>
      </c>
      <c r="W118">
        <f t="shared" si="25"/>
        <v>3.2039939984380204</v>
      </c>
      <c r="X118">
        <f t="shared" si="26"/>
        <v>1.2533826861940054</v>
      </c>
      <c r="Y118">
        <f t="shared" si="27"/>
        <v>71.813538033686584</v>
      </c>
      <c r="Z118" s="1">
        <f t="shared" si="28"/>
        <v>1</v>
      </c>
      <c r="AA118" s="1">
        <f t="shared" si="29"/>
        <v>10882.39814152834</v>
      </c>
      <c r="AB118">
        <f t="shared" si="30"/>
        <v>10882.398187474095</v>
      </c>
      <c r="AC118">
        <f t="shared" si="31"/>
        <v>1.5707044352849391</v>
      </c>
      <c r="AD118">
        <f t="shared" si="32"/>
        <v>89.994735004306349</v>
      </c>
      <c r="AE118" s="1">
        <f t="shared" si="33"/>
        <v>2.1284105545231365E-2</v>
      </c>
      <c r="AF118" s="1">
        <f t="shared" si="34"/>
        <v>-33.438891922593442</v>
      </c>
      <c r="AG118">
        <f t="shared" si="35"/>
        <v>98.519388456314715</v>
      </c>
    </row>
    <row r="119" spans="14:33">
      <c r="N119">
        <v>1.9</v>
      </c>
      <c r="O119">
        <v>1900</v>
      </c>
      <c r="P119">
        <f t="shared" si="18"/>
        <v>11932</v>
      </c>
      <c r="Q119">
        <f t="shared" si="19"/>
        <v>2.8954100047230593</v>
      </c>
      <c r="R119">
        <f t="shared" si="20"/>
        <v>1.218158803098462</v>
      </c>
      <c r="S119">
        <f t="shared" si="21"/>
        <v>69.795358194249744</v>
      </c>
      <c r="T119">
        <f t="shared" si="22"/>
        <v>11.055218713923061</v>
      </c>
      <c r="U119">
        <f t="shared" si="23"/>
        <v>1.4802175009436296</v>
      </c>
      <c r="V119">
        <f t="shared" si="24"/>
        <v>84.810215565471921</v>
      </c>
      <c r="W119">
        <f t="shared" si="25"/>
        <v>3.3650681448311093</v>
      </c>
      <c r="X119">
        <f t="shared" si="26"/>
        <v>1.2690681004713646</v>
      </c>
      <c r="Y119">
        <f t="shared" si="27"/>
        <v>72.712246071693514</v>
      </c>
      <c r="Z119" s="1">
        <f t="shared" si="28"/>
        <v>1</v>
      </c>
      <c r="AA119" s="1">
        <f t="shared" si="29"/>
        <v>11486.975816057691</v>
      </c>
      <c r="AB119">
        <f t="shared" si="30"/>
        <v>11486.975859585249</v>
      </c>
      <c r="AC119">
        <f t="shared" si="31"/>
        <v>1.5707092716801747</v>
      </c>
      <c r="AD119">
        <f t="shared" si="32"/>
        <v>89.995012109341417</v>
      </c>
      <c r="AE119" s="1">
        <f t="shared" si="33"/>
        <v>2.0208597283514342E-2</v>
      </c>
      <c r="AF119" s="1">
        <f t="shared" si="34"/>
        <v>-33.889276612594948</v>
      </c>
      <c r="AG119">
        <f t="shared" si="35"/>
        <v>98.106672311971877</v>
      </c>
    </row>
    <row r="120" spans="14:33">
      <c r="N120">
        <v>2</v>
      </c>
      <c r="O120">
        <v>2000</v>
      </c>
      <c r="P120">
        <f t="shared" si="18"/>
        <v>12560</v>
      </c>
      <c r="Q120">
        <f t="shared" si="19"/>
        <v>3.030025021234628</v>
      </c>
      <c r="R120">
        <f t="shared" si="20"/>
        <v>1.2344606766973756</v>
      </c>
      <c r="S120">
        <f t="shared" si="21"/>
        <v>70.729386749623231</v>
      </c>
      <c r="T120">
        <f t="shared" si="22"/>
        <v>11.632429633701594</v>
      </c>
      <c r="U120">
        <f t="shared" si="23"/>
        <v>1.4847235239358916</v>
      </c>
      <c r="V120">
        <f t="shared" si="24"/>
        <v>85.068391665317449</v>
      </c>
      <c r="W120">
        <f t="shared" si="25"/>
        <v>3.5268944724482809</v>
      </c>
      <c r="X120">
        <f t="shared" si="26"/>
        <v>1.2833173538878633</v>
      </c>
      <c r="Y120">
        <f t="shared" si="27"/>
        <v>73.528668153671248</v>
      </c>
      <c r="Z120" s="1">
        <f t="shared" si="28"/>
        <v>1</v>
      </c>
      <c r="AA120" s="1">
        <f t="shared" si="29"/>
        <v>12091.553490587045</v>
      </c>
      <c r="AB120">
        <f t="shared" si="30"/>
        <v>12091.553531938223</v>
      </c>
      <c r="AC120">
        <f t="shared" si="31"/>
        <v>1.5707136244358906</v>
      </c>
      <c r="AD120">
        <f t="shared" si="32"/>
        <v>89.995261503873181</v>
      </c>
      <c r="AE120" s="1">
        <f t="shared" si="33"/>
        <v>1.9235147997583326E-2</v>
      </c>
      <c r="AF120" s="1">
        <f t="shared" si="34"/>
        <v>-34.318089356588068</v>
      </c>
      <c r="AG120">
        <f t="shared" si="35"/>
        <v>97.730889738730582</v>
      </c>
    </row>
    <row r="121" spans="14:33">
      <c r="N121">
        <v>2.1</v>
      </c>
      <c r="O121">
        <v>2100</v>
      </c>
      <c r="P121">
        <f t="shared" si="18"/>
        <v>13188</v>
      </c>
      <c r="Q121">
        <f t="shared" si="19"/>
        <v>3.16537666341811</v>
      </c>
      <c r="R121">
        <f t="shared" si="20"/>
        <v>1.2493720984668195</v>
      </c>
      <c r="S121">
        <f t="shared" si="21"/>
        <v>71.58374828355187</v>
      </c>
      <c r="T121">
        <f t="shared" si="22"/>
        <v>12.209854407374335</v>
      </c>
      <c r="U121">
        <f t="shared" si="23"/>
        <v>1.4888034283861484</v>
      </c>
      <c r="V121">
        <f t="shared" si="24"/>
        <v>85.302152971133808</v>
      </c>
      <c r="W121">
        <f t="shared" si="25"/>
        <v>3.6893740042606589</v>
      </c>
      <c r="X121">
        <f t="shared" si="26"/>
        <v>1.2963139858252379</v>
      </c>
      <c r="Y121">
        <f t="shared" si="27"/>
        <v>74.273320311567758</v>
      </c>
      <c r="Z121" s="1">
        <f t="shared" si="28"/>
        <v>1</v>
      </c>
      <c r="AA121" s="1">
        <f t="shared" si="29"/>
        <v>12696.131165116396</v>
      </c>
      <c r="AB121">
        <f t="shared" si="30"/>
        <v>12696.131204498472</v>
      </c>
      <c r="AC121">
        <f t="shared" si="31"/>
        <v>1.5707175626434455</v>
      </c>
      <c r="AD121">
        <f t="shared" si="32"/>
        <v>89.995487146544932</v>
      </c>
      <c r="AE121" s="1">
        <f t="shared" si="33"/>
        <v>1.8350018965021135E-2</v>
      </c>
      <c r="AF121" s="1">
        <f t="shared" si="34"/>
        <v>-34.72726965123536</v>
      </c>
      <c r="AG121">
        <f t="shared" si="35"/>
        <v>97.387419056882095</v>
      </c>
    </row>
    <row r="122" spans="14:33">
      <c r="N122">
        <v>2.2000000000000002</v>
      </c>
      <c r="O122">
        <v>2200</v>
      </c>
      <c r="P122">
        <f t="shared" si="18"/>
        <v>13816</v>
      </c>
      <c r="Q122">
        <f t="shared" si="19"/>
        <v>3.3013743307087382</v>
      </c>
      <c r="R122">
        <f t="shared" si="20"/>
        <v>1.2630578282832301</v>
      </c>
      <c r="S122">
        <f t="shared" si="21"/>
        <v>72.367882841588539</v>
      </c>
      <c r="T122">
        <f t="shared" si="22"/>
        <v>12.787464064913458</v>
      </c>
      <c r="U122">
        <f t="shared" si="23"/>
        <v>1.4925148115405922</v>
      </c>
      <c r="V122">
        <f t="shared" si="24"/>
        <v>85.514799562039386</v>
      </c>
      <c r="W122">
        <f t="shared" si="25"/>
        <v>3.8524240926903865</v>
      </c>
      <c r="X122">
        <f t="shared" si="26"/>
        <v>1.3082123488708923</v>
      </c>
      <c r="Y122">
        <f t="shared" si="27"/>
        <v>74.95504629719818</v>
      </c>
      <c r="Z122" s="1">
        <f t="shared" si="28"/>
        <v>1</v>
      </c>
      <c r="AA122" s="1">
        <f t="shared" si="29"/>
        <v>13300.708839645748</v>
      </c>
      <c r="AB122">
        <f t="shared" si="30"/>
        <v>13300.708877237728</v>
      </c>
      <c r="AC122">
        <f t="shared" si="31"/>
        <v>1.5707211428321342</v>
      </c>
      <c r="AD122">
        <f t="shared" si="32"/>
        <v>89.995692276246643</v>
      </c>
      <c r="AE122" s="1">
        <f t="shared" si="33"/>
        <v>1.7541818349429823E-2</v>
      </c>
      <c r="AF122" s="1">
        <f t="shared" si="34"/>
        <v>-35.118507810969895</v>
      </c>
      <c r="AG122">
        <f t="shared" si="35"/>
        <v>97.072363893570255</v>
      </c>
    </row>
    <row r="123" spans="14:33">
      <c r="N123">
        <v>2.2999999999999998</v>
      </c>
      <c r="O123">
        <v>2300</v>
      </c>
      <c r="P123">
        <f t="shared" si="18"/>
        <v>14444</v>
      </c>
      <c r="Q123">
        <f t="shared" si="19"/>
        <v>3.4379413578127984</v>
      </c>
      <c r="R123">
        <f t="shared" si="20"/>
        <v>1.2756584748139388</v>
      </c>
      <c r="S123">
        <f t="shared" si="21"/>
        <v>73.08984670693431</v>
      </c>
      <c r="T123">
        <f t="shared" si="22"/>
        <v>13.36523463578334</v>
      </c>
      <c r="U123">
        <f t="shared" si="23"/>
        <v>1.4959053566369978</v>
      </c>
      <c r="V123">
        <f t="shared" si="24"/>
        <v>85.709063486312203</v>
      </c>
      <c r="W123">
        <f t="shared" si="25"/>
        <v>4.0159752439061798</v>
      </c>
      <c r="X123">
        <f t="shared" si="26"/>
        <v>1.3191430312137216</v>
      </c>
      <c r="Y123">
        <f t="shared" si="27"/>
        <v>75.581328262640469</v>
      </c>
      <c r="Z123" s="1">
        <f t="shared" si="28"/>
        <v>1</v>
      </c>
      <c r="AA123" s="1">
        <f t="shared" si="29"/>
        <v>13905.286514175101</v>
      </c>
      <c r="AB123">
        <f t="shared" si="30"/>
        <v>13905.286550132649</v>
      </c>
      <c r="AC123">
        <f t="shared" si="31"/>
        <v>1.5707244117000687</v>
      </c>
      <c r="AD123">
        <f t="shared" si="32"/>
        <v>89.995879568583078</v>
      </c>
      <c r="AE123" s="1">
        <f t="shared" si="33"/>
        <v>1.6801021619137522E-2</v>
      </c>
      <c r="AF123" s="1">
        <f t="shared" si="34"/>
        <v>-35.493286186834844</v>
      </c>
      <c r="AG123">
        <f t="shared" si="35"/>
        <v>96.782418069393941</v>
      </c>
    </row>
    <row r="124" spans="14:33">
      <c r="N124">
        <v>2.4</v>
      </c>
      <c r="O124">
        <v>2400</v>
      </c>
      <c r="P124">
        <f t="shared" si="18"/>
        <v>15072</v>
      </c>
      <c r="Q124">
        <f t="shared" si="19"/>
        <v>3.5750124959506624</v>
      </c>
      <c r="R124">
        <f t="shared" si="20"/>
        <v>1.287294598876412</v>
      </c>
      <c r="S124">
        <f t="shared" si="21"/>
        <v>73.756547505604644</v>
      </c>
      <c r="T124">
        <f t="shared" si="22"/>
        <v>13.943146116409574</v>
      </c>
      <c r="U124">
        <f t="shared" si="23"/>
        <v>1.4990148743899445</v>
      </c>
      <c r="V124">
        <f t="shared" si="24"/>
        <v>85.887225729877059</v>
      </c>
      <c r="W124">
        <f t="shared" si="25"/>
        <v>4.1799686425249876</v>
      </c>
      <c r="X124">
        <f t="shared" si="26"/>
        <v>1.3292171493076868</v>
      </c>
      <c r="Y124">
        <f t="shared" si="27"/>
        <v>76.158532711741046</v>
      </c>
      <c r="Z124" s="1">
        <f t="shared" si="28"/>
        <v>1</v>
      </c>
      <c r="AA124" s="1">
        <f t="shared" si="29"/>
        <v>14509.864188704452</v>
      </c>
      <c r="AB124">
        <f t="shared" si="30"/>
        <v>14509.86422316377</v>
      </c>
      <c r="AC124">
        <f t="shared" si="31"/>
        <v>1.5707274081623435</v>
      </c>
      <c r="AD124">
        <f t="shared" si="32"/>
        <v>89.996051253224891</v>
      </c>
      <c r="AE124" s="1">
        <f t="shared" si="33"/>
        <v>1.6119605045731296E-2</v>
      </c>
      <c r="AF124" s="1">
        <f t="shared" si="34"/>
        <v>-35.852912065210141</v>
      </c>
      <c r="AG124">
        <f t="shared" si="35"/>
        <v>96.514759476259314</v>
      </c>
    </row>
    <row r="125" spans="14:33">
      <c r="N125">
        <v>2.5</v>
      </c>
      <c r="O125">
        <v>2500</v>
      </c>
      <c r="P125">
        <f t="shared" si="18"/>
        <v>15700</v>
      </c>
      <c r="Q125">
        <f t="shared" si="19"/>
        <v>3.7125319083872674</v>
      </c>
      <c r="R125">
        <f t="shared" si="20"/>
        <v>1.2980700439195796</v>
      </c>
      <c r="S125">
        <f t="shared" si="21"/>
        <v>74.373935028953312</v>
      </c>
      <c r="T125">
        <f t="shared" si="22"/>
        <v>14.521181683095463</v>
      </c>
      <c r="U125">
        <f t="shared" si="23"/>
        <v>1.5018768607654909</v>
      </c>
      <c r="V125">
        <f t="shared" si="24"/>
        <v>86.051205470219799</v>
      </c>
      <c r="W125">
        <f t="shared" si="25"/>
        <v>4.3443542061411149</v>
      </c>
      <c r="X125">
        <f t="shared" si="26"/>
        <v>1.3385297668807064</v>
      </c>
      <c r="Y125">
        <f t="shared" si="27"/>
        <v>76.692106394894438</v>
      </c>
      <c r="Z125" s="1">
        <f t="shared" si="28"/>
        <v>1</v>
      </c>
      <c r="AA125" s="1">
        <f t="shared" si="29"/>
        <v>15114.441863233806</v>
      </c>
      <c r="AB125">
        <f t="shared" si="30"/>
        <v>15114.441896314749</v>
      </c>
      <c r="AC125">
        <f t="shared" si="31"/>
        <v>1.5707301649076375</v>
      </c>
      <c r="AD125">
        <f t="shared" si="32"/>
        <v>89.996209203095432</v>
      </c>
      <c r="AE125" s="1">
        <f t="shared" si="33"/>
        <v>1.5490762254983531E-2</v>
      </c>
      <c r="AF125" s="1">
        <f t="shared" si="34"/>
        <v>-36.198544227142307</v>
      </c>
      <c r="AG125">
        <f t="shared" si="35"/>
        <v>96.266965895721313</v>
      </c>
    </row>
    <row r="126" spans="14:33">
      <c r="N126">
        <v>2.6</v>
      </c>
      <c r="O126">
        <v>2600</v>
      </c>
      <c r="P126">
        <f t="shared" si="18"/>
        <v>16328</v>
      </c>
      <c r="Q126">
        <f t="shared" si="19"/>
        <v>3.8504515648856512</v>
      </c>
      <c r="R126">
        <f t="shared" si="20"/>
        <v>1.3080746491422608</v>
      </c>
      <c r="S126">
        <f t="shared" si="21"/>
        <v>74.947156683907494</v>
      </c>
      <c r="T126">
        <f t="shared" si="22"/>
        <v>15.099327084983029</v>
      </c>
      <c r="U126">
        <f t="shared" si="23"/>
        <v>1.5045196994807153</v>
      </c>
      <c r="V126">
        <f t="shared" si="24"/>
        <v>86.202628974535941</v>
      </c>
      <c r="W126">
        <f t="shared" si="25"/>
        <v>4.509089044079607</v>
      </c>
      <c r="X126">
        <f t="shared" si="26"/>
        <v>1.3471626348311647</v>
      </c>
      <c r="Y126">
        <f t="shared" si="27"/>
        <v>77.186733293549452</v>
      </c>
      <c r="Z126" s="1">
        <f t="shared" si="28"/>
        <v>1</v>
      </c>
      <c r="AA126" s="1">
        <f t="shared" si="29"/>
        <v>15719.019537763157</v>
      </c>
      <c r="AB126">
        <f t="shared" si="30"/>
        <v>15719.019569571756</v>
      </c>
      <c r="AC126">
        <f t="shared" si="31"/>
        <v>1.5707327095956019</v>
      </c>
      <c r="AD126">
        <f t="shared" si="32"/>
        <v>89.996355002975974</v>
      </c>
      <c r="AE126" s="1">
        <f t="shared" si="33"/>
        <v>1.490868262576772E-2</v>
      </c>
      <c r="AF126" s="1">
        <f t="shared" si="34"/>
        <v>-36.531214607313544</v>
      </c>
      <c r="AG126">
        <f t="shared" si="35"/>
        <v>96.036947635105975</v>
      </c>
    </row>
    <row r="127" spans="14:33">
      <c r="N127">
        <v>2.7</v>
      </c>
      <c r="O127">
        <v>2700</v>
      </c>
      <c r="P127">
        <f t="shared" si="18"/>
        <v>16956</v>
      </c>
      <c r="Q127">
        <f t="shared" si="19"/>
        <v>3.9887299475414055</v>
      </c>
      <c r="R127">
        <f t="shared" si="20"/>
        <v>1.3173864686354895</v>
      </c>
      <c r="S127">
        <f t="shared" si="21"/>
        <v>75.480684640457142</v>
      </c>
      <c r="T127">
        <f t="shared" si="22"/>
        <v>15.67757017082214</v>
      </c>
      <c r="U127">
        <f t="shared" si="23"/>
        <v>1.5069676001679579</v>
      </c>
      <c r="V127">
        <f t="shared" si="24"/>
        <v>86.34288335258212</v>
      </c>
      <c r="W127">
        <f t="shared" si="25"/>
        <v>4.674136227107681</v>
      </c>
      <c r="X127">
        <f t="shared" si="26"/>
        <v>1.3551864002825746</v>
      </c>
      <c r="Y127">
        <f t="shared" si="27"/>
        <v>77.646461189718124</v>
      </c>
      <c r="Z127" s="1">
        <f t="shared" si="28"/>
        <v>1</v>
      </c>
      <c r="AA127" s="1">
        <f t="shared" si="29"/>
        <v>16323.597212292509</v>
      </c>
      <c r="AB127">
        <f t="shared" si="30"/>
        <v>16323.597242923011</v>
      </c>
      <c r="AC127">
        <f t="shared" si="31"/>
        <v>1.5707350657881625</v>
      </c>
      <c r="AD127">
        <f t="shared" si="32"/>
        <v>89.996490002865414</v>
      </c>
      <c r="AE127" s="1">
        <f t="shared" si="33"/>
        <v>1.4368376325649725E-2</v>
      </c>
      <c r="AF127" s="1">
        <f t="shared" si="34"/>
        <v>-36.851846116301623</v>
      </c>
      <c r="AG127">
        <f t="shared" si="35"/>
        <v>95.822893196678891</v>
      </c>
    </row>
    <row r="128" spans="14:33">
      <c r="N128">
        <v>2.8</v>
      </c>
      <c r="O128">
        <v>2800</v>
      </c>
      <c r="P128">
        <f t="shared" si="18"/>
        <v>17584</v>
      </c>
      <c r="Q128">
        <f t="shared" si="19"/>
        <v>4.1273310011972022</v>
      </c>
      <c r="R128">
        <f t="shared" si="20"/>
        <v>1.326073594222998</v>
      </c>
      <c r="S128">
        <f t="shared" si="21"/>
        <v>75.978420272721493</v>
      </c>
      <c r="T128">
        <f t="shared" si="22"/>
        <v>16.255900516388419</v>
      </c>
      <c r="U128">
        <f t="shared" si="23"/>
        <v>1.5092413375130622</v>
      </c>
      <c r="V128">
        <f t="shared" si="24"/>
        <v>86.473158906177872</v>
      </c>
      <c r="W128">
        <f t="shared" si="25"/>
        <v>4.8394637982715638</v>
      </c>
      <c r="X128">
        <f t="shared" si="26"/>
        <v>1.3626623982858754</v>
      </c>
      <c r="Y128">
        <f t="shared" si="27"/>
        <v>78.074804322955487</v>
      </c>
      <c r="Z128" s="1">
        <f t="shared" si="28"/>
        <v>1</v>
      </c>
      <c r="AA128" s="1">
        <f t="shared" si="29"/>
        <v>16928.17488682186</v>
      </c>
      <c r="AB128">
        <f t="shared" si="30"/>
        <v>16928.174916358417</v>
      </c>
      <c r="AC128">
        <f t="shared" si="31"/>
        <v>1.5707372536812549</v>
      </c>
      <c r="AD128">
        <f t="shared" si="32"/>
        <v>89.996615359905633</v>
      </c>
      <c r="AE128" s="1">
        <f t="shared" si="33"/>
        <v>1.3865534914900876E-2</v>
      </c>
      <c r="AF128" s="1">
        <f t="shared" si="34"/>
        <v>-37.16126742455895</v>
      </c>
      <c r="AG128">
        <f t="shared" si="35"/>
        <v>95.623225144056136</v>
      </c>
    </row>
    <row r="129" spans="14:33">
      <c r="N129">
        <v>2.9</v>
      </c>
      <c r="O129">
        <v>2900</v>
      </c>
      <c r="P129">
        <f t="shared" si="18"/>
        <v>18212</v>
      </c>
      <c r="Q129">
        <f t="shared" si="19"/>
        <v>4.2662232771644604</v>
      </c>
      <c r="R129">
        <f t="shared" si="20"/>
        <v>1.3341956593106592</v>
      </c>
      <c r="S129">
        <f t="shared" si="21"/>
        <v>76.443780323175034</v>
      </c>
      <c r="T129">
        <f t="shared" si="22"/>
        <v>16.834309128452446</v>
      </c>
      <c r="U129">
        <f t="shared" si="23"/>
        <v>1.5113588388865888</v>
      </c>
      <c r="V129">
        <f t="shared" si="24"/>
        <v>86.594482797994104</v>
      </c>
      <c r="W129">
        <f t="shared" si="25"/>
        <v>5.0050439721445574</v>
      </c>
      <c r="X129">
        <f t="shared" si="26"/>
        <v>1.369644113466822</v>
      </c>
      <c r="Y129">
        <f t="shared" si="27"/>
        <v>78.474827136586143</v>
      </c>
      <c r="Z129" s="1">
        <f t="shared" si="28"/>
        <v>1</v>
      </c>
      <c r="AA129" s="1">
        <f t="shared" si="29"/>
        <v>17532.752561351215</v>
      </c>
      <c r="AB129">
        <f t="shared" si="30"/>
        <v>17532.752589869269</v>
      </c>
      <c r="AC129">
        <f t="shared" si="31"/>
        <v>1.5707392906851692</v>
      </c>
      <c r="AD129">
        <f t="shared" si="32"/>
        <v>89.996732071632778</v>
      </c>
      <c r="AE129" s="1">
        <f t="shared" si="33"/>
        <v>1.3396419360731529E-2</v>
      </c>
      <c r="AF129" s="1">
        <f t="shared" si="34"/>
        <v>-37.460225315804109</v>
      </c>
      <c r="AG129">
        <f t="shared" si="35"/>
        <v>95.436564015417034</v>
      </c>
    </row>
    <row r="130" spans="14:33">
      <c r="N130">
        <v>3</v>
      </c>
      <c r="O130">
        <v>3000</v>
      </c>
      <c r="P130">
        <f t="shared" si="18"/>
        <v>18840</v>
      </c>
      <c r="Q130">
        <f t="shared" si="19"/>
        <v>4.4053792306613957</v>
      </c>
      <c r="R130">
        <f t="shared" si="20"/>
        <v>1.3418050850189276</v>
      </c>
      <c r="S130">
        <f t="shared" si="21"/>
        <v>76.879768300777158</v>
      </c>
      <c r="T130">
        <f t="shared" si="22"/>
        <v>17.412788207572984</v>
      </c>
      <c r="U130">
        <f t="shared" si="23"/>
        <v>1.5133356554628019</v>
      </c>
      <c r="V130">
        <f t="shared" si="24"/>
        <v>86.707746044682608</v>
      </c>
      <c r="W130">
        <f t="shared" si="25"/>
        <v>5.1708524823784172</v>
      </c>
      <c r="X130">
        <f t="shared" si="26"/>
        <v>1.3761783791273901</v>
      </c>
      <c r="Y130">
        <f t="shared" si="27"/>
        <v>78.849212981153954</v>
      </c>
      <c r="Z130" s="1">
        <f t="shared" si="28"/>
        <v>1</v>
      </c>
      <c r="AA130" s="1">
        <f t="shared" si="29"/>
        <v>18137.330235880567</v>
      </c>
      <c r="AB130">
        <f t="shared" si="30"/>
        <v>18137.330263448021</v>
      </c>
      <c r="AC130">
        <f t="shared" si="31"/>
        <v>1.5707411918888228</v>
      </c>
      <c r="AD130">
        <f t="shared" si="32"/>
        <v>89.996841002578122</v>
      </c>
      <c r="AE130" s="1">
        <f t="shared" si="33"/>
        <v>1.2957769377285095E-2</v>
      </c>
      <c r="AF130" s="1">
        <f t="shared" si="34"/>
        <v>-37.749395078126838</v>
      </c>
      <c r="AG130">
        <f t="shared" si="35"/>
        <v>95.261698635694216</v>
      </c>
    </row>
    <row r="131" spans="14:33">
      <c r="N131">
        <v>3.1</v>
      </c>
      <c r="O131">
        <v>3100</v>
      </c>
      <c r="P131">
        <f t="shared" ref="P131:P194" si="36">O131*6.28</f>
        <v>19468</v>
      </c>
      <c r="Q131">
        <f t="shared" ref="Q131:Q194" si="37">SQRT(1+(I$3*P131)^2)</f>
        <v>4.5447746412129444</v>
      </c>
      <c r="R131">
        <f t="shared" ref="R131:R194" si="38">ATAN2(1,I$3*P131)</f>
        <v>1.3489481172741931</v>
      </c>
      <c r="S131">
        <f t="shared" ref="S131:S194" si="39">DEGREES(R131)</f>
        <v>77.289033901929685</v>
      </c>
      <c r="T131">
        <f t="shared" ref="T131:T194" si="40">SQRT(1+(I$5*P131)^2)</f>
        <v>17.991330956524678</v>
      </c>
      <c r="U131">
        <f t="shared" ref="U131:U194" si="41">ATAN2(1,I$5*P131)</f>
        <v>1.5151853428881812</v>
      </c>
      <c r="V131">
        <f t="shared" ref="V131:V194" si="42">DEGREES(U131)</f>
        <v>86.81372532757527</v>
      </c>
      <c r="W131">
        <f t="shared" ref="W131:W194" si="43">SQRT(1+(I$4*P131)^2)</f>
        <v>5.3368680468076439</v>
      </c>
      <c r="X131">
        <f t="shared" ref="X131:X194" si="44">ATAN2(1,I$4*P131)</f>
        <v>1.3823063662968791</v>
      </c>
      <c r="Y131">
        <f t="shared" ref="Y131:Y194" si="45">DEGREES(X131)</f>
        <v>79.200320782875991</v>
      </c>
      <c r="Z131" s="1">
        <f t="shared" ref="Z131:Z194" si="46">1-I$7*P131*P131</f>
        <v>1</v>
      </c>
      <c r="AA131" s="1">
        <f t="shared" ref="AA131:AA194" si="47">I$6*P131</f>
        <v>18741.907910409918</v>
      </c>
      <c r="AB131">
        <f t="shared" ref="AB131:AB194" si="48">SQRT(Z131^2+AA131^2)</f>
        <v>18741.907937088097</v>
      </c>
      <c r="AC131">
        <f t="shared" ref="AC131:AC194" si="49">ATAN2(Z131,AA131)</f>
        <v>1.5707429704341764</v>
      </c>
      <c r="AD131">
        <f t="shared" ref="AD131:AD194" si="50">DEGREES(AC131)</f>
        <v>89.996942905720559</v>
      </c>
      <c r="AE131" s="1">
        <f t="shared" ref="AE131:AE194" si="51">F$9*W131/Q131/T131</f>
        <v>1.254672950430556E-2</v>
      </c>
      <c r="AF131" s="1">
        <f t="shared" ref="AF131:AF194" si="52">20*LOG(AE131)</f>
        <v>-38.029389297740266</v>
      </c>
      <c r="AG131">
        <f t="shared" ref="AG131:AG194" si="53">180+Y131-S131-V131</f>
        <v>95.097561553371065</v>
      </c>
    </row>
    <row r="132" spans="14:33">
      <c r="N132">
        <v>3.2</v>
      </c>
      <c r="O132">
        <v>3200</v>
      </c>
      <c r="P132">
        <f t="shared" si="36"/>
        <v>20096</v>
      </c>
      <c r="Q132">
        <f t="shared" si="37"/>
        <v>4.6843881319792713</v>
      </c>
      <c r="R132">
        <f t="shared" si="38"/>
        <v>1.3556656936420453</v>
      </c>
      <c r="S132">
        <f t="shared" si="39"/>
        <v>77.673922676364427</v>
      </c>
      <c r="T132">
        <f t="shared" si="40"/>
        <v>18.56993142444335</v>
      </c>
      <c r="U132">
        <f t="shared" si="41"/>
        <v>1.5169197711116693</v>
      </c>
      <c r="V132">
        <f t="shared" si="42"/>
        <v>86.913100744649512</v>
      </c>
      <c r="W132">
        <f t="shared" si="43"/>
        <v>5.5030719263564762</v>
      </c>
      <c r="X132">
        <f t="shared" si="44"/>
        <v>1.3880644037837377</v>
      </c>
      <c r="Y132">
        <f t="shared" si="45"/>
        <v>79.530232029151108</v>
      </c>
      <c r="Z132" s="1">
        <f t="shared" si="46"/>
        <v>1</v>
      </c>
      <c r="AA132" s="1">
        <f t="shared" si="47"/>
        <v>19346.48558493927</v>
      </c>
      <c r="AB132">
        <f t="shared" si="48"/>
        <v>19346.485610783759</v>
      </c>
      <c r="AC132">
        <f t="shared" si="49"/>
        <v>1.5707446378204459</v>
      </c>
      <c r="AD132">
        <f t="shared" si="50"/>
        <v>89.997038439916622</v>
      </c>
      <c r="AE132" s="1">
        <f t="shared" si="51"/>
        <v>1.2160788431714288E-2</v>
      </c>
      <c r="AF132" s="1">
        <f t="shared" si="52"/>
        <v>-38.300765342642833</v>
      </c>
      <c r="AG132">
        <f t="shared" si="53"/>
        <v>94.943208608137127</v>
      </c>
    </row>
    <row r="133" spans="14:33">
      <c r="N133">
        <v>3.3</v>
      </c>
      <c r="O133">
        <v>3300</v>
      </c>
      <c r="P133">
        <f t="shared" si="36"/>
        <v>20724</v>
      </c>
      <c r="Q133">
        <f t="shared" si="37"/>
        <v>4.8242007691213242</v>
      </c>
      <c r="R133">
        <f t="shared" si="38"/>
        <v>1.3619941709087979</v>
      </c>
      <c r="S133">
        <f t="shared" si="39"/>
        <v>78.036517714493854</v>
      </c>
      <c r="T133">
        <f t="shared" si="40"/>
        <v>19.148584379158926</v>
      </c>
      <c r="U133">
        <f t="shared" si="41"/>
        <v>1.5185493782793493</v>
      </c>
      <c r="V133">
        <f t="shared" si="42"/>
        <v>87.006470357621836</v>
      </c>
      <c r="W133">
        <f t="shared" si="43"/>
        <v>5.669447559274893</v>
      </c>
      <c r="X133">
        <f t="shared" si="44"/>
        <v>1.3934846615101371</v>
      </c>
      <c r="Y133">
        <f t="shared" si="45"/>
        <v>79.840789920746971</v>
      </c>
      <c r="Z133" s="1">
        <f t="shared" si="46"/>
        <v>1</v>
      </c>
      <c r="AA133" s="1">
        <f t="shared" si="47"/>
        <v>19951.063259468621</v>
      </c>
      <c r="AB133">
        <f t="shared" si="48"/>
        <v>19951.063284529941</v>
      </c>
      <c r="AC133">
        <f t="shared" si="49"/>
        <v>1.5707462041530025</v>
      </c>
      <c r="AD133">
        <f t="shared" si="50"/>
        <v>89.997128184161426</v>
      </c>
      <c r="AE133" s="1">
        <f t="shared" si="51"/>
        <v>1.1797728886019305E-2</v>
      </c>
      <c r="AF133" s="1">
        <f t="shared" si="52"/>
        <v>-38.564031764386172</v>
      </c>
      <c r="AG133">
        <f t="shared" si="53"/>
        <v>94.797801848631238</v>
      </c>
    </row>
    <row r="134" spans="14:33">
      <c r="N134">
        <v>3.4</v>
      </c>
      <c r="O134">
        <v>3400</v>
      </c>
      <c r="P134">
        <f t="shared" si="36"/>
        <v>21352</v>
      </c>
      <c r="Q134">
        <f t="shared" si="37"/>
        <v>4.9641957262682386</v>
      </c>
      <c r="R134">
        <f t="shared" si="38"/>
        <v>1.3679659382922711</v>
      </c>
      <c r="S134">
        <f t="shared" si="39"/>
        <v>78.37867478180074</v>
      </c>
      <c r="T134">
        <f t="shared" si="40"/>
        <v>19.727285201946184</v>
      </c>
      <c r="U134">
        <f t="shared" si="41"/>
        <v>1.5200833801208258</v>
      </c>
      <c r="V134">
        <f t="shared" si="42"/>
        <v>87.094362188903744</v>
      </c>
      <c r="W134">
        <f t="shared" si="43"/>
        <v>5.8359802562364989</v>
      </c>
      <c r="X134">
        <f t="shared" si="44"/>
        <v>1.3985957226567085</v>
      </c>
      <c r="Y134">
        <f t="shared" si="45"/>
        <v>80.133632153278811</v>
      </c>
      <c r="Z134" s="1">
        <f t="shared" si="46"/>
        <v>1</v>
      </c>
      <c r="AA134" s="1">
        <f t="shared" si="47"/>
        <v>20555.640933997976</v>
      </c>
      <c r="AB134">
        <f t="shared" si="48"/>
        <v>20555.640958322201</v>
      </c>
      <c r="AC134">
        <f t="shared" si="49"/>
        <v>1.5707476783483498</v>
      </c>
      <c r="AD134">
        <f t="shared" si="50"/>
        <v>89.997212649333008</v>
      </c>
      <c r="AE134" s="1">
        <f t="shared" si="51"/>
        <v>1.1455585998243433E-2</v>
      </c>
      <c r="AF134" s="1">
        <f t="shared" si="52"/>
        <v>-38.819653800737093</v>
      </c>
      <c r="AG134">
        <f t="shared" si="53"/>
        <v>94.660595182574355</v>
      </c>
    </row>
    <row r="135" spans="14:33">
      <c r="N135">
        <v>3.5</v>
      </c>
      <c r="O135">
        <v>3500</v>
      </c>
      <c r="P135">
        <f t="shared" si="36"/>
        <v>21980</v>
      </c>
      <c r="Q135">
        <f t="shared" si="37"/>
        <v>5.1043580022129591</v>
      </c>
      <c r="R135">
        <f t="shared" si="38"/>
        <v>1.3736099363251528</v>
      </c>
      <c r="S135">
        <f t="shared" si="39"/>
        <v>78.70205204866501</v>
      </c>
      <c r="T135">
        <f t="shared" si="40"/>
        <v>20.306029800234111</v>
      </c>
      <c r="U135">
        <f t="shared" si="41"/>
        <v>1.5215299436643834</v>
      </c>
      <c r="V135">
        <f t="shared" si="42"/>
        <v>87.177244174747088</v>
      </c>
      <c r="W135">
        <f t="shared" si="43"/>
        <v>6.0026569448949321</v>
      </c>
      <c r="X135">
        <f t="shared" si="44"/>
        <v>1.403423064913808</v>
      </c>
      <c r="Y135">
        <f t="shared" si="45"/>
        <v>80.410218490875764</v>
      </c>
      <c r="Z135" s="1">
        <f t="shared" si="46"/>
        <v>1</v>
      </c>
      <c r="AA135" s="1">
        <f t="shared" si="47"/>
        <v>21160.218608527328</v>
      </c>
      <c r="AB135">
        <f t="shared" si="48"/>
        <v>21160.218632156575</v>
      </c>
      <c r="AC135">
        <f t="shared" si="49"/>
        <v>1.5707490683039633</v>
      </c>
      <c r="AD135">
        <f t="shared" si="50"/>
        <v>89.997292287923372</v>
      </c>
      <c r="AE135" s="1">
        <f t="shared" si="51"/>
        <v>1.1132612528128397E-2</v>
      </c>
      <c r="AF135" s="1">
        <f t="shared" si="52"/>
        <v>-39.068058126767518</v>
      </c>
      <c r="AG135">
        <f t="shared" si="53"/>
        <v>94.53092226746368</v>
      </c>
    </row>
    <row r="136" spans="14:33">
      <c r="N136">
        <v>3.6</v>
      </c>
      <c r="O136">
        <v>3600</v>
      </c>
      <c r="P136">
        <f t="shared" si="36"/>
        <v>22608</v>
      </c>
      <c r="Q136">
        <f t="shared" si="37"/>
        <v>5.2446741823451362</v>
      </c>
      <c r="R136">
        <f t="shared" si="38"/>
        <v>1.3789520976215586</v>
      </c>
      <c r="S136">
        <f t="shared" si="39"/>
        <v>79.008135344427188</v>
      </c>
      <c r="T136">
        <f t="shared" si="40"/>
        <v>20.88481453479972</v>
      </c>
      <c r="U136">
        <f t="shared" si="41"/>
        <v>1.5228963321695963</v>
      </c>
      <c r="V136">
        <f t="shared" si="42"/>
        <v>87.255532469270975</v>
      </c>
      <c r="W136">
        <f t="shared" si="43"/>
        <v>6.1694659548543918</v>
      </c>
      <c r="X136">
        <f t="shared" si="44"/>
        <v>1.4079894670626052</v>
      </c>
      <c r="Y136">
        <f t="shared" si="45"/>
        <v>80.671854061561319</v>
      </c>
      <c r="Z136" s="1">
        <f t="shared" si="46"/>
        <v>1</v>
      </c>
      <c r="AA136" s="1">
        <f t="shared" si="47"/>
        <v>21764.796283056679</v>
      </c>
      <c r="AB136">
        <f t="shared" si="48"/>
        <v>21764.796306029555</v>
      </c>
      <c r="AC136">
        <f t="shared" si="49"/>
        <v>1.5707503810398209</v>
      </c>
      <c r="AD136">
        <f t="shared" si="50"/>
        <v>89.997367502147625</v>
      </c>
      <c r="AE136" s="1">
        <f t="shared" si="51"/>
        <v>1.0827249665415895E-2</v>
      </c>
      <c r="AF136" s="1">
        <f t="shared" si="52"/>
        <v>-39.309636974285802</v>
      </c>
      <c r="AG136">
        <f t="shared" si="53"/>
        <v>94.408186247863142</v>
      </c>
    </row>
    <row r="137" spans="14:33">
      <c r="N137">
        <v>3.7</v>
      </c>
      <c r="O137">
        <v>3700</v>
      </c>
      <c r="P137">
        <f t="shared" si="36"/>
        <v>23236</v>
      </c>
      <c r="Q137">
        <f t="shared" si="37"/>
        <v>5.3851322361949769</v>
      </c>
      <c r="R137">
        <f t="shared" si="38"/>
        <v>1.3840157226903667</v>
      </c>
      <c r="S137">
        <f t="shared" si="39"/>
        <v>79.29825968990653</v>
      </c>
      <c r="T137">
        <f t="shared" si="40"/>
        <v>21.4636361587193</v>
      </c>
      <c r="U137">
        <f t="shared" si="41"/>
        <v>1.5241890266876268</v>
      </c>
      <c r="V137">
        <f t="shared" si="42"/>
        <v>87.329598409353807</v>
      </c>
      <c r="W137">
        <f t="shared" si="43"/>
        <v>6.3363968358380465</v>
      </c>
      <c r="X137">
        <f t="shared" si="44"/>
        <v>1.4123153539208881</v>
      </c>
      <c r="Y137">
        <f t="shared" si="45"/>
        <v>80.919709121192028</v>
      </c>
      <c r="Z137" s="1">
        <f t="shared" si="46"/>
        <v>1</v>
      </c>
      <c r="AA137" s="1">
        <f t="shared" si="47"/>
        <v>22369.373957586031</v>
      </c>
      <c r="AB137">
        <f t="shared" si="48"/>
        <v>22369.37397993802</v>
      </c>
      <c r="AC137">
        <f t="shared" si="49"/>
        <v>1.5707516228169833</v>
      </c>
      <c r="AD137">
        <f t="shared" si="50"/>
        <v>89.997438650738133</v>
      </c>
      <c r="AE137" s="1">
        <f t="shared" si="51"/>
        <v>1.0538102394324475E-2</v>
      </c>
      <c r="AF137" s="1">
        <f t="shared" si="52"/>
        <v>-39.544751717705203</v>
      </c>
      <c r="AG137">
        <f t="shared" si="53"/>
        <v>94.291851021931663</v>
      </c>
    </row>
    <row r="138" spans="14:33">
      <c r="N138">
        <v>3.8</v>
      </c>
      <c r="O138">
        <v>3800</v>
      </c>
      <c r="P138">
        <f t="shared" si="36"/>
        <v>23864</v>
      </c>
      <c r="Q138">
        <f t="shared" si="37"/>
        <v>5.5257213449287814</v>
      </c>
      <c r="R138">
        <f t="shared" si="38"/>
        <v>1.388821801527637</v>
      </c>
      <c r="S138">
        <f t="shared" si="39"/>
        <v>79.573627723289263</v>
      </c>
      <c r="T138">
        <f t="shared" si="40"/>
        <v>22.042491765921081</v>
      </c>
      <c r="U138">
        <f t="shared" si="41"/>
        <v>1.5254138285284009</v>
      </c>
      <c r="V138">
        <f t="shared" si="42"/>
        <v>87.399774385570026</v>
      </c>
      <c r="W138">
        <f t="shared" si="43"/>
        <v>6.5034402032638328</v>
      </c>
      <c r="X138">
        <f t="shared" si="44"/>
        <v>1.4164190901793794</v>
      </c>
      <c r="Y138">
        <f t="shared" si="45"/>
        <v>81.154835889038395</v>
      </c>
      <c r="Z138" s="1">
        <f t="shared" si="46"/>
        <v>1</v>
      </c>
      <c r="AA138" s="1">
        <f t="shared" si="47"/>
        <v>22973.951632115382</v>
      </c>
      <c r="AB138">
        <f t="shared" si="48"/>
        <v>22973.951653879161</v>
      </c>
      <c r="AC138">
        <f t="shared" si="49"/>
        <v>1.5707527992374533</v>
      </c>
      <c r="AD138">
        <f t="shared" si="50"/>
        <v>89.99750605466599</v>
      </c>
      <c r="AE138" s="1">
        <f t="shared" si="51"/>
        <v>1.0263918612343558E-2</v>
      </c>
      <c r="AF138" s="1">
        <f t="shared" si="52"/>
        <v>-39.773736007078433</v>
      </c>
      <c r="AG138">
        <f t="shared" si="53"/>
        <v>94.181433780179105</v>
      </c>
    </row>
    <row r="139" spans="14:33">
      <c r="N139">
        <v>3.9</v>
      </c>
      <c r="O139">
        <v>3900</v>
      </c>
      <c r="P139">
        <f t="shared" si="36"/>
        <v>24492</v>
      </c>
      <c r="Q139">
        <f t="shared" si="37"/>
        <v>5.6664317537973865</v>
      </c>
      <c r="R139">
        <f t="shared" si="38"/>
        <v>1.3933892897731062</v>
      </c>
      <c r="S139">
        <f t="shared" si="39"/>
        <v>79.835325522730258</v>
      </c>
      <c r="T139">
        <f t="shared" si="40"/>
        <v>22.621378747623449</v>
      </c>
      <c r="U139">
        <f t="shared" si="41"/>
        <v>1.526575946041866</v>
      </c>
      <c r="V139">
        <f t="shared" si="42"/>
        <v>87.466358814389807</v>
      </c>
      <c r="W139">
        <f t="shared" si="43"/>
        <v>6.6705876065559</v>
      </c>
      <c r="X139">
        <f t="shared" si="44"/>
        <v>1.4203172316696584</v>
      </c>
      <c r="Y139">
        <f t="shared" si="45"/>
        <v>81.378182944376206</v>
      </c>
      <c r="Z139" s="1">
        <f t="shared" si="46"/>
        <v>1</v>
      </c>
      <c r="AA139" s="1">
        <f t="shared" si="47"/>
        <v>23578.529306644738</v>
      </c>
      <c r="AB139">
        <f t="shared" si="48"/>
        <v>23578.529327850469</v>
      </c>
      <c r="AC139">
        <f t="shared" si="49"/>
        <v>1.5707539153286685</v>
      </c>
      <c r="AD139">
        <f t="shared" si="50"/>
        <v>89.997570001982169</v>
      </c>
      <c r="AE139" s="1">
        <f t="shared" si="51"/>
        <v>1.0003571354018009E-2</v>
      </c>
      <c r="AF139" s="1">
        <f t="shared" si="52"/>
        <v>-39.996898515106182</v>
      </c>
      <c r="AG139">
        <f t="shared" si="53"/>
        <v>94.076498607256113</v>
      </c>
    </row>
    <row r="140" spans="14:33">
      <c r="N140">
        <v>4</v>
      </c>
      <c r="O140">
        <v>4000</v>
      </c>
      <c r="P140">
        <f t="shared" si="36"/>
        <v>25120</v>
      </c>
      <c r="Q140">
        <f t="shared" si="37"/>
        <v>5.8072546454612812</v>
      </c>
      <c r="R140">
        <f t="shared" si="38"/>
        <v>1.3977353466500844</v>
      </c>
      <c r="S140">
        <f t="shared" si="39"/>
        <v>80.084336239304918</v>
      </c>
      <c r="T140">
        <f t="shared" si="40"/>
        <v>23.200294755284382</v>
      </c>
      <c r="U140">
        <f t="shared" si="41"/>
        <v>1.5276800684433554</v>
      </c>
      <c r="V140">
        <f t="shared" si="42"/>
        <v>87.529620368061003</v>
      </c>
      <c r="W140">
        <f t="shared" si="43"/>
        <v>6.8378314164027874</v>
      </c>
      <c r="X140">
        <f t="shared" si="44"/>
        <v>1.4240247410269382</v>
      </c>
      <c r="Y140">
        <f t="shared" si="45"/>
        <v>81.590607583053611</v>
      </c>
      <c r="Z140" s="1">
        <f t="shared" si="46"/>
        <v>1</v>
      </c>
      <c r="AA140" s="1">
        <f t="shared" si="47"/>
        <v>24183.106981174089</v>
      </c>
      <c r="AB140">
        <f t="shared" si="48"/>
        <v>24183.107001849679</v>
      </c>
      <c r="AC140">
        <f t="shared" si="49"/>
        <v>1.570754975615323</v>
      </c>
      <c r="AD140">
        <f t="shared" si="50"/>
        <v>89.997630751932547</v>
      </c>
      <c r="AE140" s="1">
        <f t="shared" si="51"/>
        <v>9.7560435954262437E-3</v>
      </c>
      <c r="AF140" s="1">
        <f t="shared" si="52"/>
        <v>-40.214525353695969</v>
      </c>
      <c r="AG140">
        <f t="shared" si="53"/>
        <v>93.97665097568769</v>
      </c>
    </row>
    <row r="141" spans="14:33">
      <c r="N141">
        <v>4.0999999999999996</v>
      </c>
      <c r="O141">
        <v>4100</v>
      </c>
      <c r="P141">
        <f t="shared" si="36"/>
        <v>25748</v>
      </c>
      <c r="Q141">
        <f t="shared" si="37"/>
        <v>5.9481820308533333</v>
      </c>
      <c r="R141">
        <f t="shared" si="38"/>
        <v>1.4018755406443668</v>
      </c>
      <c r="S141">
        <f t="shared" si="39"/>
        <v>80.321551881542717</v>
      </c>
      <c r="T141">
        <f t="shared" si="40"/>
        <v>23.779237668954771</v>
      </c>
      <c r="U141">
        <f t="shared" si="41"/>
        <v>1.5287304288835584</v>
      </c>
      <c r="V141">
        <f t="shared" si="42"/>
        <v>87.589801588252143</v>
      </c>
      <c r="W141">
        <f t="shared" si="43"/>
        <v>7.0051647278741189</v>
      </c>
      <c r="X141">
        <f t="shared" si="44"/>
        <v>1.4275551734503975</v>
      </c>
      <c r="Y141">
        <f t="shared" si="45"/>
        <v>81.792886460773971</v>
      </c>
      <c r="Z141" s="1">
        <f t="shared" si="46"/>
        <v>1</v>
      </c>
      <c r="AA141" s="1">
        <f t="shared" si="47"/>
        <v>24787.684655703441</v>
      </c>
      <c r="AB141">
        <f t="shared" si="48"/>
        <v>24787.684675874749</v>
      </c>
      <c r="AC141">
        <f t="shared" si="49"/>
        <v>1.5707559841806773</v>
      </c>
      <c r="AD141">
        <f t="shared" si="50"/>
        <v>89.997688538470712</v>
      </c>
      <c r="AE141" s="1">
        <f t="shared" si="51"/>
        <v>9.5204152136653519E-3</v>
      </c>
      <c r="AF141" s="1">
        <f t="shared" si="52"/>
        <v>-40.426882206530344</v>
      </c>
      <c r="AG141">
        <f t="shared" si="53"/>
        <v>93.881532990979096</v>
      </c>
    </row>
    <row r="142" spans="14:33">
      <c r="N142">
        <v>4.2</v>
      </c>
      <c r="O142">
        <v>4200</v>
      </c>
      <c r="P142">
        <f t="shared" si="36"/>
        <v>26376</v>
      </c>
      <c r="Q142">
        <f t="shared" si="37"/>
        <v>6.0892066548317993</v>
      </c>
      <c r="R142">
        <f t="shared" si="38"/>
        <v>1.4058240278538705</v>
      </c>
      <c r="S142">
        <f t="shared" si="39"/>
        <v>80.54778353410866</v>
      </c>
      <c r="T142">
        <f t="shared" si="40"/>
        <v>24.358205570138246</v>
      </c>
      <c r="U142">
        <f t="shared" si="41"/>
        <v>1.5297308585468168</v>
      </c>
      <c r="V142">
        <f t="shared" si="42"/>
        <v>87.64712198565654</v>
      </c>
      <c r="W142">
        <f t="shared" si="43"/>
        <v>7.1725812768666009</v>
      </c>
      <c r="X142">
        <f t="shared" si="44"/>
        <v>1.4309208372519111</v>
      </c>
      <c r="Y142">
        <f t="shared" si="45"/>
        <v>81.985724791860648</v>
      </c>
      <c r="Z142" s="1">
        <f t="shared" si="46"/>
        <v>1</v>
      </c>
      <c r="AA142" s="1">
        <f t="shared" si="47"/>
        <v>25392.262330232792</v>
      </c>
      <c r="AB142">
        <f t="shared" si="48"/>
        <v>25392.262349923829</v>
      </c>
      <c r="AC142">
        <f t="shared" si="49"/>
        <v>1.5707569447191101</v>
      </c>
      <c r="AD142">
        <f t="shared" si="50"/>
        <v>89.997743573268977</v>
      </c>
      <c r="AE142" s="1">
        <f t="shared" si="51"/>
        <v>9.2958517539061779E-3</v>
      </c>
      <c r="AF142" s="1">
        <f t="shared" si="52"/>
        <v>-40.63421621666069</v>
      </c>
      <c r="AG142">
        <f t="shared" si="53"/>
        <v>93.790819272095476</v>
      </c>
    </row>
    <row r="143" spans="14:33">
      <c r="N143">
        <v>4.3</v>
      </c>
      <c r="O143">
        <v>4300</v>
      </c>
      <c r="P143">
        <f t="shared" si="36"/>
        <v>27004</v>
      </c>
      <c r="Q143">
        <f t="shared" si="37"/>
        <v>6.2303219143536879</v>
      </c>
      <c r="R143">
        <f t="shared" si="38"/>
        <v>1.4095937071079045</v>
      </c>
      <c r="S143">
        <f t="shared" si="39"/>
        <v>80.763770245482846</v>
      </c>
      <c r="T143">
        <f t="shared" si="40"/>
        <v>24.937196718426581</v>
      </c>
      <c r="U143">
        <f t="shared" si="41"/>
        <v>1.5306848332313947</v>
      </c>
      <c r="V143">
        <f t="shared" si="42"/>
        <v>87.701780708845178</v>
      </c>
      <c r="W143">
        <f t="shared" si="43"/>
        <v>7.340075367798474</v>
      </c>
      <c r="X143">
        <f t="shared" si="44"/>
        <v>1.4341329330680324</v>
      </c>
      <c r="Y143">
        <f t="shared" si="45"/>
        <v>82.169764325516027</v>
      </c>
      <c r="Z143" s="1">
        <f t="shared" si="46"/>
        <v>1</v>
      </c>
      <c r="AA143" s="1">
        <f t="shared" si="47"/>
        <v>25996.840004762144</v>
      </c>
      <c r="AB143">
        <f t="shared" si="48"/>
        <v>25996.84002399525</v>
      </c>
      <c r="AC143">
        <f t="shared" si="49"/>
        <v>1.5707578605813366</v>
      </c>
      <c r="AD143">
        <f t="shared" si="50"/>
        <v>89.997796048309169</v>
      </c>
      <c r="AE143" s="1">
        <f t="shared" si="51"/>
        <v>9.0815947190332671E-3</v>
      </c>
      <c r="AF143" s="1">
        <f t="shared" si="52"/>
        <v>-40.836757662034692</v>
      </c>
      <c r="AG143">
        <f t="shared" si="53"/>
        <v>93.704213371188018</v>
      </c>
    </row>
    <row r="144" spans="14:33">
      <c r="N144">
        <v>4.4000000000000004</v>
      </c>
      <c r="O144">
        <v>4400</v>
      </c>
      <c r="P144">
        <f t="shared" si="36"/>
        <v>27632</v>
      </c>
      <c r="Q144">
        <f t="shared" si="37"/>
        <v>6.3715217872852223</v>
      </c>
      <c r="R144">
        <f t="shared" si="38"/>
        <v>1.4131963552751006</v>
      </c>
      <c r="S144">
        <f t="shared" si="39"/>
        <v>80.970186780533709</v>
      </c>
      <c r="T144">
        <f t="shared" si="40"/>
        <v>25.516209531311894</v>
      </c>
      <c r="U144">
        <f t="shared" si="41"/>
        <v>1.5315955136024149</v>
      </c>
      <c r="V144">
        <f t="shared" si="42"/>
        <v>87.753958850590038</v>
      </c>
      <c r="W144">
        <f t="shared" si="43"/>
        <v>7.5076418108328395</v>
      </c>
      <c r="X144">
        <f t="shared" si="44"/>
        <v>1.4372016749490908</v>
      </c>
      <c r="Y144">
        <f t="shared" si="45"/>
        <v>82.345590283715723</v>
      </c>
      <c r="Z144" s="1">
        <f t="shared" si="46"/>
        <v>1</v>
      </c>
      <c r="AA144" s="1">
        <f t="shared" si="47"/>
        <v>26601.417679291495</v>
      </c>
      <c r="AB144">
        <f t="shared" si="48"/>
        <v>26601.417698087484</v>
      </c>
      <c r="AC144">
        <f t="shared" si="49"/>
        <v>1.5707587348134622</v>
      </c>
      <c r="AD144">
        <f t="shared" si="50"/>
        <v>89.997846138120281</v>
      </c>
      <c r="AE144" s="1">
        <f t="shared" si="51"/>
        <v>8.8769531470027641E-3</v>
      </c>
      <c r="AF144" s="1">
        <f t="shared" si="52"/>
        <v>-41.034721446827703</v>
      </c>
      <c r="AG144">
        <f t="shared" si="53"/>
        <v>93.621444652592004</v>
      </c>
    </row>
    <row r="145" spans="14:33">
      <c r="N145">
        <v>4.5</v>
      </c>
      <c r="O145">
        <v>4500</v>
      </c>
      <c r="P145">
        <f t="shared" si="36"/>
        <v>28260</v>
      </c>
      <c r="Q145">
        <f t="shared" si="37"/>
        <v>6.5128007702808848</v>
      </c>
      <c r="R145">
        <f t="shared" si="38"/>
        <v>1.41664274562189</v>
      </c>
      <c r="S145">
        <f t="shared" si="39"/>
        <v>81.167650401959378</v>
      </c>
      <c r="T145">
        <f t="shared" si="40"/>
        <v>26.095242566683176</v>
      </c>
      <c r="U145">
        <f t="shared" si="41"/>
        <v>1.5324657800975159</v>
      </c>
      <c r="V145">
        <f t="shared" si="42"/>
        <v>87.803821447810975</v>
      </c>
      <c r="W145">
        <f t="shared" si="43"/>
        <v>7.6752758672029398</v>
      </c>
      <c r="X145">
        <f t="shared" si="44"/>
        <v>1.4401363960015292</v>
      </c>
      <c r="Y145">
        <f t="shared" si="45"/>
        <v>82.513737414068629</v>
      </c>
      <c r="Z145" s="1">
        <f t="shared" si="46"/>
        <v>1</v>
      </c>
      <c r="AA145" s="1">
        <f t="shared" si="47"/>
        <v>27205.99535382085</v>
      </c>
      <c r="AB145">
        <f t="shared" si="48"/>
        <v>27205.995372199151</v>
      </c>
      <c r="AC145">
        <f t="shared" si="49"/>
        <v>1.5707595701908266</v>
      </c>
      <c r="AD145">
        <f t="shared" si="50"/>
        <v>89.997894001717555</v>
      </c>
      <c r="AE145" s="1">
        <f t="shared" si="51"/>
        <v>8.6812962814816173E-3</v>
      </c>
      <c r="AF145" s="1">
        <f t="shared" si="52"/>
        <v>-41.22830843227316</v>
      </c>
      <c r="AG145">
        <f t="shared" si="53"/>
        <v>93.542265564298248</v>
      </c>
    </row>
    <row r="146" spans="14:33">
      <c r="N146">
        <v>4.5999999999999996</v>
      </c>
      <c r="O146">
        <v>4600</v>
      </c>
      <c r="P146">
        <f t="shared" si="36"/>
        <v>28888</v>
      </c>
      <c r="Q146">
        <f t="shared" si="37"/>
        <v>6.6541538244196632</v>
      </c>
      <c r="R146">
        <f t="shared" si="38"/>
        <v>1.419942751625235</v>
      </c>
      <c r="S146">
        <f t="shared" si="39"/>
        <v>81.356726818318876</v>
      </c>
      <c r="T146">
        <f t="shared" si="40"/>
        <v>26.674294507599832</v>
      </c>
      <c r="U146">
        <f t="shared" si="41"/>
        <v>1.5332982632956242</v>
      </c>
      <c r="V146">
        <f t="shared" si="42"/>
        <v>87.85151922157813</v>
      </c>
      <c r="W146">
        <f t="shared" si="43"/>
        <v>7.8429732014504046</v>
      </c>
      <c r="X146">
        <f t="shared" si="44"/>
        <v>1.4429456408202821</v>
      </c>
      <c r="Y146">
        <f t="shared" si="45"/>
        <v>82.674695285802159</v>
      </c>
      <c r="Z146" s="1">
        <f t="shared" si="46"/>
        <v>1</v>
      </c>
      <c r="AA146" s="1">
        <f t="shared" si="47"/>
        <v>27810.573028350202</v>
      </c>
      <c r="AB146">
        <f t="shared" si="48"/>
        <v>27810.573046328976</v>
      </c>
      <c r="AC146">
        <f t="shared" si="49"/>
        <v>1.5707603692474361</v>
      </c>
      <c r="AD146">
        <f t="shared" si="50"/>
        <v>89.997939784288874</v>
      </c>
      <c r="AE146" s="1">
        <f t="shared" si="51"/>
        <v>8.4940471741087285E-3</v>
      </c>
      <c r="AF146" s="1">
        <f t="shared" si="52"/>
        <v>-41.417706627212368</v>
      </c>
      <c r="AG146">
        <f t="shared" si="53"/>
        <v>93.466449245905167</v>
      </c>
    </row>
    <row r="147" spans="14:33">
      <c r="N147">
        <v>4.7</v>
      </c>
      <c r="O147">
        <v>4700</v>
      </c>
      <c r="P147">
        <f t="shared" si="36"/>
        <v>29516</v>
      </c>
      <c r="Q147">
        <f t="shared" si="37"/>
        <v>6.795576327498126</v>
      </c>
      <c r="R147">
        <f t="shared" si="38"/>
        <v>1.4231054382651671</v>
      </c>
      <c r="S147">
        <f t="shared" si="39"/>
        <v>81.537935414709409</v>
      </c>
      <c r="T147">
        <f t="shared" si="40"/>
        <v>27.253364149004113</v>
      </c>
      <c r="U147">
        <f t="shared" si="41"/>
        <v>1.5340953704219162</v>
      </c>
      <c r="V147">
        <f t="shared" si="42"/>
        <v>87.897190095734459</v>
      </c>
      <c r="W147">
        <f t="shared" si="43"/>
        <v>8.0107298395820035</v>
      </c>
      <c r="X147">
        <f t="shared" si="44"/>
        <v>1.4456372465876381</v>
      </c>
      <c r="Y147">
        <f t="shared" si="45"/>
        <v>82.828912936384739</v>
      </c>
      <c r="Z147" s="1">
        <f t="shared" si="46"/>
        <v>1</v>
      </c>
      <c r="AA147" s="1">
        <f t="shared" si="47"/>
        <v>28415.150702879553</v>
      </c>
      <c r="AB147">
        <f t="shared" si="48"/>
        <v>28415.150720475798</v>
      </c>
      <c r="AC147">
        <f t="shared" si="49"/>
        <v>1.5707611343016368</v>
      </c>
      <c r="AD147">
        <f t="shared" si="50"/>
        <v>89.997983618665671</v>
      </c>
      <c r="AE147" s="1">
        <f t="shared" si="51"/>
        <v>8.3146770834179092E-3</v>
      </c>
      <c r="AF147" s="1">
        <f t="shared" si="52"/>
        <v>-41.603092255679243</v>
      </c>
      <c r="AG147">
        <f t="shared" si="53"/>
        <v>93.3937874259409</v>
      </c>
    </row>
    <row r="148" spans="14:33">
      <c r="N148">
        <v>4.8</v>
      </c>
      <c r="O148">
        <v>4800</v>
      </c>
      <c r="P148">
        <f t="shared" si="36"/>
        <v>30144</v>
      </c>
      <c r="Q148">
        <f t="shared" si="37"/>
        <v>6.9370640320537289</v>
      </c>
      <c r="R148">
        <f t="shared" si="38"/>
        <v>1.4261391425095014</v>
      </c>
      <c r="S148">
        <f t="shared" si="39"/>
        <v>81.711753864200674</v>
      </c>
      <c r="T148">
        <f t="shared" si="40"/>
        <v>27.832450386090507</v>
      </c>
      <c r="U148">
        <f t="shared" si="41"/>
        <v>1.5348593085503375</v>
      </c>
      <c r="V148">
        <f t="shared" si="42"/>
        <v>87.940960526302121</v>
      </c>
      <c r="W148">
        <f t="shared" si="43"/>
        <v>8.1785421323099357</v>
      </c>
      <c r="X148">
        <f t="shared" si="44"/>
        <v>1.4482184144182777</v>
      </c>
      <c r="Y148">
        <f t="shared" si="45"/>
        <v>82.976802959295327</v>
      </c>
      <c r="Z148" s="1">
        <f t="shared" si="46"/>
        <v>1</v>
      </c>
      <c r="AA148" s="1">
        <f t="shared" si="47"/>
        <v>29019.728377408905</v>
      </c>
      <c r="AB148">
        <f t="shared" si="48"/>
        <v>29019.728394638565</v>
      </c>
      <c r="AC148">
        <f t="shared" si="49"/>
        <v>1.570761867478579</v>
      </c>
      <c r="AD148">
        <f t="shared" si="50"/>
        <v>89.998025626610101</v>
      </c>
      <c r="AE148" s="1">
        <f t="shared" si="51"/>
        <v>8.1427005573091824E-3</v>
      </c>
      <c r="AF148" s="1">
        <f t="shared" si="52"/>
        <v>-41.784630716397764</v>
      </c>
      <c r="AG148">
        <f t="shared" si="53"/>
        <v>93.324088568792575</v>
      </c>
    </row>
    <row r="149" spans="14:33">
      <c r="N149">
        <v>4.9000000000000004</v>
      </c>
      <c r="O149">
        <v>4900</v>
      </c>
      <c r="P149">
        <f t="shared" si="36"/>
        <v>30772</v>
      </c>
      <c r="Q149">
        <f t="shared" si="37"/>
        <v>7.0786130283354742</v>
      </c>
      <c r="R149">
        <f t="shared" si="38"/>
        <v>1.4290515444428498</v>
      </c>
      <c r="S149">
        <f t="shared" si="39"/>
        <v>81.87862220322728</v>
      </c>
      <c r="T149">
        <f t="shared" si="40"/>
        <v>28.41155220409599</v>
      </c>
      <c r="U149">
        <f t="shared" si="41"/>
        <v>1.535592104973774</v>
      </c>
      <c r="V149">
        <f t="shared" si="42"/>
        <v>87.982946668607312</v>
      </c>
      <c r="W149">
        <f t="shared" si="43"/>
        <v>8.3464067226721514</v>
      </c>
      <c r="X149">
        <f t="shared" si="44"/>
        <v>1.4506957722848712</v>
      </c>
      <c r="Y149">
        <f t="shared" si="45"/>
        <v>83.118745109394666</v>
      </c>
      <c r="Z149" s="1">
        <f t="shared" si="46"/>
        <v>1</v>
      </c>
      <c r="AA149" s="1">
        <f t="shared" si="47"/>
        <v>29624.306051938256</v>
      </c>
      <c r="AB149">
        <f t="shared" si="48"/>
        <v>29624.306068816288</v>
      </c>
      <c r="AC149">
        <f t="shared" si="49"/>
        <v>1.570762570729932</v>
      </c>
      <c r="AD149">
        <f t="shared" si="50"/>
        <v>89.998065919944565</v>
      </c>
      <c r="AE149" s="1">
        <f t="shared" si="51"/>
        <v>7.9776711039083736E-3</v>
      </c>
      <c r="AF149" s="1">
        <f t="shared" si="52"/>
        <v>-41.962477447016596</v>
      </c>
      <c r="AG149">
        <f t="shared" si="53"/>
        <v>93.257176237560103</v>
      </c>
    </row>
    <row r="150" spans="14:33">
      <c r="N150">
        <v>5</v>
      </c>
      <c r="O150">
        <v>5000</v>
      </c>
      <c r="P150">
        <f t="shared" si="36"/>
        <v>31400</v>
      </c>
      <c r="Q150">
        <f t="shared" si="37"/>
        <v>7.2202197115582587</v>
      </c>
      <c r="R150">
        <f t="shared" si="38"/>
        <v>1.4318497302750774</v>
      </c>
      <c r="S150">
        <f t="shared" si="39"/>
        <v>82.038946441707239</v>
      </c>
      <c r="T150">
        <f t="shared" si="40"/>
        <v>28.990668669312697</v>
      </c>
      <c r="U150">
        <f t="shared" si="41"/>
        <v>1.5362956251370412</v>
      </c>
      <c r="V150">
        <f t="shared" si="42"/>
        <v>88.023255404764882</v>
      </c>
      <c r="W150">
        <f t="shared" si="43"/>
        <v>8.5143205174379002</v>
      </c>
      <c r="X150">
        <f t="shared" si="44"/>
        <v>1.4530754306551228</v>
      </c>
      <c r="Y150">
        <f t="shared" si="45"/>
        <v>83.255089490693052</v>
      </c>
      <c r="Z150" s="1">
        <f t="shared" si="46"/>
        <v>1</v>
      </c>
      <c r="AA150" s="1">
        <f t="shared" si="47"/>
        <v>30228.883726467611</v>
      </c>
      <c r="AB150">
        <f t="shared" si="48"/>
        <v>30228.883743008086</v>
      </c>
      <c r="AC150">
        <f t="shared" si="49"/>
        <v>1.5707632458512308</v>
      </c>
      <c r="AD150">
        <f t="shared" si="50"/>
        <v>89.998104601545649</v>
      </c>
      <c r="AE150" s="1">
        <f t="shared" si="51"/>
        <v>7.8191773704703593E-3</v>
      </c>
      <c r="AF150" s="1">
        <f t="shared" si="52"/>
        <v>-42.13677870416867</v>
      </c>
      <c r="AG150">
        <f t="shared" si="53"/>
        <v>93.192887644220946</v>
      </c>
    </row>
    <row r="151" spans="14:33">
      <c r="N151">
        <v>5.0999999999999996</v>
      </c>
      <c r="O151">
        <v>5100</v>
      </c>
      <c r="P151">
        <f t="shared" si="36"/>
        <v>32028</v>
      </c>
      <c r="Q151">
        <f t="shared" si="37"/>
        <v>7.3618807528765817</v>
      </c>
      <c r="R151">
        <f t="shared" si="38"/>
        <v>1.43454024828287</v>
      </c>
      <c r="S151">
        <f t="shared" si="39"/>
        <v>82.193101768257691</v>
      </c>
      <c r="T151">
        <f t="shared" si="40"/>
        <v>29.569798921155705</v>
      </c>
      <c r="U151">
        <f t="shared" si="41"/>
        <v>1.5369715884661106</v>
      </c>
      <c r="V151">
        <f t="shared" si="42"/>
        <v>88.061985250626179</v>
      </c>
      <c r="W151">
        <f t="shared" si="43"/>
        <v>8.6822806617938841</v>
      </c>
      <c r="X151">
        <f t="shared" si="44"/>
        <v>1.4553630318017041</v>
      </c>
      <c r="Y151">
        <f t="shared" si="45"/>
        <v>83.386159381601459</v>
      </c>
      <c r="Z151" s="1">
        <f t="shared" si="46"/>
        <v>1</v>
      </c>
      <c r="AA151" s="1">
        <f t="shared" si="47"/>
        <v>30833.461400996963</v>
      </c>
      <c r="AB151">
        <f t="shared" si="48"/>
        <v>30833.461417213111</v>
      </c>
      <c r="AC151">
        <f t="shared" si="49"/>
        <v>1.5707638944971847</v>
      </c>
      <c r="AD151">
        <f t="shared" si="50"/>
        <v>89.998141766221195</v>
      </c>
      <c r="AE151" s="1">
        <f t="shared" si="51"/>
        <v>7.6668397622553629E-3</v>
      </c>
      <c r="AF151" s="1">
        <f t="shared" si="52"/>
        <v>-42.307672268970798</v>
      </c>
      <c r="AG151">
        <f t="shared" si="53"/>
        <v>93.131072362717617</v>
      </c>
    </row>
    <row r="152" spans="14:33">
      <c r="N152">
        <v>5.2</v>
      </c>
      <c r="O152">
        <v>5200</v>
      </c>
      <c r="P152">
        <f t="shared" si="36"/>
        <v>32656</v>
      </c>
      <c r="Q152">
        <f t="shared" si="37"/>
        <v>7.5035930735962388</v>
      </c>
      <c r="R152">
        <f t="shared" si="38"/>
        <v>1.4371291585858188</v>
      </c>
      <c r="S152">
        <f t="shared" si="39"/>
        <v>82.341435402154588</v>
      </c>
      <c r="T152">
        <f t="shared" si="40"/>
        <v>30.148942165144177</v>
      </c>
      <c r="U152">
        <f t="shared" si="41"/>
        <v>1.5376215823758754</v>
      </c>
      <c r="V152">
        <f t="shared" si="42"/>
        <v>88.099227158364911</v>
      </c>
      <c r="W152">
        <f t="shared" si="43"/>
        <v>8.8502845168816453</v>
      </c>
      <c r="X152">
        <f t="shared" si="44"/>
        <v>1.4575637936049688</v>
      </c>
      <c r="Y152">
        <f t="shared" si="45"/>
        <v>83.512253744642123</v>
      </c>
      <c r="Z152" s="1">
        <f t="shared" si="46"/>
        <v>1</v>
      </c>
      <c r="AA152" s="1">
        <f t="shared" si="47"/>
        <v>31438.039075526314</v>
      </c>
      <c r="AB152">
        <f t="shared" si="48"/>
        <v>31438.039091430612</v>
      </c>
      <c r="AC152">
        <f t="shared" si="49"/>
        <v>1.570764518195217</v>
      </c>
      <c r="AD152">
        <f t="shared" si="50"/>
        <v>89.99817750148614</v>
      </c>
      <c r="AE152" s="1">
        <f t="shared" si="51"/>
        <v>7.5203074435154513E-3</v>
      </c>
      <c r="AF152" s="1">
        <f t="shared" si="52"/>
        <v>-42.475288086324248</v>
      </c>
      <c r="AG152">
        <f t="shared" si="53"/>
        <v>93.071591184122624</v>
      </c>
    </row>
    <row r="153" spans="14:33">
      <c r="N153">
        <v>5.3</v>
      </c>
      <c r="O153">
        <v>5300</v>
      </c>
      <c r="P153">
        <f t="shared" si="36"/>
        <v>33284</v>
      </c>
      <c r="Q153">
        <f t="shared" si="37"/>
        <v>7.6453538222122059</v>
      </c>
      <c r="R153">
        <f t="shared" si="38"/>
        <v>1.4396220775302995</v>
      </c>
      <c r="S153">
        <f t="shared" si="39"/>
        <v>82.484269136341538</v>
      </c>
      <c r="T153">
        <f t="shared" si="40"/>
        <v>30.728097666675545</v>
      </c>
      <c r="U153">
        <f t="shared" si="41"/>
        <v>1.5382470746962951</v>
      </c>
      <c r="V153">
        <f t="shared" si="42"/>
        <v>88.135065228442798</v>
      </c>
      <c r="W153">
        <f t="shared" si="43"/>
        <v>9.0183296398196084</v>
      </c>
      <c r="X153">
        <f t="shared" si="44"/>
        <v>1.4596825485497038</v>
      </c>
      <c r="Y153">
        <f t="shared" si="45"/>
        <v>83.633649460797912</v>
      </c>
      <c r="Z153" s="1">
        <f t="shared" si="46"/>
        <v>1</v>
      </c>
      <c r="AA153" s="1">
        <f t="shared" si="47"/>
        <v>32042.616750055666</v>
      </c>
      <c r="AB153">
        <f t="shared" si="48"/>
        <v>32042.616765659885</v>
      </c>
      <c r="AC153">
        <f t="shared" si="49"/>
        <v>1.5707651183574749</v>
      </c>
      <c r="AD153">
        <f t="shared" si="50"/>
        <v>89.998211888250538</v>
      </c>
      <c r="AE153" s="1">
        <f t="shared" si="51"/>
        <v>7.3792556712484582E-3</v>
      </c>
      <c r="AF153" s="1">
        <f t="shared" si="52"/>
        <v>-42.639748845306407</v>
      </c>
      <c r="AG153">
        <f t="shared" si="53"/>
        <v>93.01431509601359</v>
      </c>
    </row>
    <row r="154" spans="14:33">
      <c r="N154">
        <v>5.4</v>
      </c>
      <c r="O154">
        <v>5400</v>
      </c>
      <c r="P154">
        <f t="shared" si="36"/>
        <v>33912</v>
      </c>
      <c r="Q154">
        <f t="shared" si="37"/>
        <v>7.7871603539194343</v>
      </c>
      <c r="R154">
        <f t="shared" si="38"/>
        <v>1.4420242173462647</v>
      </c>
      <c r="S154">
        <f t="shared" si="39"/>
        <v>82.621901609596691</v>
      </c>
      <c r="T154">
        <f t="shared" si="40"/>
        <v>31.307264745490119</v>
      </c>
      <c r="U154">
        <f t="shared" si="41"/>
        <v>1.5388494247213476</v>
      </c>
      <c r="V154">
        <f t="shared" si="42"/>
        <v>88.169577342667907</v>
      </c>
      <c r="W154">
        <f t="shared" si="43"/>
        <v>9.1864137658958995</v>
      </c>
      <c r="X154">
        <f t="shared" si="44"/>
        <v>1.461723778517394</v>
      </c>
      <c r="Y154">
        <f t="shared" si="45"/>
        <v>83.750603322962192</v>
      </c>
      <c r="Z154" s="1">
        <f t="shared" si="46"/>
        <v>1</v>
      </c>
      <c r="AA154" s="1">
        <f t="shared" si="47"/>
        <v>32647.194424585017</v>
      </c>
      <c r="AB154">
        <f t="shared" si="48"/>
        <v>32647.194439900268</v>
      </c>
      <c r="AC154">
        <f t="shared" si="49"/>
        <v>1.5707656962915009</v>
      </c>
      <c r="AD154">
        <f t="shared" si="50"/>
        <v>89.998245001431059</v>
      </c>
      <c r="AE154" s="1">
        <f t="shared" si="51"/>
        <v>7.2433834195130501E-3</v>
      </c>
      <c r="AF154" s="1">
        <f t="shared" si="52"/>
        <v>-42.801170507026669</v>
      </c>
      <c r="AG154">
        <f t="shared" si="53"/>
        <v>92.959124370697594</v>
      </c>
    </row>
    <row r="155" spans="14:33">
      <c r="N155">
        <v>5.5</v>
      </c>
      <c r="O155">
        <v>5500</v>
      </c>
      <c r="P155">
        <f t="shared" si="36"/>
        <v>34540</v>
      </c>
      <c r="Q155">
        <f t="shared" si="37"/>
        <v>7.9290102122926447</v>
      </c>
      <c r="R155">
        <f t="shared" si="38"/>
        <v>1.4443404216505431</v>
      </c>
      <c r="S155">
        <f t="shared" si="39"/>
        <v>82.754610340721868</v>
      </c>
      <c r="T155">
        <f t="shared" si="40"/>
        <v>31.886442770738498</v>
      </c>
      <c r="U155">
        <f t="shared" si="41"/>
        <v>1.5394298930555725</v>
      </c>
      <c r="V155">
        <f t="shared" si="42"/>
        <v>88.202835728359986</v>
      </c>
      <c r="W155">
        <f t="shared" si="43"/>
        <v>9.3545347926625091</v>
      </c>
      <c r="X155">
        <f t="shared" si="44"/>
        <v>1.4636916458913407</v>
      </c>
      <c r="Y155">
        <f t="shared" si="45"/>
        <v>83.863353818130818</v>
      </c>
      <c r="Z155" s="1">
        <f t="shared" si="46"/>
        <v>1</v>
      </c>
      <c r="AA155" s="1">
        <f t="shared" si="47"/>
        <v>33251.772099114372</v>
      </c>
      <c r="AB155">
        <f t="shared" si="48"/>
        <v>33251.772114151165</v>
      </c>
      <c r="AC155">
        <f t="shared" si="49"/>
        <v>1.5707662532097439</v>
      </c>
      <c r="AD155">
        <f t="shared" si="50"/>
        <v>89.998276910495932</v>
      </c>
      <c r="AE155" s="1">
        <f t="shared" si="51"/>
        <v>7.1124112580965293E-3</v>
      </c>
      <c r="AF155" s="1">
        <f t="shared" si="52"/>
        <v>-42.959662785531606</v>
      </c>
      <c r="AG155">
        <f t="shared" si="53"/>
        <v>92.905907749048964</v>
      </c>
    </row>
    <row r="156" spans="14:33">
      <c r="N156">
        <v>5.6</v>
      </c>
      <c r="O156">
        <v>5600</v>
      </c>
      <c r="P156">
        <f t="shared" si="36"/>
        <v>35168</v>
      </c>
      <c r="Q156">
        <f t="shared" si="37"/>
        <v>8.07090111287296</v>
      </c>
      <c r="R156">
        <f t="shared" si="38"/>
        <v>1.4465751972925194</v>
      </c>
      <c r="S156">
        <f t="shared" si="39"/>
        <v>82.882653553165753</v>
      </c>
      <c r="T156">
        <f t="shared" si="40"/>
        <v>32.465631156576471</v>
      </c>
      <c r="U156">
        <f t="shared" si="41"/>
        <v>1.5399896504081028</v>
      </c>
      <c r="V156">
        <f t="shared" si="42"/>
        <v>88.234907462211382</v>
      </c>
      <c r="W156">
        <f t="shared" si="43"/>
        <v>9.5226907656987425</v>
      </c>
      <c r="X156">
        <f t="shared" si="44"/>
        <v>1.4655900214207767</v>
      </c>
      <c r="Y156">
        <f t="shared" si="45"/>
        <v>83.972122723898423</v>
      </c>
      <c r="Z156" s="1">
        <f t="shared" si="46"/>
        <v>1</v>
      </c>
      <c r="AA156" s="1">
        <f t="shared" si="47"/>
        <v>33856.34977364372</v>
      </c>
      <c r="AB156">
        <f t="shared" si="48"/>
        <v>33856.349788412001</v>
      </c>
      <c r="AC156">
        <f t="shared" si="49"/>
        <v>1.57076679023805</v>
      </c>
      <c r="AD156">
        <f t="shared" si="50"/>
        <v>89.998307679951338</v>
      </c>
      <c r="AE156" s="1">
        <f t="shared" si="51"/>
        <v>6.9860794543842057E-3</v>
      </c>
      <c r="AF156" s="1">
        <f t="shared" si="52"/>
        <v>-43.115329586665993</v>
      </c>
      <c r="AG156">
        <f t="shared" si="53"/>
        <v>92.854561708521302</v>
      </c>
    </row>
    <row r="157" spans="14:33">
      <c r="N157">
        <v>5.7</v>
      </c>
      <c r="O157">
        <v>5700</v>
      </c>
      <c r="P157">
        <f t="shared" si="36"/>
        <v>35796</v>
      </c>
      <c r="Q157">
        <f t="shared" si="37"/>
        <v>8.2128309284346948</v>
      </c>
      <c r="R157">
        <f t="shared" si="38"/>
        <v>1.4487327429719588</v>
      </c>
      <c r="S157">
        <f t="shared" si="39"/>
        <v>83.00627181470432</v>
      </c>
      <c r="T157">
        <f t="shared" si="40"/>
        <v>33.044829358222927</v>
      </c>
      <c r="U157">
        <f t="shared" si="41"/>
        <v>1.540529785463099</v>
      </c>
      <c r="V157">
        <f t="shared" si="42"/>
        <v>88.265854921229732</v>
      </c>
      <c r="W157">
        <f t="shared" si="43"/>
        <v>9.6908798658436446</v>
      </c>
      <c r="X157">
        <f t="shared" si="44"/>
        <v>1.46742250922972</v>
      </c>
      <c r="Y157">
        <f t="shared" si="45"/>
        <v>84.077116541360041</v>
      </c>
      <c r="Z157" s="1">
        <f t="shared" si="46"/>
        <v>1</v>
      </c>
      <c r="AA157" s="1">
        <f t="shared" si="47"/>
        <v>34460.927448173075</v>
      </c>
      <c r="AB157">
        <f t="shared" si="48"/>
        <v>34460.927462682259</v>
      </c>
      <c r="AC157">
        <f t="shared" si="49"/>
        <v>1.5707673084232576</v>
      </c>
      <c r="AD157">
        <f t="shared" si="50"/>
        <v>89.998337369776749</v>
      </c>
      <c r="AE157" s="1">
        <f t="shared" si="51"/>
        <v>6.8641462715565756E-3</v>
      </c>
      <c r="AF157" s="1">
        <f t="shared" si="52"/>
        <v>-43.268269409209651</v>
      </c>
      <c r="AG157">
        <f t="shared" si="53"/>
        <v>92.804989805426004</v>
      </c>
    </row>
    <row r="158" spans="14:33">
      <c r="N158">
        <v>5.8</v>
      </c>
      <c r="O158">
        <v>5800</v>
      </c>
      <c r="P158">
        <f t="shared" si="36"/>
        <v>36424</v>
      </c>
      <c r="Q158">
        <f t="shared" si="37"/>
        <v>8.3547976757357496</v>
      </c>
      <c r="R158">
        <f t="shared" si="38"/>
        <v>1.4508169750022928</v>
      </c>
      <c r="S158">
        <f t="shared" si="39"/>
        <v>83.125689513568432</v>
      </c>
      <c r="T158">
        <f t="shared" si="40"/>
        <v>33.624036868424788</v>
      </c>
      <c r="U158">
        <f t="shared" si="41"/>
        <v>1.5410513119377796</v>
      </c>
      <c r="V158">
        <f t="shared" si="42"/>
        <v>88.295736187133272</v>
      </c>
      <c r="W158">
        <f t="shared" si="43"/>
        <v>9.8591003977240383</v>
      </c>
      <c r="X158">
        <f t="shared" si="44"/>
        <v>1.4691924693049199</v>
      </c>
      <c r="Y158">
        <f t="shared" si="45"/>
        <v>84.17852778357566</v>
      </c>
      <c r="Z158" s="1">
        <f t="shared" si="46"/>
        <v>1</v>
      </c>
      <c r="AA158" s="1">
        <f t="shared" si="47"/>
        <v>35065.505122702431</v>
      </c>
      <c r="AB158">
        <f t="shared" si="48"/>
        <v>35065.505136961459</v>
      </c>
      <c r="AC158">
        <f t="shared" si="49"/>
        <v>1.5707678087400097</v>
      </c>
      <c r="AD158">
        <f t="shared" si="50"/>
        <v>89.998366035815053</v>
      </c>
      <c r="AE158" s="1">
        <f t="shared" si="51"/>
        <v>6.7463864398695627E-3</v>
      </c>
      <c r="AF158" s="1">
        <f t="shared" si="52"/>
        <v>-43.418575712102829</v>
      </c>
      <c r="AG158">
        <f t="shared" si="53"/>
        <v>92.757102082873942</v>
      </c>
    </row>
    <row r="159" spans="14:33">
      <c r="N159">
        <v>5.9</v>
      </c>
      <c r="O159">
        <v>5900</v>
      </c>
      <c r="P159">
        <f t="shared" si="36"/>
        <v>37052</v>
      </c>
      <c r="Q159">
        <f t="shared" si="37"/>
        <v>8.496799503580867</v>
      </c>
      <c r="R159">
        <f t="shared" si="38"/>
        <v>1.4528315505444152</v>
      </c>
      <c r="S159">
        <f t="shared" si="39"/>
        <v>83.241116189642327</v>
      </c>
      <c r="T159">
        <f t="shared" si="40"/>
        <v>34.203253214280984</v>
      </c>
      <c r="U159">
        <f t="shared" si="41"/>
        <v>1.5415551749241925</v>
      </c>
      <c r="V159">
        <f t="shared" si="42"/>
        <v>88.324605409707587</v>
      </c>
      <c r="W159">
        <f t="shared" si="43"/>
        <v>10.027350779427723</v>
      </c>
      <c r="X159">
        <f t="shared" si="44"/>
        <v>1.4709030377534027</v>
      </c>
      <c r="Y159">
        <f t="shared" si="45"/>
        <v>84.276536136241958</v>
      </c>
      <c r="Z159" s="1">
        <f t="shared" si="46"/>
        <v>1</v>
      </c>
      <c r="AA159" s="1">
        <f t="shared" si="47"/>
        <v>35670.082797231778</v>
      </c>
      <c r="AB159">
        <f t="shared" si="48"/>
        <v>35670.082811249129</v>
      </c>
      <c r="AC159">
        <f t="shared" si="49"/>
        <v>1.570768292096872</v>
      </c>
      <c r="AD159">
        <f t="shared" si="50"/>
        <v>89.998393730123269</v>
      </c>
      <c r="AE159" s="1">
        <f t="shared" si="51"/>
        <v>6.6325897808605198E-3</v>
      </c>
      <c r="AF159" s="1">
        <f t="shared" si="52"/>
        <v>-43.566337251131571</v>
      </c>
      <c r="AG159">
        <f t="shared" si="53"/>
        <v>92.710814536892016</v>
      </c>
    </row>
    <row r="160" spans="14:33">
      <c r="N160">
        <v>6</v>
      </c>
      <c r="O160">
        <v>6000</v>
      </c>
      <c r="P160">
        <f t="shared" si="36"/>
        <v>37680</v>
      </c>
      <c r="Q160">
        <f t="shared" si="37"/>
        <v>8.6388346820489144</v>
      </c>
      <c r="R160">
        <f t="shared" si="38"/>
        <v>1.4547798885946315</v>
      </c>
      <c r="S160">
        <f t="shared" si="39"/>
        <v>83.352747736984469</v>
      </c>
      <c r="T160">
        <f t="shared" si="40"/>
        <v>34.782477954383459</v>
      </c>
      <c r="U160">
        <f t="shared" si="41"/>
        <v>1.5420422565981045</v>
      </c>
      <c r="V160">
        <f t="shared" si="42"/>
        <v>88.352513133900914</v>
      </c>
      <c r="W160">
        <f t="shared" si="43"/>
        <v>10.195629533190981</v>
      </c>
      <c r="X160">
        <f t="shared" si="44"/>
        <v>1.4725571450826163</v>
      </c>
      <c r="Y160">
        <f t="shared" si="45"/>
        <v>84.371309505067558</v>
      </c>
      <c r="Z160" s="1">
        <f t="shared" si="46"/>
        <v>1</v>
      </c>
      <c r="AA160" s="1">
        <f t="shared" si="47"/>
        <v>36274.660471761134</v>
      </c>
      <c r="AB160">
        <f t="shared" si="48"/>
        <v>36274.66048554486</v>
      </c>
      <c r="AC160">
        <f t="shared" si="49"/>
        <v>1.5707687593418387</v>
      </c>
      <c r="AD160">
        <f t="shared" si="50"/>
        <v>89.998420501287853</v>
      </c>
      <c r="AE160" s="1">
        <f t="shared" si="51"/>
        <v>6.522559966957382E-3</v>
      </c>
      <c r="AF160" s="1">
        <f t="shared" si="52"/>
        <v>-43.711638388061253</v>
      </c>
      <c r="AG160">
        <f t="shared" si="53"/>
        <v>92.666048634182147</v>
      </c>
    </row>
    <row r="161" spans="14:33">
      <c r="N161">
        <v>6.1</v>
      </c>
      <c r="O161">
        <v>6100</v>
      </c>
      <c r="P161">
        <f t="shared" si="36"/>
        <v>38308</v>
      </c>
      <c r="Q161">
        <f t="shared" si="37"/>
        <v>8.7809015927544021</v>
      </c>
      <c r="R161">
        <f t="shared" si="38"/>
        <v>1.4566651889748075</v>
      </c>
      <c r="S161">
        <f t="shared" si="39"/>
        <v>83.460767491882962</v>
      </c>
      <c r="T161">
        <f t="shared" si="40"/>
        <v>35.361710676238992</v>
      </c>
      <c r="U161">
        <f t="shared" si="41"/>
        <v>1.542513381367461</v>
      </c>
      <c r="V161">
        <f t="shared" si="42"/>
        <v>88.379506594809115</v>
      </c>
      <c r="W161">
        <f t="shared" si="43"/>
        <v>10.36393527698632</v>
      </c>
      <c r="X161">
        <f t="shared" si="44"/>
        <v>1.4741575327240153</v>
      </c>
      <c r="Y161">
        <f t="shared" si="45"/>
        <v>84.463004962504613</v>
      </c>
      <c r="Z161" s="1">
        <f t="shared" si="46"/>
        <v>1</v>
      </c>
      <c r="AA161" s="1">
        <f t="shared" si="47"/>
        <v>36879.238146290481</v>
      </c>
      <c r="AB161">
        <f t="shared" si="48"/>
        <v>36879.238159848246</v>
      </c>
      <c r="AC161">
        <f t="shared" si="49"/>
        <v>1.5707692112672984</v>
      </c>
      <c r="AD161">
        <f t="shared" si="50"/>
        <v>89.998446394709362</v>
      </c>
      <c r="AE161" s="1">
        <f t="shared" si="51"/>
        <v>6.416113401222015E-3</v>
      </c>
      <c r="AF161" s="1">
        <f t="shared" si="52"/>
        <v>-43.854559374871471</v>
      </c>
      <c r="AG161">
        <f t="shared" si="53"/>
        <v>92.622730875812536</v>
      </c>
    </row>
    <row r="162" spans="14:33">
      <c r="N162">
        <v>6.2</v>
      </c>
      <c r="O162">
        <v>6200</v>
      </c>
      <c r="P162">
        <f t="shared" si="36"/>
        <v>38936</v>
      </c>
      <c r="Q162">
        <f t="shared" si="37"/>
        <v>8.9229987200295504</v>
      </c>
      <c r="R162">
        <f t="shared" si="38"/>
        <v>1.4584904495420936</v>
      </c>
      <c r="S162">
        <f t="shared" si="39"/>
        <v>83.565347218900115</v>
      </c>
      <c r="T162">
        <f t="shared" si="40"/>
        <v>35.940950993940227</v>
      </c>
      <c r="U162">
        <f t="shared" si="41"/>
        <v>1.5429693205235566</v>
      </c>
      <c r="V162">
        <f t="shared" si="42"/>
        <v>88.405629984168144</v>
      </c>
      <c r="W162">
        <f t="shared" si="43"/>
        <v>10.53226671691074</v>
      </c>
      <c r="X162">
        <f t="shared" si="44"/>
        <v>1.4757067679932727</v>
      </c>
      <c r="Y162">
        <f t="shared" si="45"/>
        <v>84.551769604905886</v>
      </c>
      <c r="Z162" s="1">
        <f t="shared" si="46"/>
        <v>1</v>
      </c>
      <c r="AA162" s="1">
        <f t="shared" si="47"/>
        <v>37483.815820819837</v>
      </c>
      <c r="AB162">
        <f t="shared" si="48"/>
        <v>37483.815834158922</v>
      </c>
      <c r="AC162">
        <f t="shared" si="49"/>
        <v>1.5707696486145175</v>
      </c>
      <c r="AD162">
        <f t="shared" si="50"/>
        <v>89.998471452859192</v>
      </c>
      <c r="AE162" s="1">
        <f t="shared" si="51"/>
        <v>6.3130782038924053E-3</v>
      </c>
      <c r="AF162" s="1">
        <f t="shared" si="52"/>
        <v>-43.995176615453332</v>
      </c>
      <c r="AG162">
        <f t="shared" si="53"/>
        <v>92.580792401837613</v>
      </c>
    </row>
    <row r="163" spans="14:33">
      <c r="N163">
        <v>6.3</v>
      </c>
      <c r="O163">
        <v>6300</v>
      </c>
      <c r="P163">
        <f t="shared" si="36"/>
        <v>39564</v>
      </c>
      <c r="Q163">
        <f t="shared" si="37"/>
        <v>9.0651246429272945</v>
      </c>
      <c r="R163">
        <f t="shared" si="38"/>
        <v>1.4602584818091038</v>
      </c>
      <c r="S163">
        <f t="shared" si="39"/>
        <v>83.666648005842745</v>
      </c>
      <c r="T163">
        <f t="shared" si="40"/>
        <v>36.520198546058133</v>
      </c>
      <c r="U163">
        <f t="shared" si="41"/>
        <v>1.543410796450053</v>
      </c>
      <c r="V163">
        <f t="shared" si="42"/>
        <v>88.430924691513013</v>
      </c>
      <c r="W163">
        <f t="shared" si="43"/>
        <v>10.700622640287291</v>
      </c>
      <c r="X163">
        <f t="shared" si="44"/>
        <v>1.4772072576564756</v>
      </c>
      <c r="Y163">
        <f t="shared" si="45"/>
        <v>84.637741329810424</v>
      </c>
      <c r="Z163" s="1">
        <f t="shared" si="46"/>
        <v>1</v>
      </c>
      <c r="AA163" s="1">
        <f t="shared" si="47"/>
        <v>38088.393495349192</v>
      </c>
      <c r="AB163">
        <f t="shared" si="48"/>
        <v>38088.393508476547</v>
      </c>
      <c r="AC163">
        <f t="shared" si="49"/>
        <v>1.570770072077698</v>
      </c>
      <c r="AD163">
        <f t="shared" si="50"/>
        <v>89.99849571551222</v>
      </c>
      <c r="AE163" s="1">
        <f t="shared" si="51"/>
        <v>6.2132932940509832E-3</v>
      </c>
      <c r="AF163" s="1">
        <f t="shared" si="52"/>
        <v>-44.133562906873308</v>
      </c>
      <c r="AG163">
        <f t="shared" si="53"/>
        <v>92.540168632454652</v>
      </c>
    </row>
    <row r="164" spans="14:33">
      <c r="N164">
        <v>6.4</v>
      </c>
      <c r="O164">
        <v>6400</v>
      </c>
      <c r="P164">
        <f t="shared" si="36"/>
        <v>40192</v>
      </c>
      <c r="Q164">
        <f t="shared" si="37"/>
        <v>9.2072780279577184</v>
      </c>
      <c r="R164">
        <f t="shared" si="38"/>
        <v>1.461971925142507</v>
      </c>
      <c r="S164">
        <f t="shared" si="39"/>
        <v>83.764821077281567</v>
      </c>
      <c r="T164">
        <f t="shared" si="40"/>
        <v>37.099452993731795</v>
      </c>
      <c r="U164">
        <f t="shared" si="41"/>
        <v>1.5438384864381023</v>
      </c>
      <c r="V164">
        <f t="shared" si="42"/>
        <v>88.455429522768242</v>
      </c>
      <c r="W164">
        <f t="shared" si="43"/>
        <v>10.869001909403233</v>
      </c>
      <c r="X164">
        <f t="shared" si="44"/>
        <v>1.4786612602510827</v>
      </c>
      <c r="Y164">
        <f t="shared" si="45"/>
        <v>84.721049541882479</v>
      </c>
      <c r="Z164" s="1">
        <f t="shared" si="46"/>
        <v>1</v>
      </c>
      <c r="AA164" s="1">
        <f t="shared" si="47"/>
        <v>38692.97116987854</v>
      </c>
      <c r="AB164">
        <f t="shared" si="48"/>
        <v>38692.971182800786</v>
      </c>
      <c r="AC164">
        <f t="shared" si="49"/>
        <v>1.570770482307654</v>
      </c>
      <c r="AD164">
        <f t="shared" si="50"/>
        <v>89.998519219957331</v>
      </c>
      <c r="AE164" s="1">
        <f t="shared" si="51"/>
        <v>6.1166075561796141E-3</v>
      </c>
      <c r="AF164" s="1">
        <f t="shared" si="52"/>
        <v>-44.269787662083047</v>
      </c>
      <c r="AG164">
        <f t="shared" si="53"/>
        <v>92.500798941832699</v>
      </c>
    </row>
    <row r="165" spans="14:33">
      <c r="N165">
        <v>6.5</v>
      </c>
      <c r="O165">
        <v>6500</v>
      </c>
      <c r="P165">
        <f t="shared" si="36"/>
        <v>40820</v>
      </c>
      <c r="Q165">
        <f t="shared" si="37"/>
        <v>9.3494576224808235</v>
      </c>
      <c r="R165">
        <f t="shared" si="38"/>
        <v>1.4636332596880848</v>
      </c>
      <c r="S165">
        <f t="shared" si="39"/>
        <v>83.860008535102466</v>
      </c>
      <c r="T165">
        <f t="shared" si="40"/>
        <v>37.678714018934329</v>
      </c>
      <c r="U165">
        <f t="shared" si="41"/>
        <v>1.544253026149915</v>
      </c>
      <c r="V165">
        <f t="shared" si="42"/>
        <v>88.479180898695674</v>
      </c>
      <c r="W165">
        <f t="shared" si="43"/>
        <v>11.037403455817502</v>
      </c>
      <c r="X165">
        <f t="shared" si="44"/>
        <v>1.4800708972925956</v>
      </c>
      <c r="Y165">
        <f t="shared" si="45"/>
        <v>84.801815795006462</v>
      </c>
      <c r="Z165" s="1">
        <f t="shared" si="46"/>
        <v>1</v>
      </c>
      <c r="AA165" s="1">
        <f t="shared" si="47"/>
        <v>39297.548844407895</v>
      </c>
      <c r="AB165">
        <f t="shared" si="48"/>
        <v>39297.548857131333</v>
      </c>
      <c r="AC165">
        <f t="shared" si="49"/>
        <v>1.5707708799151499</v>
      </c>
      <c r="AD165">
        <f t="shared" si="50"/>
        <v>89.998542001188738</v>
      </c>
      <c r="AE165" s="1">
        <f t="shared" si="51"/>
        <v>6.0228790826006339E-3</v>
      </c>
      <c r="AF165" s="1">
        <f t="shared" si="52"/>
        <v>-44.403917115756414</v>
      </c>
      <c r="AG165">
        <f t="shared" si="53"/>
        <v>92.462626361208336</v>
      </c>
    </row>
    <row r="166" spans="14:33">
      <c r="N166">
        <v>6.6</v>
      </c>
      <c r="O166">
        <v>6600</v>
      </c>
      <c r="P166">
        <f t="shared" si="36"/>
        <v>41448</v>
      </c>
      <c r="Q166">
        <f t="shared" si="37"/>
        <v>9.4916622486876925</v>
      </c>
      <c r="R166">
        <f t="shared" si="38"/>
        <v>1.4652448181530284</v>
      </c>
      <c r="S166">
        <f t="shared" si="39"/>
        <v>83.952344033582321</v>
      </c>
      <c r="T166">
        <f t="shared" si="40"/>
        <v>38.257981322896235</v>
      </c>
      <c r="U166">
        <f t="shared" si="41"/>
        <v>1.5446550127679846</v>
      </c>
      <c r="V166">
        <f t="shared" si="42"/>
        <v>88.502213035331806</v>
      </c>
      <c r="W166">
        <f t="shared" si="43"/>
        <v>11.205826275178111</v>
      </c>
      <c r="X166">
        <f t="shared" si="44"/>
        <v>1.4814381634824396</v>
      </c>
      <c r="Y166">
        <f t="shared" si="45"/>
        <v>84.880154377155463</v>
      </c>
      <c r="Z166" s="1">
        <f t="shared" si="46"/>
        <v>1</v>
      </c>
      <c r="AA166" s="1">
        <f t="shared" si="47"/>
        <v>39902.126518937243</v>
      </c>
      <c r="AB166">
        <f t="shared" si="48"/>
        <v>39902.126531467904</v>
      </c>
      <c r="AC166">
        <f t="shared" si="49"/>
        <v>1.5707712654739339</v>
      </c>
      <c r="AD166">
        <f t="shared" si="50"/>
        <v>89.998564092079818</v>
      </c>
      <c r="AE166" s="1">
        <f t="shared" si="51"/>
        <v>5.9319744838759207E-3</v>
      </c>
      <c r="AF166" s="1">
        <f t="shared" si="52"/>
        <v>-44.53601451476024</v>
      </c>
      <c r="AG166">
        <f t="shared" si="53"/>
        <v>92.425597308241322</v>
      </c>
    </row>
    <row r="167" spans="14:33">
      <c r="N167">
        <v>6.7</v>
      </c>
      <c r="O167">
        <v>6700</v>
      </c>
      <c r="P167">
        <f t="shared" si="36"/>
        <v>42076</v>
      </c>
      <c r="Q167">
        <f t="shared" si="37"/>
        <v>9.633890798109972</v>
      </c>
      <c r="R167">
        <f t="shared" si="38"/>
        <v>1.4668087965611785</v>
      </c>
      <c r="S167">
        <f t="shared" si="39"/>
        <v>84.041953395618904</v>
      </c>
      <c r="T167">
        <f t="shared" si="40"/>
        <v>38.83725462466974</v>
      </c>
      <c r="U167">
        <f t="shared" si="41"/>
        <v>1.5450450078627482</v>
      </c>
      <c r="V167">
        <f t="shared" si="42"/>
        <v>88.524558108292567</v>
      </c>
      <c r="W167">
        <f t="shared" si="43"/>
        <v>11.374269422497036</v>
      </c>
      <c r="X167">
        <f t="shared" si="44"/>
        <v>1.4827649360191069</v>
      </c>
      <c r="Y167">
        <f t="shared" si="45"/>
        <v>84.956172843880367</v>
      </c>
      <c r="Z167" s="1">
        <f t="shared" si="46"/>
        <v>1</v>
      </c>
      <c r="AA167" s="1">
        <f t="shared" si="47"/>
        <v>40506.704193466598</v>
      </c>
      <c r="AB167">
        <f t="shared" si="48"/>
        <v>40506.704205810231</v>
      </c>
      <c r="AC167">
        <f t="shared" si="49"/>
        <v>1.5707716395235003</v>
      </c>
      <c r="AD167">
        <f t="shared" si="50"/>
        <v>89.998585523541294</v>
      </c>
      <c r="AE167" s="1">
        <f t="shared" si="51"/>
        <v>5.8437682601673929E-3</v>
      </c>
      <c r="AF167" s="1">
        <f t="shared" si="52"/>
        <v>-44.666140294611296</v>
      </c>
      <c r="AG167">
        <f t="shared" si="53"/>
        <v>92.389661339968896</v>
      </c>
    </row>
    <row r="168" spans="14:33">
      <c r="N168">
        <v>6.8</v>
      </c>
      <c r="O168">
        <v>6800</v>
      </c>
      <c r="P168">
        <f t="shared" si="36"/>
        <v>42704</v>
      </c>
      <c r="Q168">
        <f t="shared" si="37"/>
        <v>9.7761422266044899</v>
      </c>
      <c r="R168">
        <f t="shared" si="38"/>
        <v>1.4683272640837683</v>
      </c>
      <c r="S168">
        <f t="shared" si="39"/>
        <v>84.128955175990995</v>
      </c>
      <c r="T168">
        <f t="shared" si="40"/>
        <v>39.416533659819706</v>
      </c>
      <c r="U168">
        <f t="shared" si="41"/>
        <v>1.5454235400076179</v>
      </c>
      <c r="V168">
        <f t="shared" si="42"/>
        <v>88.546246402603643</v>
      </c>
      <c r="W168">
        <f t="shared" si="43"/>
        <v>11.542732007836314</v>
      </c>
      <c r="X168">
        <f t="shared" si="44"/>
        <v>1.4840529831028961</v>
      </c>
      <c r="Y168">
        <f t="shared" si="45"/>
        <v>85.029972505595623</v>
      </c>
      <c r="Z168" s="1">
        <f t="shared" si="46"/>
        <v>1</v>
      </c>
      <c r="AA168" s="1">
        <f t="shared" si="47"/>
        <v>41111.281867995953</v>
      </c>
      <c r="AB168">
        <f t="shared" si="48"/>
        <v>41111.281880158065</v>
      </c>
      <c r="AC168">
        <f t="shared" si="49"/>
        <v>1.5707720025716088</v>
      </c>
      <c r="AD168">
        <f t="shared" si="50"/>
        <v>89.998606324665673</v>
      </c>
      <c r="AE168" s="1">
        <f t="shared" si="51"/>
        <v>5.7581422273724221E-3</v>
      </c>
      <c r="AF168" s="1">
        <f t="shared" si="52"/>
        <v>-44.794352243135251</v>
      </c>
      <c r="AG168">
        <f t="shared" si="53"/>
        <v>92.354770927001013</v>
      </c>
    </row>
    <row r="169" spans="14:33">
      <c r="N169">
        <v>6.9</v>
      </c>
      <c r="O169">
        <v>6900</v>
      </c>
      <c r="P169">
        <f t="shared" si="36"/>
        <v>43332</v>
      </c>
      <c r="Q169">
        <f t="shared" si="37"/>
        <v>9.9184155497658679</v>
      </c>
      <c r="R169">
        <f t="shared" si="38"/>
        <v>1.4698021720367371</v>
      </c>
      <c r="S169">
        <f t="shared" si="39"/>
        <v>84.213461176866389</v>
      </c>
      <c r="T169">
        <f t="shared" si="40"/>
        <v>39.995818179228237</v>
      </c>
      <c r="U169">
        <f t="shared" si="41"/>
        <v>1.5457911071669646</v>
      </c>
      <c r="V169">
        <f t="shared" si="42"/>
        <v>88.567306449521809</v>
      </c>
      <c r="W169">
        <f t="shared" si="43"/>
        <v>11.71121319236422</v>
      </c>
      <c r="X169">
        <f t="shared" si="44"/>
        <v>1.4853039717143646</v>
      </c>
      <c r="Y169">
        <f t="shared" si="45"/>
        <v>85.10164887325169</v>
      </c>
      <c r="Z169" s="1">
        <f t="shared" si="46"/>
        <v>1</v>
      </c>
      <c r="AA169" s="1">
        <f t="shared" si="47"/>
        <v>41715.859542525301</v>
      </c>
      <c r="AB169">
        <f t="shared" si="48"/>
        <v>41715.859554511146</v>
      </c>
      <c r="AC169">
        <f t="shared" si="49"/>
        <v>1.570772355096584</v>
      </c>
      <c r="AD169">
        <f t="shared" si="50"/>
        <v>89.998626522858928</v>
      </c>
      <c r="AE169" s="1">
        <f t="shared" si="51"/>
        <v>5.6749849925538682E-3</v>
      </c>
      <c r="AF169" s="1">
        <f t="shared" si="52"/>
        <v>-44.92070565242247</v>
      </c>
      <c r="AG169">
        <f t="shared" si="53"/>
        <v>92.320881246863493</v>
      </c>
    </row>
    <row r="170" spans="14:33">
      <c r="N170">
        <v>7</v>
      </c>
      <c r="O170">
        <v>7000</v>
      </c>
      <c r="P170">
        <f t="shared" si="36"/>
        <v>43960</v>
      </c>
      <c r="Q170">
        <f t="shared" si="37"/>
        <v>10.060709838725192</v>
      </c>
      <c r="R170">
        <f t="shared" si="38"/>
        <v>1.4712353621256036</v>
      </c>
      <c r="S170">
        <f t="shared" si="39"/>
        <v>84.295576920198414</v>
      </c>
      <c r="T170">
        <f t="shared" si="40"/>
        <v>40.575107948001602</v>
      </c>
      <c r="U170">
        <f t="shared" si="41"/>
        <v>1.5461481788797209</v>
      </c>
      <c r="V170">
        <f t="shared" si="42"/>
        <v>88.587765151646252</v>
      </c>
      <c r="W170">
        <f t="shared" si="43"/>
        <v>11.879712184745111</v>
      </c>
      <c r="X170">
        <f t="shared" si="44"/>
        <v>1.4865194747376567</v>
      </c>
      <c r="Y170">
        <f t="shared" si="45"/>
        <v>85.171292066471722</v>
      </c>
      <c r="Z170" s="1">
        <f t="shared" si="46"/>
        <v>1</v>
      </c>
      <c r="AA170" s="1">
        <f t="shared" si="47"/>
        <v>42320.437217054656</v>
      </c>
      <c r="AB170">
        <f t="shared" si="48"/>
        <v>42320.437228869276</v>
      </c>
      <c r="AC170">
        <f t="shared" si="49"/>
        <v>1.5707726975494167</v>
      </c>
      <c r="AD170">
        <f t="shared" si="50"/>
        <v>89.998646143960926</v>
      </c>
      <c r="AE170" s="1">
        <f t="shared" si="51"/>
        <v>5.5941914738014886E-3</v>
      </c>
      <c r="AF170" s="1">
        <f t="shared" si="52"/>
        <v>-45.045253460068167</v>
      </c>
      <c r="AG170">
        <f t="shared" si="53"/>
        <v>92.287949994627056</v>
      </c>
    </row>
    <row r="171" spans="14:33">
      <c r="N171">
        <v>7.1</v>
      </c>
      <c r="O171">
        <v>7100</v>
      </c>
      <c r="P171">
        <f t="shared" si="36"/>
        <v>44588</v>
      </c>
      <c r="Q171">
        <f t="shared" si="37"/>
        <v>10.203024216297484</v>
      </c>
      <c r="R171">
        <f t="shared" si="38"/>
        <v>1.4726285740100542</v>
      </c>
      <c r="S171">
        <f t="shared" si="39"/>
        <v>84.375402081144898</v>
      </c>
      <c r="T171">
        <f t="shared" si="40"/>
        <v>41.154402744469479</v>
      </c>
      <c r="U171">
        <f t="shared" si="41"/>
        <v>1.5464951982587209</v>
      </c>
      <c r="V171">
        <f t="shared" si="42"/>
        <v>88.607647897472205</v>
      </c>
      <c r="W171">
        <f t="shared" si="43"/>
        <v>12.048228237830493</v>
      </c>
      <c r="X171">
        <f t="shared" si="44"/>
        <v>1.4877009774920351</v>
      </c>
      <c r="Y171">
        <f t="shared" si="45"/>
        <v>85.238987187780694</v>
      </c>
      <c r="Z171" s="1">
        <f t="shared" si="46"/>
        <v>1</v>
      </c>
      <c r="AA171" s="1">
        <f t="shared" si="47"/>
        <v>42925.014891584004</v>
      </c>
      <c r="AB171">
        <f t="shared" si="48"/>
        <v>42925.014903232222</v>
      </c>
      <c r="AC171">
        <f t="shared" si="49"/>
        <v>1.570773030355691</v>
      </c>
      <c r="AD171">
        <f t="shared" si="50"/>
        <v>89.998665212355846</v>
      </c>
      <c r="AE171" s="1">
        <f t="shared" si="51"/>
        <v>5.5156624602013364E-3</v>
      </c>
      <c r="AF171" s="1">
        <f t="shared" si="52"/>
        <v>-45.168046380588542</v>
      </c>
      <c r="AG171">
        <f t="shared" si="53"/>
        <v>92.255937209163605</v>
      </c>
    </row>
    <row r="172" spans="14:33">
      <c r="N172">
        <v>7.2</v>
      </c>
      <c r="O172">
        <v>7200</v>
      </c>
      <c r="P172">
        <f t="shared" si="36"/>
        <v>45216</v>
      </c>
      <c r="Q172">
        <f t="shared" si="37"/>
        <v>10.345357853444726</v>
      </c>
      <c r="R172">
        <f t="shared" si="38"/>
        <v>1.4739834522526234</v>
      </c>
      <c r="S172">
        <f t="shared" si="39"/>
        <v>84.453030886198221</v>
      </c>
      <c r="T172">
        <f t="shared" si="40"/>
        <v>41.733702359267461</v>
      </c>
      <c r="U172">
        <f t="shared" si="41"/>
        <v>1.5468325838236605</v>
      </c>
      <c r="V172">
        <f t="shared" si="42"/>
        <v>88.626978666411887</v>
      </c>
      <c r="W172">
        <f t="shared" si="43"/>
        <v>12.216760645622458</v>
      </c>
      <c r="X172">
        <f t="shared" si="44"/>
        <v>1.4888498837280617</v>
      </c>
      <c r="Y172">
        <f t="shared" si="45"/>
        <v>85.304814666161278</v>
      </c>
      <c r="Z172" s="1">
        <f t="shared" si="46"/>
        <v>1</v>
      </c>
      <c r="AA172" s="1">
        <f t="shared" si="47"/>
        <v>43529.592566113359</v>
      </c>
      <c r="AB172">
        <f t="shared" si="48"/>
        <v>43529.592577599797</v>
      </c>
      <c r="AC172">
        <f t="shared" si="49"/>
        <v>1.5707733539173465</v>
      </c>
      <c r="AD172">
        <f t="shared" si="50"/>
        <v>89.998683751073116</v>
      </c>
      <c r="AE172" s="1">
        <f t="shared" si="51"/>
        <v>5.4393042080634474E-3</v>
      </c>
      <c r="AF172" s="1">
        <f t="shared" si="52"/>
        <v>-45.289133027819524</v>
      </c>
      <c r="AG172">
        <f t="shared" si="53"/>
        <v>92.22480511355117</v>
      </c>
    </row>
    <row r="173" spans="14:33">
      <c r="N173">
        <v>7.3</v>
      </c>
      <c r="O173">
        <v>7300</v>
      </c>
      <c r="P173">
        <f t="shared" si="36"/>
        <v>45844</v>
      </c>
      <c r="Q173">
        <f t="shared" si="37"/>
        <v>10.487709966024736</v>
      </c>
      <c r="R173">
        <f t="shared" si="38"/>
        <v>1.4753015527090008</v>
      </c>
      <c r="S173">
        <f t="shared" si="39"/>
        <v>84.528552479322911</v>
      </c>
      <c r="T173">
        <f t="shared" si="40"/>
        <v>42.313006594494922</v>
      </c>
      <c r="U173">
        <f t="shared" si="41"/>
        <v>1.5471607311836089</v>
      </c>
      <c r="V173">
        <f t="shared" si="42"/>
        <v>88.645780125195287</v>
      </c>
      <c r="W173">
        <f t="shared" si="43"/>
        <v>12.38530874048371</v>
      </c>
      <c r="X173">
        <f t="shared" si="44"/>
        <v>1.4899675211388081</v>
      </c>
      <c r="Y173">
        <f t="shared" si="45"/>
        <v>85.368850572822979</v>
      </c>
      <c r="Z173" s="1">
        <f t="shared" si="46"/>
        <v>1</v>
      </c>
      <c r="AA173" s="1">
        <f t="shared" si="47"/>
        <v>44134.170240642714</v>
      </c>
      <c r="AB173">
        <f t="shared" si="48"/>
        <v>44134.170251971802</v>
      </c>
      <c r="AC173">
        <f t="shared" si="49"/>
        <v>1.5707736686142992</v>
      </c>
      <c r="AD173">
        <f t="shared" si="50"/>
        <v>89.998701781880328</v>
      </c>
      <c r="AE173" s="1">
        <f t="shared" si="51"/>
        <v>5.365028069974037E-3</v>
      </c>
      <c r="AF173" s="1">
        <f t="shared" si="52"/>
        <v>-45.408560029028855</v>
      </c>
      <c r="AG173">
        <f t="shared" si="53"/>
        <v>92.194517968304766</v>
      </c>
    </row>
    <row r="174" spans="14:33">
      <c r="N174">
        <v>7.4</v>
      </c>
      <c r="O174">
        <v>7400</v>
      </c>
      <c r="P174">
        <f t="shared" si="36"/>
        <v>46472</v>
      </c>
      <c r="Q174">
        <f t="shared" si="37"/>
        <v>10.630079811799403</v>
      </c>
      <c r="R174">
        <f t="shared" si="38"/>
        <v>1.4765843484114554</v>
      </c>
      <c r="S174">
        <f t="shared" si="39"/>
        <v>84.60205125905108</v>
      </c>
      <c r="T174">
        <f t="shared" si="40"/>
        <v>42.892315262941104</v>
      </c>
      <c r="U174">
        <f t="shared" si="41"/>
        <v>1.5474800145832812</v>
      </c>
      <c r="V174">
        <f t="shared" si="42"/>
        <v>88.664073716465097</v>
      </c>
      <c r="W174">
        <f t="shared" si="43"/>
        <v>12.553871890571196</v>
      </c>
      <c r="X174">
        <f t="shared" si="44"/>
        <v>1.4910551464311552</v>
      </c>
      <c r="Y174">
        <f t="shared" si="45"/>
        <v>85.431166911766141</v>
      </c>
      <c r="Z174" s="1">
        <f t="shared" si="46"/>
        <v>1</v>
      </c>
      <c r="AA174" s="1">
        <f t="shared" si="47"/>
        <v>44738.747915172062</v>
      </c>
      <c r="AB174">
        <f t="shared" si="48"/>
        <v>44738.747926348056</v>
      </c>
      <c r="AC174">
        <f t="shared" si="49"/>
        <v>1.5707739748059288</v>
      </c>
      <c r="AD174">
        <f t="shared" si="50"/>
        <v>89.998719325368427</v>
      </c>
      <c r="AE174" s="1">
        <f t="shared" si="51"/>
        <v>5.2927501536047415E-3</v>
      </c>
      <c r="AF174" s="1">
        <f t="shared" si="52"/>
        <v>-45.526372131403818</v>
      </c>
      <c r="AG174">
        <f t="shared" si="53"/>
        <v>92.165041936249949</v>
      </c>
    </row>
    <row r="175" spans="14:33">
      <c r="N175">
        <v>7.5</v>
      </c>
      <c r="O175">
        <v>7500</v>
      </c>
      <c r="P175">
        <f t="shared" si="36"/>
        <v>47100</v>
      </c>
      <c r="Q175">
        <f t="shared" si="37"/>
        <v>10.772466687678476</v>
      </c>
      <c r="R175">
        <f t="shared" si="38"/>
        <v>1.4778332349915275</v>
      </c>
      <c r="S175">
        <f t="shared" si="39"/>
        <v>84.673607189179734</v>
      </c>
      <c r="T175">
        <f t="shared" si="40"/>
        <v>43.471628187373021</v>
      </c>
      <c r="U175">
        <f t="shared" si="41"/>
        <v>1.5477907883257678</v>
      </c>
      <c r="V175">
        <f t="shared" si="42"/>
        <v>88.68187974029307</v>
      </c>
      <c r="W175">
        <f t="shared" si="43"/>
        <v>12.722449497472724</v>
      </c>
      <c r="X175">
        <f t="shared" si="44"/>
        <v>1.4921139499975173</v>
      </c>
      <c r="Y175">
        <f t="shared" si="45"/>
        <v>85.491831887452093</v>
      </c>
      <c r="Z175" s="1">
        <f t="shared" si="46"/>
        <v>1</v>
      </c>
      <c r="AA175" s="1">
        <f t="shared" si="47"/>
        <v>45343.325589701417</v>
      </c>
      <c r="AB175">
        <f t="shared" si="48"/>
        <v>45343.3256007284</v>
      </c>
      <c r="AC175">
        <f t="shared" si="49"/>
        <v>1.5707742728324483</v>
      </c>
      <c r="AD175">
        <f t="shared" si="50"/>
        <v>89.998736401030172</v>
      </c>
      <c r="AE175" s="1">
        <f t="shared" si="51"/>
        <v>5.222391007534276E-3</v>
      </c>
      <c r="AF175" s="1">
        <f t="shared" si="52"/>
        <v>-45.6426123015165</v>
      </c>
      <c r="AG175">
        <f t="shared" si="53"/>
        <v>92.136344957979318</v>
      </c>
    </row>
    <row r="176" spans="14:33">
      <c r="N176">
        <v>7.6</v>
      </c>
      <c r="O176">
        <v>7600</v>
      </c>
      <c r="P176">
        <f t="shared" si="36"/>
        <v>47728</v>
      </c>
      <c r="Q176">
        <f t="shared" si="37"/>
        <v>10.914869927177611</v>
      </c>
      <c r="R176">
        <f t="shared" si="38"/>
        <v>1.479049535683417</v>
      </c>
      <c r="S176">
        <f t="shared" si="39"/>
        <v>84.743296085443845</v>
      </c>
      <c r="T176">
        <f t="shared" si="40"/>
        <v>44.050945199879592</v>
      </c>
      <c r="U176">
        <f t="shared" si="41"/>
        <v>1.5480933880830841</v>
      </c>
      <c r="V176">
        <f t="shared" si="42"/>
        <v>88.69921742926897</v>
      </c>
      <c r="W176">
        <f t="shared" si="43"/>
        <v>12.891040994028113</v>
      </c>
      <c r="X176">
        <f t="shared" si="44"/>
        <v>1.4931450602241725</v>
      </c>
      <c r="Y176">
        <f t="shared" si="45"/>
        <v>85.550910151652218</v>
      </c>
      <c r="Z176" s="1">
        <f t="shared" si="46"/>
        <v>1</v>
      </c>
      <c r="AA176" s="1">
        <f t="shared" si="47"/>
        <v>45947.903264230765</v>
      </c>
      <c r="AB176">
        <f t="shared" si="48"/>
        <v>45947.903275112658</v>
      </c>
      <c r="AC176">
        <f t="shared" si="49"/>
        <v>1.5707745630161647</v>
      </c>
      <c r="AD176">
        <f t="shared" si="50"/>
        <v>89.998753027332413</v>
      </c>
      <c r="AE176" s="1">
        <f t="shared" si="51"/>
        <v>5.1538753316230932E-3</v>
      </c>
      <c r="AF176" s="1">
        <f t="shared" si="52"/>
        <v>-45.757321818313805</v>
      </c>
      <c r="AG176">
        <f t="shared" si="53"/>
        <v>92.108396636939403</v>
      </c>
    </row>
    <row r="177" spans="14:33">
      <c r="N177">
        <v>7.7</v>
      </c>
      <c r="O177">
        <v>7700</v>
      </c>
      <c r="P177">
        <f t="shared" si="36"/>
        <v>48356</v>
      </c>
      <c r="Q177">
        <f t="shared" si="37"/>
        <v>11.057288898071555</v>
      </c>
      <c r="R177">
        <f t="shared" si="38"/>
        <v>1.4802345059453021</v>
      </c>
      <c r="S177">
        <f t="shared" si="39"/>
        <v>84.811189880298372</v>
      </c>
      <c r="T177">
        <f t="shared" si="40"/>
        <v>44.630266141266731</v>
      </c>
      <c r="U177">
        <f t="shared" si="41"/>
        <v>1.5483881321047246</v>
      </c>
      <c r="V177">
        <f t="shared" si="42"/>
        <v>88.71610501774569</v>
      </c>
      <c r="W177">
        <f t="shared" si="43"/>
        <v>13.059645842318295</v>
      </c>
      <c r="X177">
        <f t="shared" si="44"/>
        <v>1.4941495474686852</v>
      </c>
      <c r="Y177">
        <f t="shared" si="45"/>
        <v>85.608463031337521</v>
      </c>
      <c r="Z177" s="1">
        <f t="shared" si="46"/>
        <v>1</v>
      </c>
      <c r="AA177" s="1">
        <f t="shared" si="47"/>
        <v>46552.48093876012</v>
      </c>
      <c r="AB177">
        <f t="shared" si="48"/>
        <v>46552.480949500685</v>
      </c>
      <c r="AC177">
        <f t="shared" si="49"/>
        <v>1.5707748456626416</v>
      </c>
      <c r="AD177">
        <f t="shared" si="50"/>
        <v>89.998769221782624</v>
      </c>
      <c r="AE177" s="1">
        <f t="shared" si="51"/>
        <v>5.0871317097339469E-3</v>
      </c>
      <c r="AF177" s="1">
        <f t="shared" si="52"/>
        <v>-45.870540360130235</v>
      </c>
      <c r="AG177">
        <f t="shared" si="53"/>
        <v>92.08116813329346</v>
      </c>
    </row>
    <row r="178" spans="14:33">
      <c r="N178">
        <v>7.8</v>
      </c>
      <c r="O178">
        <v>7800</v>
      </c>
      <c r="P178">
        <f t="shared" si="36"/>
        <v>48984</v>
      </c>
      <c r="Q178">
        <f t="shared" si="37"/>
        <v>11.199723000225196</v>
      </c>
      <c r="R178">
        <f t="shared" si="38"/>
        <v>1.4813893377321046</v>
      </c>
      <c r="S178">
        <f t="shared" si="39"/>
        <v>84.877356867729702</v>
      </c>
      <c r="T178">
        <f t="shared" si="40"/>
        <v>45.209590860499056</v>
      </c>
      <c r="U178">
        <f t="shared" si="41"/>
        <v>1.5486753223333605</v>
      </c>
      <c r="V178">
        <f t="shared" si="42"/>
        <v>88.732559805763913</v>
      </c>
      <c r="W178">
        <f t="shared" si="43"/>
        <v>13.228263531807517</v>
      </c>
      <c r="X178">
        <f t="shared" si="44"/>
        <v>1.4951284277356414</v>
      </c>
      <c r="Y178">
        <f t="shared" si="45"/>
        <v>85.66454873928275</v>
      </c>
      <c r="Z178" s="1">
        <f t="shared" si="46"/>
        <v>1</v>
      </c>
      <c r="AA178" s="1">
        <f t="shared" si="47"/>
        <v>47157.058613289475</v>
      </c>
      <c r="AB178">
        <f t="shared" si="48"/>
        <v>47157.058623892342</v>
      </c>
      <c r="AC178">
        <f t="shared" si="49"/>
        <v>1.5707751210617729</v>
      </c>
      <c r="AD178">
        <f t="shared" si="50"/>
        <v>89.998785000990537</v>
      </c>
      <c r="AE178" s="1">
        <f t="shared" si="51"/>
        <v>5.0220923628148915E-3</v>
      </c>
      <c r="AF178" s="1">
        <f t="shared" si="52"/>
        <v>-45.98230608617768</v>
      </c>
      <c r="AG178">
        <f t="shared" si="53"/>
        <v>92.054632065789121</v>
      </c>
    </row>
    <row r="179" spans="14:33">
      <c r="N179">
        <v>7.9</v>
      </c>
      <c r="O179">
        <v>7900</v>
      </c>
      <c r="P179">
        <f t="shared" si="36"/>
        <v>49612</v>
      </c>
      <c r="Q179">
        <f t="shared" si="37"/>
        <v>11.342171663587033</v>
      </c>
      <c r="R179">
        <f t="shared" si="38"/>
        <v>1.4825151634499039</v>
      </c>
      <c r="S179">
        <f t="shared" si="39"/>
        <v>84.941861929826899</v>
      </c>
      <c r="T179">
        <f t="shared" si="40"/>
        <v>45.788919214183842</v>
      </c>
      <c r="U179">
        <f t="shared" si="41"/>
        <v>1.5489552454359004</v>
      </c>
      <c r="V179">
        <f t="shared" si="42"/>
        <v>88.748598218127654</v>
      </c>
      <c r="W179">
        <f t="shared" si="43"/>
        <v>13.396893577625182</v>
      </c>
      <c r="X179">
        <f t="shared" si="44"/>
        <v>1.4960826660770086</v>
      </c>
      <c r="Y179">
        <f t="shared" si="45"/>
        <v>85.719222568892647</v>
      </c>
      <c r="Z179" s="1">
        <f t="shared" si="46"/>
        <v>1</v>
      </c>
      <c r="AA179" s="1">
        <f t="shared" si="47"/>
        <v>47761.636287818823</v>
      </c>
      <c r="AB179">
        <f t="shared" si="48"/>
        <v>47761.636298287471</v>
      </c>
      <c r="AC179">
        <f t="shared" si="49"/>
        <v>1.5707753894887744</v>
      </c>
      <c r="AD179">
        <f t="shared" si="50"/>
        <v>89.99880038072483</v>
      </c>
      <c r="AE179" s="1">
        <f t="shared" si="51"/>
        <v>4.9586929205596778E-3</v>
      </c>
      <c r="AF179" s="1">
        <f t="shared" si="52"/>
        <v>-46.092655712926614</v>
      </c>
      <c r="AG179">
        <f t="shared" si="53"/>
        <v>92.028762420938079</v>
      </c>
    </row>
    <row r="180" spans="14:33">
      <c r="N180">
        <v>8</v>
      </c>
      <c r="O180">
        <v>8000</v>
      </c>
      <c r="P180">
        <f t="shared" si="36"/>
        <v>50240</v>
      </c>
      <c r="Q180">
        <f t="shared" si="37"/>
        <v>11.484634346331037</v>
      </c>
      <c r="R180">
        <f t="shared" si="38"/>
        <v>1.483613059619266</v>
      </c>
      <c r="S180">
        <f t="shared" si="39"/>
        <v>85.004766746674932</v>
      </c>
      <c r="T180">
        <f t="shared" si="40"/>
        <v>46.368251066093755</v>
      </c>
      <c r="U180">
        <f t="shared" si="41"/>
        <v>1.5492281737573079</v>
      </c>
      <c r="V180">
        <f t="shared" si="42"/>
        <v>88.764235859053898</v>
      </c>
      <c r="W180">
        <f t="shared" si="43"/>
        <v>13.565535518975276</v>
      </c>
      <c r="X180">
        <f t="shared" si="44"/>
        <v>1.4970131797408466</v>
      </c>
      <c r="Y180">
        <f t="shared" si="45"/>
        <v>85.772537074609829</v>
      </c>
      <c r="Z180" s="1">
        <f t="shared" si="46"/>
        <v>1</v>
      </c>
      <c r="AA180" s="1">
        <f t="shared" si="47"/>
        <v>48366.213962348178</v>
      </c>
      <c r="AB180">
        <f t="shared" si="48"/>
        <v>48366.213972685975</v>
      </c>
      <c r="AC180">
        <f t="shared" si="49"/>
        <v>1.570775651205101</v>
      </c>
      <c r="AD180">
        <f t="shared" si="50"/>
        <v>89.998815375965776</v>
      </c>
      <c r="AE180" s="1">
        <f t="shared" si="51"/>
        <v>4.8968722100369453E-3</v>
      </c>
      <c r="AF180" s="1">
        <f t="shared" si="52"/>
        <v>-46.201624585757514</v>
      </c>
      <c r="AG180">
        <f t="shared" si="53"/>
        <v>92.003534468881</v>
      </c>
    </row>
    <row r="181" spans="14:33">
      <c r="N181">
        <v>8.1</v>
      </c>
      <c r="O181">
        <v>8100</v>
      </c>
      <c r="P181">
        <f t="shared" si="36"/>
        <v>50868</v>
      </c>
      <c r="Q181">
        <f t="shared" si="37"/>
        <v>11.627110533134315</v>
      </c>
      <c r="R181">
        <f t="shared" si="38"/>
        <v>1.4846840502721119</v>
      </c>
      <c r="S181">
        <f t="shared" si="39"/>
        <v>85.066129990980954</v>
      </c>
      <c r="T181">
        <f t="shared" si="40"/>
        <v>46.947586286724793</v>
      </c>
      <c r="U181">
        <f t="shared" si="41"/>
        <v>1.5494943662038443</v>
      </c>
      <c r="V181">
        <f t="shared" si="42"/>
        <v>88.779487562778698</v>
      </c>
      <c r="W181">
        <f t="shared" si="43"/>
        <v>13.734188917662513</v>
      </c>
      <c r="X181">
        <f t="shared" si="44"/>
        <v>1.4979208410897931</v>
      </c>
      <c r="Y181">
        <f t="shared" si="45"/>
        <v>85.824542239131603</v>
      </c>
      <c r="Z181" s="1">
        <f t="shared" si="46"/>
        <v>1</v>
      </c>
      <c r="AA181" s="1">
        <f t="shared" si="47"/>
        <v>48970.791636877526</v>
      </c>
      <c r="AB181">
        <f t="shared" si="48"/>
        <v>48970.791647087695</v>
      </c>
      <c r="AC181">
        <f t="shared" si="49"/>
        <v>1.5707759064592959</v>
      </c>
      <c r="AD181">
        <f t="shared" si="50"/>
        <v>89.998830000953845</v>
      </c>
      <c r="AE181" s="1">
        <f t="shared" si="51"/>
        <v>4.8365720598366928E-3</v>
      </c>
      <c r="AF181" s="1">
        <f t="shared" si="52"/>
        <v>-46.309246746228688</v>
      </c>
      <c r="AG181">
        <f t="shared" si="53"/>
        <v>91.978924685371922</v>
      </c>
    </row>
    <row r="182" spans="14:33">
      <c r="N182">
        <v>8.1999999999999993</v>
      </c>
      <c r="O182">
        <v>8200</v>
      </c>
      <c r="P182">
        <f t="shared" si="36"/>
        <v>51496</v>
      </c>
      <c r="Q182">
        <f t="shared" si="37"/>
        <v>11.769599733579129</v>
      </c>
      <c r="R182">
        <f t="shared" si="38"/>
        <v>1.4857291101044097</v>
      </c>
      <c r="S182">
        <f t="shared" si="39"/>
        <v>85.126007508710259</v>
      </c>
      <c r="T182">
        <f t="shared" si="40"/>
        <v>47.52692475288665</v>
      </c>
      <c r="U182">
        <f t="shared" si="41"/>
        <v>1.5497540690617515</v>
      </c>
      <c r="V182">
        <f t="shared" si="42"/>
        <v>88.794367440464271</v>
      </c>
      <c r="W182">
        <f t="shared" si="43"/>
        <v>13.902853356725256</v>
      </c>
      <c r="X182">
        <f t="shared" si="44"/>
        <v>1.49880648030869</v>
      </c>
      <c r="Y182">
        <f t="shared" si="45"/>
        <v>85.875285628545669</v>
      </c>
      <c r="Z182" s="1">
        <f t="shared" si="46"/>
        <v>1</v>
      </c>
      <c r="AA182" s="1">
        <f t="shared" si="47"/>
        <v>49575.369311406881</v>
      </c>
      <c r="AB182">
        <f t="shared" si="48"/>
        <v>49575.369321492537</v>
      </c>
      <c r="AC182">
        <f t="shared" si="49"/>
        <v>1.5707761554877786</v>
      </c>
      <c r="AD182">
        <f t="shared" si="50"/>
        <v>89.99884426923488</v>
      </c>
      <c r="AE182" s="1">
        <f t="shared" si="51"/>
        <v>4.7777371184225146E-3</v>
      </c>
      <c r="AF182" s="1">
        <f t="shared" si="52"/>
        <v>-46.415554995277972</v>
      </c>
      <c r="AG182">
        <f t="shared" si="53"/>
        <v>91.954910679371153</v>
      </c>
    </row>
    <row r="183" spans="14:33">
      <c r="N183">
        <v>8.3000000000000007</v>
      </c>
      <c r="O183">
        <v>8300</v>
      </c>
      <c r="P183">
        <f t="shared" si="36"/>
        <v>52124</v>
      </c>
      <c r="Q183">
        <f t="shared" si="37"/>
        <v>11.912101480668952</v>
      </c>
      <c r="R183">
        <f t="shared" si="38"/>
        <v>1.4867491674048801</v>
      </c>
      <c r="S183">
        <f t="shared" si="39"/>
        <v>85.184452486888731</v>
      </c>
      <c r="T183">
        <f t="shared" si="40"/>
        <v>48.106266347322624</v>
      </c>
      <c r="U183">
        <f t="shared" si="41"/>
        <v>1.5500075167568181</v>
      </c>
      <c r="V183">
        <f t="shared" si="42"/>
        <v>88.808888923718911</v>
      </c>
      <c r="W183">
        <f t="shared" si="43"/>
        <v>14.071528439166391</v>
      </c>
      <c r="X183">
        <f t="shared" si="44"/>
        <v>1.4996708879188854</v>
      </c>
      <c r="Y183">
        <f t="shared" si="45"/>
        <v>85.924812536388842</v>
      </c>
      <c r="Z183" s="1">
        <f t="shared" si="46"/>
        <v>1</v>
      </c>
      <c r="AA183" s="1">
        <f t="shared" si="47"/>
        <v>50179.946985936229</v>
      </c>
      <c r="AB183">
        <f t="shared" si="48"/>
        <v>50179.946995900369</v>
      </c>
      <c r="AC183">
        <f t="shared" si="49"/>
        <v>1.5707763985155752</v>
      </c>
      <c r="AD183">
        <f t="shared" si="50"/>
        <v>89.998858193701921</v>
      </c>
      <c r="AE183" s="1">
        <f t="shared" si="51"/>
        <v>4.7203146855031523E-3</v>
      </c>
      <c r="AF183" s="1">
        <f t="shared" si="52"/>
        <v>-46.520580952648984</v>
      </c>
      <c r="AG183">
        <f t="shared" si="53"/>
        <v>91.931471125781201</v>
      </c>
    </row>
    <row r="184" spans="14:33">
      <c r="N184">
        <v>8.4</v>
      </c>
      <c r="O184">
        <v>8400</v>
      </c>
      <c r="P184">
        <f t="shared" si="36"/>
        <v>52752</v>
      </c>
      <c r="Q184">
        <f t="shared" si="37"/>
        <v>12.054615329449193</v>
      </c>
      <c r="R184">
        <f t="shared" si="38"/>
        <v>1.4877451067780121</v>
      </c>
      <c r="S184">
        <f t="shared" si="39"/>
        <v>85.241515609620095</v>
      </c>
      <c r="T184">
        <f t="shared" si="40"/>
        <v>48.685610958356634</v>
      </c>
      <c r="U184">
        <f t="shared" si="41"/>
        <v>1.550254932559743</v>
      </c>
      <c r="V184">
        <f t="shared" si="42"/>
        <v>88.823064805011342</v>
      </c>
      <c r="W184">
        <f t="shared" si="43"/>
        <v>14.240213786774033</v>
      </c>
      <c r="X184">
        <f t="shared" si="44"/>
        <v>1.5005148171150942</v>
      </c>
      <c r="Y184">
        <f t="shared" si="45"/>
        <v>85.973166117539478</v>
      </c>
      <c r="Z184" s="1">
        <f t="shared" si="46"/>
        <v>1</v>
      </c>
      <c r="AA184" s="1">
        <f t="shared" si="47"/>
        <v>50784.524660465584</v>
      </c>
      <c r="AB184">
        <f t="shared" si="48"/>
        <v>50784.524670311104</v>
      </c>
      <c r="AC184">
        <f t="shared" si="49"/>
        <v>1.5707766357569957</v>
      </c>
      <c r="AD184">
        <f t="shared" si="50"/>
        <v>89.998871786634041</v>
      </c>
      <c r="AE184" s="1">
        <f t="shared" si="51"/>
        <v>4.6642545553487137E-3</v>
      </c>
      <c r="AF184" s="1">
        <f t="shared" si="52"/>
        <v>-46.624355112808892</v>
      </c>
      <c r="AG184">
        <f t="shared" si="53"/>
        <v>91.908585702908027</v>
      </c>
    </row>
    <row r="185" spans="14:33">
      <c r="N185">
        <v>8.5</v>
      </c>
      <c r="O185">
        <v>8500</v>
      </c>
      <c r="P185">
        <f t="shared" si="36"/>
        <v>53380</v>
      </c>
      <c r="Q185">
        <f t="shared" si="37"/>
        <v>12.197140855724102</v>
      </c>
      <c r="R185">
        <f t="shared" si="38"/>
        <v>1.4887177716780147</v>
      </c>
      <c r="S185">
        <f t="shared" si="39"/>
        <v>85.297245203270762</v>
      </c>
      <c r="T185">
        <f t="shared" si="40"/>
        <v>49.26495847956518</v>
      </c>
      <c r="U185">
        <f t="shared" si="41"/>
        <v>1.5504965292417607</v>
      </c>
      <c r="V185">
        <f t="shared" si="42"/>
        <v>88.836907275235319</v>
      </c>
      <c r="W185">
        <f t="shared" si="43"/>
        <v>14.408909039024744</v>
      </c>
      <c r="X185">
        <f t="shared" si="44"/>
        <v>1.5013389859392356</v>
      </c>
      <c r="Y185">
        <f t="shared" si="45"/>
        <v>86.020387512769048</v>
      </c>
      <c r="Z185" s="1">
        <f t="shared" si="46"/>
        <v>1</v>
      </c>
      <c r="AA185" s="1">
        <f t="shared" si="47"/>
        <v>51389.102334994939</v>
      </c>
      <c r="AB185">
        <f t="shared" si="48"/>
        <v>51389.102344724626</v>
      </c>
      <c r="AC185">
        <f t="shared" si="49"/>
        <v>1.570776867416265</v>
      </c>
      <c r="AD185">
        <f t="shared" si="50"/>
        <v>89.998885059732459</v>
      </c>
      <c r="AE185" s="1">
        <f t="shared" si="51"/>
        <v>4.6095088710769692E-3</v>
      </c>
      <c r="AF185" s="1">
        <f t="shared" si="52"/>
        <v>-46.726906897602746</v>
      </c>
      <c r="AG185">
        <f t="shared" si="53"/>
        <v>91.886235034262967</v>
      </c>
    </row>
    <row r="186" spans="14:33">
      <c r="N186">
        <v>8.6</v>
      </c>
      <c r="O186">
        <v>8600</v>
      </c>
      <c r="P186">
        <f t="shared" si="36"/>
        <v>54008</v>
      </c>
      <c r="Q186">
        <f t="shared" si="37"/>
        <v>12.339677654862108</v>
      </c>
      <c r="R186">
        <f t="shared" si="38"/>
        <v>1.4896679667688024</v>
      </c>
      <c r="S186">
        <f t="shared" si="39"/>
        <v>85.35168737168695</v>
      </c>
      <c r="T186">
        <f t="shared" si="40"/>
        <v>49.844308809472132</v>
      </c>
      <c r="U186">
        <f t="shared" si="41"/>
        <v>1.5507325096845681</v>
      </c>
      <c r="V186">
        <f t="shared" si="42"/>
        <v>88.850427958655814</v>
      </c>
      <c r="W186">
        <f t="shared" si="43"/>
        <v>14.577613852062607</v>
      </c>
      <c r="X186">
        <f t="shared" si="44"/>
        <v>1.5021440793043417</v>
      </c>
      <c r="Y186">
        <f t="shared" si="45"/>
        <v>86.066515964703612</v>
      </c>
      <c r="Z186" s="1">
        <f t="shared" si="46"/>
        <v>1</v>
      </c>
      <c r="AA186" s="1">
        <f t="shared" si="47"/>
        <v>51993.680009524287</v>
      </c>
      <c r="AB186">
        <f t="shared" si="48"/>
        <v>51993.68001914084</v>
      </c>
      <c r="AC186">
        <f t="shared" si="49"/>
        <v>1.5707770936881096</v>
      </c>
      <c r="AD186">
        <f t="shared" si="50"/>
        <v>89.998898024154187</v>
      </c>
      <c r="AE186" s="1">
        <f t="shared" si="51"/>
        <v>4.5560319890249126E-3</v>
      </c>
      <c r="AF186" s="1">
        <f t="shared" si="52"/>
        <v>-46.828264705870033</v>
      </c>
      <c r="AG186">
        <f t="shared" si="53"/>
        <v>91.864400634360862</v>
      </c>
    </row>
    <row r="187" spans="14:33">
      <c r="N187">
        <v>8.6999999999999993</v>
      </c>
      <c r="O187">
        <v>8700</v>
      </c>
      <c r="P187">
        <f t="shared" si="36"/>
        <v>54636</v>
      </c>
      <c r="Q187">
        <f t="shared" si="37"/>
        <v>12.482225340682602</v>
      </c>
      <c r="R187">
        <f t="shared" si="38"/>
        <v>1.4905964601237676</v>
      </c>
      <c r="S187">
        <f t="shared" si="39"/>
        <v>85.404886122232398</v>
      </c>
      <c r="T187">
        <f t="shared" si="40"/>
        <v>50.423661851264605</v>
      </c>
      <c r="U187">
        <f t="shared" si="41"/>
        <v>1.5509630674482284</v>
      </c>
      <c r="V187">
        <f t="shared" si="42"/>
        <v>88.863637945447522</v>
      </c>
      <c r="W187">
        <f t="shared" si="43"/>
        <v>14.746327897748142</v>
      </c>
      <c r="X187">
        <f t="shared" si="44"/>
        <v>1.5029307508804441</v>
      </c>
      <c r="Y187">
        <f t="shared" si="45"/>
        <v>86.111588925877186</v>
      </c>
      <c r="Z187" s="1">
        <f t="shared" si="46"/>
        <v>1</v>
      </c>
      <c r="AA187" s="1">
        <f t="shared" si="47"/>
        <v>52598.257684053642</v>
      </c>
      <c r="AB187">
        <f t="shared" si="48"/>
        <v>52598.257693559659</v>
      </c>
      <c r="AC187">
        <f t="shared" si="49"/>
        <v>1.5707773147583024</v>
      </c>
      <c r="AD187">
        <f t="shared" si="50"/>
        <v>89.998910690543212</v>
      </c>
      <c r="AE187" s="1">
        <f t="shared" si="51"/>
        <v>4.5037803524013171E-3</v>
      </c>
      <c r="AF187" s="1">
        <f t="shared" si="52"/>
        <v>-46.92845596023075</v>
      </c>
      <c r="AG187">
        <f t="shared" si="53"/>
        <v>91.843064858197266</v>
      </c>
    </row>
    <row r="188" spans="14:33">
      <c r="N188">
        <v>8.8000000000000007</v>
      </c>
      <c r="O188">
        <v>8800</v>
      </c>
      <c r="P188">
        <f t="shared" si="36"/>
        <v>55264</v>
      </c>
      <c r="Q188">
        <f t="shared" si="37"/>
        <v>12.624783544417745</v>
      </c>
      <c r="R188">
        <f t="shared" si="38"/>
        <v>1.4915039852778529</v>
      </c>
      <c r="S188">
        <f t="shared" si="39"/>
        <v>85.456883483363441</v>
      </c>
      <c r="T188">
        <f t="shared" si="40"/>
        <v>51.003017512528103</v>
      </c>
      <c r="U188">
        <f t="shared" si="41"/>
        <v>1.5511883873003904</v>
      </c>
      <c r="V188">
        <f t="shared" si="42"/>
        <v>88.876547822016917</v>
      </c>
      <c r="W188">
        <f t="shared" si="43"/>
        <v>14.915050862771524</v>
      </c>
      <c r="X188">
        <f t="shared" si="44"/>
        <v>1.5036996248532795</v>
      </c>
      <c r="Y188">
        <f t="shared" si="45"/>
        <v>86.1556421594981</v>
      </c>
      <c r="Z188" s="1">
        <f t="shared" si="46"/>
        <v>1</v>
      </c>
      <c r="AA188" s="1">
        <f t="shared" si="47"/>
        <v>53202.83535858299</v>
      </c>
      <c r="AB188">
        <f t="shared" si="48"/>
        <v>53202.835367980981</v>
      </c>
      <c r="AC188">
        <f t="shared" si="49"/>
        <v>1.5707775308041727</v>
      </c>
      <c r="AD188">
        <f t="shared" si="50"/>
        <v>89.998923069059757</v>
      </c>
      <c r="AE188" s="1">
        <f t="shared" si="51"/>
        <v>4.4527123734884174E-3</v>
      </c>
      <c r="AF188" s="1">
        <f t="shared" si="52"/>
        <v>-47.027507151232363</v>
      </c>
      <c r="AG188">
        <f t="shared" si="53"/>
        <v>91.822210854117728</v>
      </c>
    </row>
    <row r="189" spans="14:33">
      <c r="N189">
        <v>8.9</v>
      </c>
      <c r="O189">
        <v>8900</v>
      </c>
      <c r="P189">
        <f t="shared" si="36"/>
        <v>55892</v>
      </c>
      <c r="Q189">
        <f t="shared" si="37"/>
        <v>12.7673519137435</v>
      </c>
      <c r="R189">
        <f t="shared" si="38"/>
        <v>1.492391243143343</v>
      </c>
      <c r="S189">
        <f t="shared" si="39"/>
        <v>85.50771961439581</v>
      </c>
      <c r="T189">
        <f t="shared" si="40"/>
        <v>51.582375704999606</v>
      </c>
      <c r="U189">
        <f t="shared" si="41"/>
        <v>1.5514086457098613</v>
      </c>
      <c r="V189">
        <f t="shared" si="42"/>
        <v>88.889167699281856</v>
      </c>
      <c r="W189">
        <f t="shared" si="43"/>
        <v>15.083782447825115</v>
      </c>
      <c r="X189">
        <f t="shared" si="44"/>
        <v>1.5044512975656954</v>
      </c>
      <c r="Y189">
        <f t="shared" si="45"/>
        <v>86.198709833494689</v>
      </c>
      <c r="Z189" s="1">
        <f t="shared" si="46"/>
        <v>1</v>
      </c>
      <c r="AA189" s="1">
        <f t="shared" si="47"/>
        <v>53807.413033112345</v>
      </c>
      <c r="AB189">
        <f t="shared" si="48"/>
        <v>53807.413042404747</v>
      </c>
      <c r="AC189">
        <f t="shared" si="49"/>
        <v>1.5707777419950797</v>
      </c>
      <c r="AD189">
        <f t="shared" si="50"/>
        <v>89.998935169407403</v>
      </c>
      <c r="AE189" s="1">
        <f t="shared" si="51"/>
        <v>4.4027883237260021E-3</v>
      </c>
      <c r="AF189" s="1">
        <f t="shared" si="52"/>
        <v>-47.125443879033888</v>
      </c>
      <c r="AG189">
        <f t="shared" si="53"/>
        <v>91.801822519817065</v>
      </c>
    </row>
    <row r="190" spans="14:33">
      <c r="N190">
        <v>9</v>
      </c>
      <c r="O190">
        <v>9000</v>
      </c>
      <c r="P190">
        <f t="shared" si="36"/>
        <v>56520</v>
      </c>
      <c r="Q190">
        <f t="shared" si="37"/>
        <v>12.909930111874546</v>
      </c>
      <c r="R190">
        <f t="shared" si="38"/>
        <v>1.4932589037998008</v>
      </c>
      <c r="S190">
        <f t="shared" si="39"/>
        <v>85.557432908060392</v>
      </c>
      <c r="T190">
        <f t="shared" si="40"/>
        <v>52.161736344337065</v>
      </c>
      <c r="U190">
        <f t="shared" si="41"/>
        <v>1.5516240113073057</v>
      </c>
      <c r="V190">
        <f t="shared" si="42"/>
        <v>88.90150723906774</v>
      </c>
      <c r="W190">
        <f t="shared" si="43"/>
        <v>15.252522366830718</v>
      </c>
      <c r="X190">
        <f t="shared" si="44"/>
        <v>1.5051863390507694</v>
      </c>
      <c r="Y190">
        <f t="shared" si="45"/>
        <v>86.240824608356462</v>
      </c>
      <c r="Z190" s="1">
        <f t="shared" si="46"/>
        <v>1</v>
      </c>
      <c r="AA190" s="1">
        <f t="shared" si="47"/>
        <v>54411.9907076417</v>
      </c>
      <c r="AB190">
        <f t="shared" si="48"/>
        <v>54411.990716830856</v>
      </c>
      <c r="AC190">
        <f t="shared" si="49"/>
        <v>1.5707779484928555</v>
      </c>
      <c r="AD190">
        <f t="shared" si="50"/>
        <v>89.998947000858422</v>
      </c>
      <c r="AE190" s="1">
        <f t="shared" si="51"/>
        <v>4.3539702310699336E-3</v>
      </c>
      <c r="AF190" s="1">
        <f t="shared" si="52"/>
        <v>-47.222290892789893</v>
      </c>
      <c r="AG190">
        <f t="shared" si="53"/>
        <v>91.781884461228316</v>
      </c>
    </row>
    <row r="191" spans="14:33">
      <c r="N191">
        <v>9.1</v>
      </c>
      <c r="O191">
        <v>9100</v>
      </c>
      <c r="P191">
        <f t="shared" si="36"/>
        <v>57148</v>
      </c>
      <c r="Q191">
        <f t="shared" si="37"/>
        <v>13.052517816718234</v>
      </c>
      <c r="R191">
        <f t="shared" si="38"/>
        <v>1.4941076081676619</v>
      </c>
      <c r="S191">
        <f t="shared" si="39"/>
        <v>85.606060086393157</v>
      </c>
      <c r="T191">
        <f t="shared" si="40"/>
        <v>52.741099349904061</v>
      </c>
      <c r="U191">
        <f t="shared" si="41"/>
        <v>1.5518346453155936</v>
      </c>
      <c r="V191">
        <f t="shared" si="42"/>
        <v>88.913575678764559</v>
      </c>
      <c r="W191">
        <f t="shared" si="43"/>
        <v>15.421270346217415</v>
      </c>
      <c r="X191">
        <f t="shared" si="44"/>
        <v>1.5059052944648725</v>
      </c>
      <c r="Y191">
        <f t="shared" si="45"/>
        <v>86.282017719242646</v>
      </c>
      <c r="Z191" s="1">
        <f t="shared" si="46"/>
        <v>1</v>
      </c>
      <c r="AA191" s="1">
        <f t="shared" si="47"/>
        <v>55016.568382171048</v>
      </c>
      <c r="AB191">
        <f t="shared" si="48"/>
        <v>55016.568391259221</v>
      </c>
      <c r="AC191">
        <f t="shared" si="49"/>
        <v>1.5707781504522185</v>
      </c>
      <c r="AD191">
        <f t="shared" si="50"/>
        <v>89.998958572277559</v>
      </c>
      <c r="AE191" s="1">
        <f t="shared" si="51"/>
        <v>4.3062217840700735E-3</v>
      </c>
      <c r="AF191" s="1">
        <f t="shared" si="52"/>
        <v>-47.318072127884712</v>
      </c>
      <c r="AG191">
        <f t="shared" si="53"/>
        <v>91.762381954084915</v>
      </c>
    </row>
    <row r="192" spans="14:33">
      <c r="N192">
        <v>9.1999999999999993</v>
      </c>
      <c r="O192">
        <v>9200</v>
      </c>
      <c r="P192">
        <f t="shared" si="36"/>
        <v>57776</v>
      </c>
      <c r="Q192">
        <f t="shared" si="37"/>
        <v>13.195114720083161</v>
      </c>
      <c r="R192">
        <f t="shared" si="38"/>
        <v>1.4949379695742067</v>
      </c>
      <c r="S192">
        <f t="shared" si="39"/>
        <v>85.653636290458721</v>
      </c>
      <c r="T192">
        <f t="shared" si="40"/>
        <v>53.320464644568524</v>
      </c>
      <c r="U192">
        <f t="shared" si="41"/>
        <v>1.5520407019521067</v>
      </c>
      <c r="V192">
        <f t="shared" si="42"/>
        <v>88.92538185437742</v>
      </c>
      <c r="W192">
        <f t="shared" si="43"/>
        <v>15.590026124246132</v>
      </c>
      <c r="X192">
        <f t="shared" si="44"/>
        <v>1.5066086854282046</v>
      </c>
      <c r="Y192">
        <f t="shared" si="45"/>
        <v>86.322319052789211</v>
      </c>
      <c r="Z192" s="1">
        <f t="shared" si="46"/>
        <v>1</v>
      </c>
      <c r="AA192" s="1">
        <f t="shared" si="47"/>
        <v>55621.146056700403</v>
      </c>
      <c r="AB192">
        <f t="shared" si="48"/>
        <v>55621.146065689791</v>
      </c>
      <c r="AC192">
        <f t="shared" si="49"/>
        <v>1.5707783480211606</v>
      </c>
      <c r="AD192">
        <f t="shared" si="50"/>
        <v>89.998969892144103</v>
      </c>
      <c r="AE192" s="1">
        <f t="shared" si="51"/>
        <v>4.2595082421603928E-3</v>
      </c>
      <c r="AF192" s="1">
        <f t="shared" si="52"/>
        <v>-47.412810741156122</v>
      </c>
      <c r="AG192">
        <f t="shared" si="53"/>
        <v>91.743300907953071</v>
      </c>
    </row>
    <row r="193" spans="14:33">
      <c r="N193">
        <v>9.3000000000000007</v>
      </c>
      <c r="O193">
        <v>9300</v>
      </c>
      <c r="P193">
        <f t="shared" si="36"/>
        <v>58404</v>
      </c>
      <c r="Q193">
        <f t="shared" si="37"/>
        <v>13.337720526938261</v>
      </c>
      <c r="R193">
        <f t="shared" si="38"/>
        <v>1.4957505752198754</v>
      </c>
      <c r="S193">
        <f t="shared" si="39"/>
        <v>85.700195164364033</v>
      </c>
      <c r="T193">
        <f t="shared" si="40"/>
        <v>53.899832154514442</v>
      </c>
      <c r="U193">
        <f t="shared" si="41"/>
        <v>1.5522423288051108</v>
      </c>
      <c r="V193">
        <f t="shared" si="42"/>
        <v>88.936934222091068</v>
      </c>
      <c r="W193">
        <f t="shared" si="43"/>
        <v>15.75878945037746</v>
      </c>
      <c r="X193">
        <f t="shared" si="44"/>
        <v>1.5072970112796844</v>
      </c>
      <c r="Y193">
        <f t="shared" si="45"/>
        <v>86.361757219008751</v>
      </c>
      <c r="Z193" s="1">
        <f t="shared" si="46"/>
        <v>1</v>
      </c>
      <c r="AA193" s="1">
        <f t="shared" si="47"/>
        <v>56225.723731229751</v>
      </c>
      <c r="AB193">
        <f t="shared" si="48"/>
        <v>56225.723740122477</v>
      </c>
      <c r="AC193">
        <f t="shared" si="49"/>
        <v>1.5707785413413082</v>
      </c>
      <c r="AD193">
        <f t="shared" si="50"/>
        <v>89.998980968572667</v>
      </c>
      <c r="AE193" s="1">
        <f t="shared" si="51"/>
        <v>4.2137963516973454E-3</v>
      </c>
      <c r="AF193" s="1">
        <f t="shared" si="52"/>
        <v>-47.506529144236794</v>
      </c>
      <c r="AG193">
        <f t="shared" si="53"/>
        <v>91.724627832553622</v>
      </c>
    </row>
    <row r="194" spans="14:33">
      <c r="N194">
        <v>9.4</v>
      </c>
      <c r="O194">
        <v>9400</v>
      </c>
      <c r="P194">
        <f t="shared" si="36"/>
        <v>59032</v>
      </c>
      <c r="Q194">
        <f t="shared" si="37"/>
        <v>13.480334954718732</v>
      </c>
      <c r="R194">
        <f t="shared" si="38"/>
        <v>1.4965459875522396</v>
      </c>
      <c r="S194">
        <f t="shared" si="39"/>
        <v>85.745768933981154</v>
      </c>
      <c r="T194">
        <f t="shared" si="40"/>
        <v>54.479201809065543</v>
      </c>
      <c r="U194">
        <f t="shared" si="41"/>
        <v>1.5524396671861249</v>
      </c>
      <c r="V194">
        <f t="shared" si="42"/>
        <v>88.948240878459117</v>
      </c>
      <c r="W194">
        <f t="shared" si="43"/>
        <v>15.927560084679575</v>
      </c>
      <c r="X194">
        <f t="shared" si="44"/>
        <v>1.5079707502525075</v>
      </c>
      <c r="Y194">
        <f t="shared" si="45"/>
        <v>86.400359618644998</v>
      </c>
      <c r="Z194" s="1">
        <f t="shared" si="46"/>
        <v>1</v>
      </c>
      <c r="AA194" s="1">
        <f t="shared" si="47"/>
        <v>56830.301405759106</v>
      </c>
      <c r="AB194">
        <f t="shared" si="48"/>
        <v>56830.301414557231</v>
      </c>
      <c r="AC194">
        <f t="shared" si="49"/>
        <v>1.5707787305482612</v>
      </c>
      <c r="AD194">
        <f t="shared" si="50"/>
        <v>89.998991809332523</v>
      </c>
      <c r="AE194" s="1">
        <f t="shared" si="51"/>
        <v>4.1690542673216979E-3</v>
      </c>
      <c r="AF194" s="1">
        <f t="shared" si="52"/>
        <v>-47.599249035133099</v>
      </c>
      <c r="AG194">
        <f t="shared" si="53"/>
        <v>91.706349806204727</v>
      </c>
    </row>
    <row r="195" spans="14:33">
      <c r="N195">
        <v>9.5</v>
      </c>
      <c r="O195">
        <v>9500</v>
      </c>
      <c r="P195">
        <f t="shared" ref="P195:P258" si="54">O195*6.28</f>
        <v>59660</v>
      </c>
      <c r="Q195">
        <f t="shared" ref="Q195:Q258" si="55">SQRT(1+(I$3*P195)^2)</f>
        <v>13.622957732675371</v>
      </c>
      <c r="R195">
        <f t="shared" ref="R195:R258" si="56">ATAN2(1,I$3*P195)</f>
        <v>1.4973247455543253</v>
      </c>
      <c r="S195">
        <f t="shared" ref="S195:S258" si="57">DEGREES(R195)</f>
        <v>85.790388480762715</v>
      </c>
      <c r="T195">
        <f t="shared" ref="T195:T258" si="58">SQRT(1+(I$5*P195)^2)</f>
        <v>55.058573540520158</v>
      </c>
      <c r="U195">
        <f t="shared" ref="U195:U258" si="59">ATAN2(1,I$5*P195)</f>
        <v>1.5526328524600514</v>
      </c>
      <c r="V195">
        <f t="shared" ref="V195:V258" si="60">DEGREES(U195)</f>
        <v>88.959309579319182</v>
      </c>
      <c r="W195">
        <f t="shared" ref="W195:W258" si="61">SQRT(1+(I$4*P195)^2)</f>
        <v>16.096337797273236</v>
      </c>
      <c r="X195">
        <f t="shared" ref="X195:X258" si="62">ATAN2(1,I$4*P195)</f>
        <v>1.5086303605761486</v>
      </c>
      <c r="Y195">
        <f t="shared" ref="Y195:Y258" si="63">DEGREES(X195)</f>
        <v>86.438152506312889</v>
      </c>
      <c r="Z195" s="1">
        <f t="shared" ref="Z195:Z258" si="64">1-I$7*P195*P195</f>
        <v>1</v>
      </c>
      <c r="AA195" s="1">
        <f t="shared" ref="AA195:AA258" si="65">I$6*P195</f>
        <v>57434.879080288461</v>
      </c>
      <c r="AB195">
        <f t="shared" ref="AB195:AB258" si="66">SQRT(Z195^2+AA195^2)</f>
        <v>57434.87908899397</v>
      </c>
      <c r="AC195">
        <f t="shared" ref="AC195:AC258" si="67">ATAN2(Z195,AA195)</f>
        <v>1.5707789157719101</v>
      </c>
      <c r="AD195">
        <f t="shared" ref="AD195:AD258" si="68">DEGREES(AC195)</f>
        <v>89.999002421865868</v>
      </c>
      <c r="AE195" s="1">
        <f t="shared" ref="AE195:AE258" si="69">F$9*W195/Q195/T195</f>
        <v>4.1252514782544585E-3</v>
      </c>
      <c r="AF195" s="1">
        <f t="shared" ref="AF195:AF258" si="70">20*LOG(AE195)</f>
        <v>-47.690991428151513</v>
      </c>
      <c r="AG195">
        <f t="shared" ref="AG195:AG258" si="71">180+Y195-S195-V195</f>
        <v>91.68845444623102</v>
      </c>
    </row>
    <row r="196" spans="14:33">
      <c r="N196">
        <v>9.6</v>
      </c>
      <c r="O196">
        <v>9600</v>
      </c>
      <c r="P196">
        <f t="shared" si="54"/>
        <v>60288</v>
      </c>
      <c r="Q196">
        <f t="shared" si="55"/>
        <v>13.765588601264174</v>
      </c>
      <c r="R196">
        <f t="shared" si="56"/>
        <v>1.4980873659534484</v>
      </c>
      <c r="S196">
        <f t="shared" si="57"/>
        <v>85.83408341100305</v>
      </c>
      <c r="T196">
        <f t="shared" si="58"/>
        <v>55.637947283996361</v>
      </c>
      <c r="U196">
        <f t="shared" si="59"/>
        <v>1.5528220143546907</v>
      </c>
      <c r="V196">
        <f t="shared" si="60"/>
        <v>88.970147757526718</v>
      </c>
      <c r="W196">
        <f t="shared" si="61"/>
        <v>16.265122367811287</v>
      </c>
      <c r="X196">
        <f t="shared" si="62"/>
        <v>1.5092762815101202</v>
      </c>
      <c r="Y196">
        <f t="shared" si="63"/>
        <v>86.475161049728612</v>
      </c>
      <c r="Z196" s="1">
        <f t="shared" si="64"/>
        <v>1</v>
      </c>
      <c r="AA196" s="1">
        <f t="shared" si="65"/>
        <v>58039.456754817809</v>
      </c>
      <c r="AB196">
        <f t="shared" si="66"/>
        <v>58039.456763432638</v>
      </c>
      <c r="AC196">
        <f t="shared" si="67"/>
        <v>1.5707790971367328</v>
      </c>
      <c r="AD196">
        <f t="shared" si="68"/>
        <v>89.999012813304759</v>
      </c>
      <c r="AE196" s="1">
        <f t="shared" si="69"/>
        <v>4.0823587391698151E-3</v>
      </c>
      <c r="AF196" s="1">
        <f t="shared" si="70"/>
        <v>-47.781776682275193</v>
      </c>
      <c r="AG196">
        <f t="shared" si="71"/>
        <v>91.670929881198845</v>
      </c>
    </row>
    <row r="197" spans="14:33">
      <c r="N197">
        <v>9.6999999999999993</v>
      </c>
      <c r="O197">
        <v>9700</v>
      </c>
      <c r="P197">
        <f t="shared" si="54"/>
        <v>60916</v>
      </c>
      <c r="Q197">
        <f t="shared" si="55"/>
        <v>13.908227311573365</v>
      </c>
      <c r="R197">
        <f t="shared" si="56"/>
        <v>1.49883434435621</v>
      </c>
      <c r="S197">
        <f t="shared" si="57"/>
        <v>85.876882120868714</v>
      </c>
      <c r="T197">
        <f t="shared" si="58"/>
        <v>56.217322977286685</v>
      </c>
      <c r="U197">
        <f t="shared" si="59"/>
        <v>1.5530072772511245</v>
      </c>
      <c r="V197">
        <f t="shared" si="60"/>
        <v>88.980762539592746</v>
      </c>
      <c r="W197">
        <f t="shared" si="61"/>
        <v>16.433913584990091</v>
      </c>
      <c r="X197">
        <f t="shared" si="62"/>
        <v>1.5099089343143575</v>
      </c>
      <c r="Y197">
        <f t="shared" si="63"/>
        <v>86.511409385308525</v>
      </c>
      <c r="Z197" s="1">
        <f t="shared" si="64"/>
        <v>1</v>
      </c>
      <c r="AA197" s="1">
        <f t="shared" si="65"/>
        <v>58644.034429347164</v>
      </c>
      <c r="AB197">
        <f t="shared" si="66"/>
        <v>58644.034437873182</v>
      </c>
      <c r="AC197">
        <f t="shared" si="67"/>
        <v>1.5707792747620746</v>
      </c>
      <c r="AD197">
        <f t="shared" si="68"/>
        <v>89.999022990487177</v>
      </c>
      <c r="AE197" s="1">
        <f t="shared" si="69"/>
        <v>4.0403480053170966E-3</v>
      </c>
      <c r="AF197" s="1">
        <f t="shared" si="70"/>
        <v>-47.871624528085889</v>
      </c>
      <c r="AG197">
        <f t="shared" si="71"/>
        <v>91.653764724847065</v>
      </c>
    </row>
    <row r="198" spans="14:33">
      <c r="N198">
        <v>9.8000000000000007</v>
      </c>
      <c r="O198">
        <v>9800</v>
      </c>
      <c r="P198">
        <f t="shared" si="54"/>
        <v>61544</v>
      </c>
      <c r="Q198">
        <f t="shared" si="55"/>
        <v>14.050873624785146</v>
      </c>
      <c r="R198">
        <f t="shared" si="56"/>
        <v>1.4995661563148537</v>
      </c>
      <c r="S198">
        <f t="shared" si="57"/>
        <v>85.918811857496195</v>
      </c>
      <c r="T198">
        <f t="shared" si="58"/>
        <v>56.796700560721717</v>
      </c>
      <c r="U198">
        <f t="shared" si="59"/>
        <v>1.5531887604563339</v>
      </c>
      <c r="V198">
        <f t="shared" si="60"/>
        <v>88.991160761303746</v>
      </c>
      <c r="W198">
        <f t="shared" si="61"/>
        <v>16.602711246090728</v>
      </c>
      <c r="X198">
        <f t="shared" si="62"/>
        <v>1.5105287231607154</v>
      </c>
      <c r="Y198">
        <f t="shared" si="63"/>
        <v>86.546920670394115</v>
      </c>
      <c r="Z198" s="1">
        <f t="shared" si="64"/>
        <v>1</v>
      </c>
      <c r="AA198" s="1">
        <f t="shared" si="65"/>
        <v>59248.612103876512</v>
      </c>
      <c r="AB198">
        <f t="shared" si="66"/>
        <v>59248.612112315532</v>
      </c>
      <c r="AC198">
        <f t="shared" si="67"/>
        <v>1.5707794487624096</v>
      </c>
      <c r="AD198">
        <f t="shared" si="68"/>
        <v>89.999032959972013</v>
      </c>
      <c r="AE198" s="1">
        <f t="shared" si="69"/>
        <v>3.9991923715904255E-3</v>
      </c>
      <c r="AF198" s="1">
        <f t="shared" si="70"/>
        <v>-47.960554093319686</v>
      </c>
      <c r="AG198">
        <f t="shared" si="71"/>
        <v>91.636948051594175</v>
      </c>
    </row>
    <row r="199" spans="14:33">
      <c r="N199">
        <v>9.9</v>
      </c>
      <c r="O199">
        <v>9900</v>
      </c>
      <c r="P199">
        <f t="shared" si="54"/>
        <v>62172</v>
      </c>
      <c r="Q199">
        <f t="shared" si="55"/>
        <v>14.193527311669815</v>
      </c>
      <c r="R199">
        <f t="shared" si="56"/>
        <v>1.5002832583297714</v>
      </c>
      <c r="S199">
        <f t="shared" si="57"/>
        <v>85.959898776431316</v>
      </c>
      <c r="T199">
        <f t="shared" si="58"/>
        <v>57.376079977042032</v>
      </c>
      <c r="U199">
        <f t="shared" si="59"/>
        <v>1.5533665784593076</v>
      </c>
      <c r="V199">
        <f t="shared" si="60"/>
        <v>89.001348982395584</v>
      </c>
      <c r="W199">
        <f t="shared" si="61"/>
        <v>16.771515156547792</v>
      </c>
      <c r="X199">
        <f t="shared" si="62"/>
        <v>1.511136035989695</v>
      </c>
      <c r="Y199">
        <f t="shared" si="63"/>
        <v>86.581717132338795</v>
      </c>
      <c r="Z199" s="1">
        <f t="shared" si="64"/>
        <v>1</v>
      </c>
      <c r="AA199" s="1">
        <f t="shared" si="65"/>
        <v>59853.189778405867</v>
      </c>
      <c r="AB199">
        <f t="shared" si="66"/>
        <v>59853.189786759642</v>
      </c>
      <c r="AC199">
        <f t="shared" si="67"/>
        <v>1.570779619247586</v>
      </c>
      <c r="AD199">
        <f t="shared" si="68"/>
        <v>89.999042728053084</v>
      </c>
      <c r="AE199" s="1">
        <f t="shared" si="69"/>
        <v>3.9588660152688211E-3</v>
      </c>
      <c r="AF199" s="1">
        <f t="shared" si="70"/>
        <v>-48.048583927138665</v>
      </c>
      <c r="AG199">
        <f t="shared" si="71"/>
        <v>91.620469373511881</v>
      </c>
    </row>
    <row r="200" spans="14:33">
      <c r="N200">
        <v>10</v>
      </c>
      <c r="O200">
        <v>10000</v>
      </c>
      <c r="P200">
        <f t="shared" si="54"/>
        <v>62800</v>
      </c>
      <c r="Q200">
        <f t="shared" si="55"/>
        <v>14.336188152109949</v>
      </c>
      <c r="R200">
        <f t="shared" si="56"/>
        <v>1.5009860887925659</v>
      </c>
      <c r="S200">
        <f t="shared" si="57"/>
        <v>86.000167995662665</v>
      </c>
      <c r="T200">
        <f t="shared" si="58"/>
        <v>57.955461171277683</v>
      </c>
      <c r="U200">
        <f t="shared" si="59"/>
        <v>1.5535408411717939</v>
      </c>
      <c r="V200">
        <f t="shared" si="60"/>
        <v>89.011333500347547</v>
      </c>
      <c r="W200">
        <f t="shared" si="61"/>
        <v>16.940325129543883</v>
      </c>
      <c r="X200">
        <f t="shared" si="62"/>
        <v>1.5117312453162004</v>
      </c>
      <c r="Y200">
        <f t="shared" si="63"/>
        <v>86.615820114674378</v>
      </c>
      <c r="Z200" s="1">
        <f t="shared" si="64"/>
        <v>1</v>
      </c>
      <c r="AA200" s="1">
        <f t="shared" si="65"/>
        <v>60457.767452935223</v>
      </c>
      <c r="AB200">
        <f t="shared" si="66"/>
        <v>60457.767461205462</v>
      </c>
      <c r="AC200">
        <f t="shared" si="67"/>
        <v>1.5707797863230593</v>
      </c>
      <c r="AD200">
        <f t="shared" si="68"/>
        <v>89.999052300772561</v>
      </c>
      <c r="AE200" s="1">
        <f t="shared" si="69"/>
        <v>3.9193441421715783E-3</v>
      </c>
      <c r="AF200" s="1">
        <f t="shared" si="70"/>
        <v>-48.135732023195239</v>
      </c>
      <c r="AG200">
        <f t="shared" si="71"/>
        <v>91.604318618664166</v>
      </c>
    </row>
    <row r="201" spans="14:33">
      <c r="N201">
        <v>11</v>
      </c>
      <c r="O201">
        <v>11000</v>
      </c>
      <c r="P201">
        <f t="shared" si="54"/>
        <v>69080</v>
      </c>
      <c r="Q201">
        <f t="shared" si="55"/>
        <v>15.763147267806774</v>
      </c>
      <c r="R201">
        <f t="shared" si="56"/>
        <v>1.5073145896724889</v>
      </c>
      <c r="S201">
        <f t="shared" si="57"/>
        <v>86.362764386727079</v>
      </c>
      <c r="T201">
        <f t="shared" si="58"/>
        <v>63.749360234329608</v>
      </c>
      <c r="U201">
        <f t="shared" si="59"/>
        <v>1.5551092514806204</v>
      </c>
      <c r="V201">
        <f t="shared" si="60"/>
        <v>89.101196791588123</v>
      </c>
      <c r="W201">
        <f t="shared" si="61"/>
        <v>18.628722037448885</v>
      </c>
      <c r="X201">
        <f t="shared" si="62"/>
        <v>1.5170899647215341</v>
      </c>
      <c r="Y201">
        <f t="shared" si="63"/>
        <v>86.922852120194861</v>
      </c>
      <c r="Z201" s="1">
        <f t="shared" si="64"/>
        <v>1</v>
      </c>
      <c r="AA201" s="1">
        <f t="shared" si="65"/>
        <v>66503.544198228745</v>
      </c>
      <c r="AB201">
        <f t="shared" si="66"/>
        <v>66503.544205747137</v>
      </c>
      <c r="AC201">
        <f t="shared" si="67"/>
        <v>1.5707812900023168</v>
      </c>
      <c r="AD201">
        <f t="shared" si="68"/>
        <v>89.99913845524776</v>
      </c>
      <c r="AE201" s="1">
        <f t="shared" si="69"/>
        <v>3.5635595002466102E-3</v>
      </c>
      <c r="AF201" s="1">
        <f t="shared" si="70"/>
        <v>-48.96231970906473</v>
      </c>
      <c r="AG201">
        <f t="shared" si="71"/>
        <v>91.458890941879687</v>
      </c>
    </row>
    <row r="202" spans="14:33">
      <c r="N202">
        <v>12</v>
      </c>
      <c r="O202">
        <v>12000</v>
      </c>
      <c r="P202">
        <f t="shared" si="54"/>
        <v>75360</v>
      </c>
      <c r="Q202">
        <f t="shared" si="55"/>
        <v>17.190632875350595</v>
      </c>
      <c r="R202">
        <f t="shared" si="56"/>
        <v>1.5125922542921331</v>
      </c>
      <c r="S202">
        <f t="shared" si="57"/>
        <v>86.665152295118205</v>
      </c>
      <c r="T202">
        <f t="shared" si="58"/>
        <v>69.543389984876953</v>
      </c>
      <c r="U202">
        <f t="shared" si="59"/>
        <v>1.5564163193613902</v>
      </c>
      <c r="V202">
        <f t="shared" si="60"/>
        <v>89.176086264693339</v>
      </c>
      <c r="W202">
        <f t="shared" si="61"/>
        <v>20.317564970052505</v>
      </c>
      <c r="X202">
        <f t="shared" si="62"/>
        <v>1.5215579369763752</v>
      </c>
      <c r="Y202">
        <f t="shared" si="63"/>
        <v>87.178848073378802</v>
      </c>
      <c r="Z202" s="1">
        <f t="shared" si="64"/>
        <v>1</v>
      </c>
      <c r="AA202" s="1">
        <f t="shared" si="65"/>
        <v>72549.320943522267</v>
      </c>
      <c r="AB202">
        <f t="shared" si="66"/>
        <v>72549.320950414127</v>
      </c>
      <c r="AC202">
        <f t="shared" si="67"/>
        <v>1.5707825430683651</v>
      </c>
      <c r="AD202">
        <f t="shared" si="68"/>
        <v>89.999210250643785</v>
      </c>
      <c r="AE202" s="1">
        <f t="shared" si="69"/>
        <v>3.2669587441218309E-3</v>
      </c>
      <c r="AF202" s="1">
        <f t="shared" si="70"/>
        <v>-49.717126997135672</v>
      </c>
      <c r="AG202">
        <f t="shared" si="71"/>
        <v>91.33760951356723</v>
      </c>
    </row>
    <row r="203" spans="14:33">
      <c r="N203">
        <v>13</v>
      </c>
      <c r="O203">
        <v>13000</v>
      </c>
      <c r="P203">
        <f t="shared" si="54"/>
        <v>81640</v>
      </c>
      <c r="Q203">
        <f t="shared" si="55"/>
        <v>18.618523876458603</v>
      </c>
      <c r="R203">
        <f t="shared" si="56"/>
        <v>1.5170605191130186</v>
      </c>
      <c r="S203">
        <f t="shared" si="57"/>
        <v>86.921165011101721</v>
      </c>
      <c r="T203">
        <f t="shared" si="58"/>
        <v>75.337520270331126</v>
      </c>
      <c r="U203">
        <f t="shared" si="59"/>
        <v>1.5575223384358894</v>
      </c>
      <c r="V203">
        <f t="shared" si="60"/>
        <v>89.239456489723096</v>
      </c>
      <c r="W203">
        <f t="shared" si="61"/>
        <v>22.006751241061654</v>
      </c>
      <c r="X203">
        <f t="shared" si="62"/>
        <v>1.525340073367307</v>
      </c>
      <c r="Y203">
        <f t="shared" si="63"/>
        <v>87.395548526122042</v>
      </c>
      <c r="Z203" s="1">
        <f t="shared" si="64"/>
        <v>1</v>
      </c>
      <c r="AA203" s="1">
        <f t="shared" si="65"/>
        <v>78595.097688815789</v>
      </c>
      <c r="AB203">
        <f t="shared" si="66"/>
        <v>78595.097695177508</v>
      </c>
      <c r="AC203">
        <f t="shared" si="67"/>
        <v>1.5707836033550211</v>
      </c>
      <c r="AD203">
        <f t="shared" si="68"/>
        <v>89.999271000594248</v>
      </c>
      <c r="AE203" s="1">
        <f t="shared" si="69"/>
        <v>3.0159148980841389E-3</v>
      </c>
      <c r="AF203" s="1">
        <f t="shared" si="70"/>
        <v>-50.411618347649416</v>
      </c>
      <c r="AG203">
        <f t="shared" si="71"/>
        <v>91.234927025297253</v>
      </c>
    </row>
    <row r="204" spans="14:33">
      <c r="N204">
        <v>14</v>
      </c>
      <c r="O204">
        <v>14000</v>
      </c>
      <c r="P204">
        <f t="shared" si="54"/>
        <v>87920</v>
      </c>
      <c r="Q204">
        <f t="shared" si="55"/>
        <v>20.046733645062666</v>
      </c>
      <c r="R204">
        <f t="shared" si="56"/>
        <v>1.5208921773692889</v>
      </c>
      <c r="S204">
        <f t="shared" si="57"/>
        <v>87.140702857722474</v>
      </c>
      <c r="T204">
        <f t="shared" si="58"/>
        <v>81.131729551193047</v>
      </c>
      <c r="U204">
        <f t="shared" si="59"/>
        <v>1.5584703807381339</v>
      </c>
      <c r="V204">
        <f t="shared" si="60"/>
        <v>89.293775312441582</v>
      </c>
      <c r="W204">
        <f t="shared" si="61"/>
        <v>23.696207425863022</v>
      </c>
      <c r="X204">
        <f t="shared" si="62"/>
        <v>1.5285829447664678</v>
      </c>
      <c r="Y204">
        <f t="shared" si="63"/>
        <v>87.581351370797634</v>
      </c>
      <c r="Z204" s="1">
        <f t="shared" si="64"/>
        <v>1</v>
      </c>
      <c r="AA204" s="1">
        <f t="shared" si="65"/>
        <v>84640.874434109312</v>
      </c>
      <c r="AB204">
        <f t="shared" si="66"/>
        <v>84640.874440016618</v>
      </c>
      <c r="AC204">
        <f t="shared" si="67"/>
        <v>1.5707845121721551</v>
      </c>
      <c r="AD204">
        <f t="shared" si="68"/>
        <v>89.999323071980371</v>
      </c>
      <c r="AE204" s="1">
        <f t="shared" si="69"/>
        <v>2.8006846049007583E-3</v>
      </c>
      <c r="AF204" s="1">
        <f t="shared" si="70"/>
        <v>-51.054715917520184</v>
      </c>
      <c r="AG204">
        <f t="shared" si="71"/>
        <v>91.14687320063355</v>
      </c>
    </row>
    <row r="205" spans="14:33">
      <c r="N205">
        <v>15</v>
      </c>
      <c r="O205">
        <v>15000</v>
      </c>
      <c r="P205">
        <f t="shared" si="54"/>
        <v>94200</v>
      </c>
      <c r="Q205">
        <f t="shared" si="55"/>
        <v>21.475198582284865</v>
      </c>
      <c r="R205">
        <f t="shared" si="56"/>
        <v>1.52421413861237</v>
      </c>
      <c r="S205">
        <f t="shared" si="57"/>
        <v>87.331037216657052</v>
      </c>
      <c r="T205">
        <f t="shared" si="58"/>
        <v>86.926002030720468</v>
      </c>
      <c r="U205">
        <f t="shared" si="59"/>
        <v>1.5592920353849762</v>
      </c>
      <c r="V205">
        <f t="shared" si="60"/>
        <v>89.340852655922959</v>
      </c>
      <c r="W205">
        <f t="shared" si="61"/>
        <v>25.385879635399203</v>
      </c>
      <c r="X205">
        <f t="shared" si="62"/>
        <v>1.5313941545464644</v>
      </c>
      <c r="Y205">
        <f t="shared" si="63"/>
        <v>87.742421826517344</v>
      </c>
      <c r="Z205" s="1">
        <f t="shared" si="64"/>
        <v>1</v>
      </c>
      <c r="AA205" s="1">
        <f t="shared" si="65"/>
        <v>90686.651179402834</v>
      </c>
      <c r="AB205">
        <f t="shared" si="66"/>
        <v>90686.651184916322</v>
      </c>
      <c r="AC205">
        <f t="shared" si="67"/>
        <v>1.5707852998136711</v>
      </c>
      <c r="AD205">
        <f t="shared" si="68"/>
        <v>89.999368200515008</v>
      </c>
      <c r="AE205" s="1">
        <f t="shared" si="69"/>
        <v>2.6141171005310592E-3</v>
      </c>
      <c r="AF205" s="1">
        <f t="shared" si="70"/>
        <v>-51.653499238128703</v>
      </c>
      <c r="AG205">
        <f t="shared" si="71"/>
        <v>91.070531953937319</v>
      </c>
    </row>
    <row r="206" spans="14:33">
      <c r="N206">
        <v>16</v>
      </c>
      <c r="O206">
        <v>16000</v>
      </c>
      <c r="P206">
        <f t="shared" si="54"/>
        <v>100480</v>
      </c>
      <c r="Q206">
        <f t="shared" si="55"/>
        <v>22.90387094522902</v>
      </c>
      <c r="R206">
        <f t="shared" si="56"/>
        <v>1.5271217014311693</v>
      </c>
      <c r="S206">
        <f t="shared" si="57"/>
        <v>87.497628294843409</v>
      </c>
      <c r="T206">
        <f t="shared" si="58"/>
        <v>92.720325860693663</v>
      </c>
      <c r="U206">
        <f t="shared" si="59"/>
        <v>1.5600109959819703</v>
      </c>
      <c r="V206">
        <f t="shared" si="60"/>
        <v>89.382046063766921</v>
      </c>
      <c r="W206">
        <f t="shared" si="61"/>
        <v>27.075727426355865</v>
      </c>
      <c r="X206">
        <f t="shared" si="62"/>
        <v>1.5338544758696526</v>
      </c>
      <c r="Y206">
        <f t="shared" si="63"/>
        <v>87.883387854582068</v>
      </c>
      <c r="Z206" s="1">
        <f t="shared" si="64"/>
        <v>1</v>
      </c>
      <c r="AA206" s="1">
        <f t="shared" si="65"/>
        <v>96732.427924696356</v>
      </c>
      <c r="AB206">
        <f t="shared" si="66"/>
        <v>96732.427929865255</v>
      </c>
      <c r="AC206">
        <f t="shared" si="67"/>
        <v>1.5707859889999976</v>
      </c>
      <c r="AD206">
        <f t="shared" si="68"/>
        <v>89.99940768798281</v>
      </c>
      <c r="AE206" s="1">
        <f t="shared" si="69"/>
        <v>2.4508459369220101E-3</v>
      </c>
      <c r="AF206" s="1">
        <f t="shared" si="70"/>
        <v>-52.21367976310674</v>
      </c>
      <c r="AG206">
        <f t="shared" si="71"/>
        <v>91.003713495971709</v>
      </c>
    </row>
    <row r="207" spans="14:33">
      <c r="N207">
        <v>17</v>
      </c>
      <c r="O207">
        <v>17000</v>
      </c>
      <c r="P207">
        <f t="shared" si="54"/>
        <v>106760</v>
      </c>
      <c r="Q207">
        <f t="shared" si="55"/>
        <v>24.332714197505716</v>
      </c>
      <c r="R207">
        <f t="shared" si="56"/>
        <v>1.5296878134138787</v>
      </c>
      <c r="S207">
        <f t="shared" si="57"/>
        <v>87.644655681210608</v>
      </c>
      <c r="T207">
        <f t="shared" si="58"/>
        <v>98.514691980298679</v>
      </c>
      <c r="U207">
        <f t="shared" si="59"/>
        <v>1.5606453822635071</v>
      </c>
      <c r="V207">
        <f t="shared" si="60"/>
        <v>89.41839372027998</v>
      </c>
      <c r="W207">
        <f t="shared" si="61"/>
        <v>28.765719855055877</v>
      </c>
      <c r="X207">
        <f t="shared" si="62"/>
        <v>1.5360257202310805</v>
      </c>
      <c r="Y207">
        <f t="shared" si="63"/>
        <v>88.00779099278347</v>
      </c>
      <c r="Z207" s="1">
        <f t="shared" si="64"/>
        <v>1</v>
      </c>
      <c r="AA207" s="1">
        <f t="shared" si="65"/>
        <v>102778.20466998988</v>
      </c>
      <c r="AB207">
        <f t="shared" si="66"/>
        <v>102778.20467485471</v>
      </c>
      <c r="AC207">
        <f t="shared" si="67"/>
        <v>1.5707865971055799</v>
      </c>
      <c r="AD207">
        <f t="shared" si="68"/>
        <v>89.999442529866187</v>
      </c>
      <c r="AE207" s="1">
        <f t="shared" si="69"/>
        <v>2.3067652658135206E-3</v>
      </c>
      <c r="AF207" s="1">
        <f t="shared" si="70"/>
        <v>-52.739931932279262</v>
      </c>
      <c r="AG207">
        <f t="shared" si="71"/>
        <v>90.944741591292896</v>
      </c>
    </row>
    <row r="208" spans="14:33">
      <c r="N208">
        <v>18</v>
      </c>
      <c r="O208">
        <v>18000</v>
      </c>
      <c r="P208">
        <f t="shared" si="54"/>
        <v>113040</v>
      </c>
      <c r="Q208">
        <f t="shared" si="55"/>
        <v>25.761699904585889</v>
      </c>
      <c r="R208">
        <f t="shared" si="56"/>
        <v>1.5319692577433766</v>
      </c>
      <c r="S208">
        <f t="shared" si="57"/>
        <v>87.775372812484889</v>
      </c>
      <c r="T208">
        <f t="shared" si="58"/>
        <v>104.30909334197349</v>
      </c>
      <c r="U208">
        <f t="shared" si="59"/>
        <v>1.561209288055736</v>
      </c>
      <c r="V208">
        <f t="shared" si="60"/>
        <v>89.450703142217677</v>
      </c>
      <c r="W208">
        <f t="shared" si="61"/>
        <v>30.455832843688338</v>
      </c>
      <c r="X208">
        <f t="shared" si="62"/>
        <v>1.5379559912278986</v>
      </c>
      <c r="Y208">
        <f t="shared" si="63"/>
        <v>88.118387374217647</v>
      </c>
      <c r="Z208" s="1">
        <f t="shared" si="64"/>
        <v>1</v>
      </c>
      <c r="AA208" s="1">
        <f t="shared" si="65"/>
        <v>108823.9814152834</v>
      </c>
      <c r="AB208">
        <f t="shared" si="66"/>
        <v>108823.98141987798</v>
      </c>
      <c r="AC208">
        <f t="shared" si="67"/>
        <v>1.5707871376438753</v>
      </c>
      <c r="AD208">
        <f t="shared" si="68"/>
        <v>89.999473500429175</v>
      </c>
      <c r="AE208" s="1">
        <f t="shared" si="69"/>
        <v>2.1786803101317242E-3</v>
      </c>
      <c r="AF208" s="1">
        <f t="shared" si="70"/>
        <v>-53.236129830426549</v>
      </c>
      <c r="AG208">
        <f t="shared" si="71"/>
        <v>90.89231141951511</v>
      </c>
    </row>
    <row r="209" spans="14:33">
      <c r="N209">
        <v>19</v>
      </c>
      <c r="O209">
        <v>19000</v>
      </c>
      <c r="P209">
        <f t="shared" si="54"/>
        <v>119320</v>
      </c>
      <c r="Q209">
        <f t="shared" si="55"/>
        <v>27.190805606767864</v>
      </c>
      <c r="R209">
        <f t="shared" si="56"/>
        <v>1.5340108935830084</v>
      </c>
      <c r="S209">
        <f t="shared" si="57"/>
        <v>87.892349929398435</v>
      </c>
      <c r="T209">
        <f t="shared" si="58"/>
        <v>110.1035243816812</v>
      </c>
      <c r="U209">
        <f t="shared" si="59"/>
        <v>1.561713840522627</v>
      </c>
      <c r="V209">
        <f t="shared" si="60"/>
        <v>89.479611869113441</v>
      </c>
      <c r="W209">
        <f t="shared" si="61"/>
        <v>32.146047376554833</v>
      </c>
      <c r="X209">
        <f t="shared" si="62"/>
        <v>1.5396832837692789</v>
      </c>
      <c r="Y209">
        <f t="shared" si="63"/>
        <v>88.217353946823167</v>
      </c>
      <c r="Z209" s="1">
        <f t="shared" si="64"/>
        <v>1</v>
      </c>
      <c r="AA209" s="1">
        <f t="shared" si="65"/>
        <v>114869.75816057692</v>
      </c>
      <c r="AB209">
        <f t="shared" si="66"/>
        <v>114869.75816492968</v>
      </c>
      <c r="AC209">
        <f t="shared" si="67"/>
        <v>1.5707876212834027</v>
      </c>
      <c r="AD209">
        <f t="shared" si="68"/>
        <v>89.999501210932891</v>
      </c>
      <c r="AE209" s="1">
        <f t="shared" si="69"/>
        <v>2.0640679970635092E-3</v>
      </c>
      <c r="AF209" s="1">
        <f t="shared" si="70"/>
        <v>-53.705519994936807</v>
      </c>
      <c r="AG209">
        <f t="shared" si="71"/>
        <v>90.845392148311262</v>
      </c>
    </row>
    <row r="210" spans="14:33">
      <c r="N210">
        <v>20</v>
      </c>
      <c r="O210">
        <v>20000</v>
      </c>
      <c r="P210">
        <f t="shared" si="54"/>
        <v>125600</v>
      </c>
      <c r="Q210">
        <f t="shared" si="55"/>
        <v>28.620013328627063</v>
      </c>
      <c r="R210">
        <f t="shared" si="56"/>
        <v>1.5358486286768793</v>
      </c>
      <c r="S210">
        <f t="shared" si="57"/>
        <v>87.997644394140323</v>
      </c>
      <c r="T210">
        <f t="shared" si="58"/>
        <v>115.89798064807644</v>
      </c>
      <c r="U210">
        <f t="shared" si="59"/>
        <v>1.5621679417040826</v>
      </c>
      <c r="V210">
        <f t="shared" si="60"/>
        <v>89.505629950282753</v>
      </c>
      <c r="W210">
        <f t="shared" si="61"/>
        <v>33.836348236454597</v>
      </c>
      <c r="X210">
        <f t="shared" si="62"/>
        <v>1.5412380061518178</v>
      </c>
      <c r="Y210">
        <f t="shared" si="63"/>
        <v>88.306432977657167</v>
      </c>
      <c r="Z210" s="1">
        <f t="shared" si="64"/>
        <v>1</v>
      </c>
      <c r="AA210" s="1">
        <f t="shared" si="65"/>
        <v>120915.53490587045</v>
      </c>
      <c r="AB210">
        <f t="shared" si="66"/>
        <v>120915.53491000556</v>
      </c>
      <c r="AC210">
        <f t="shared" si="67"/>
        <v>1.5707880565589774</v>
      </c>
      <c r="AD210">
        <f t="shared" si="68"/>
        <v>89.999526150386245</v>
      </c>
      <c r="AE210" s="1">
        <f t="shared" si="69"/>
        <v>1.9609092757574401E-3</v>
      </c>
      <c r="AF210" s="1">
        <f t="shared" si="70"/>
        <v>-54.150849982323841</v>
      </c>
      <c r="AG210">
        <f t="shared" si="71"/>
        <v>90.803158633234091</v>
      </c>
    </row>
    <row r="211" spans="14:33">
      <c r="N211">
        <v>21</v>
      </c>
      <c r="O211">
        <v>21000</v>
      </c>
      <c r="P211">
        <f t="shared" si="54"/>
        <v>131880</v>
      </c>
      <c r="Q211">
        <f t="shared" si="55"/>
        <v>30.04930851336178</v>
      </c>
      <c r="R211">
        <f t="shared" si="56"/>
        <v>1.5375115452320223</v>
      </c>
      <c r="S211">
        <f t="shared" si="57"/>
        <v>88.092922494432443</v>
      </c>
      <c r="T211">
        <f t="shared" si="58"/>
        <v>121.69245853760965</v>
      </c>
      <c r="U211">
        <f t="shared" si="59"/>
        <v>1.5625787982254586</v>
      </c>
      <c r="V211">
        <f t="shared" si="60"/>
        <v>89.529170294943029</v>
      </c>
      <c r="W211">
        <f t="shared" si="61"/>
        <v>35.526723101510967</v>
      </c>
      <c r="X211">
        <f t="shared" si="62"/>
        <v>1.5426447831172618</v>
      </c>
      <c r="Y211">
        <f t="shared" si="63"/>
        <v>88.387035360493329</v>
      </c>
      <c r="Z211" s="1">
        <f t="shared" si="64"/>
        <v>1</v>
      </c>
      <c r="AA211" s="1">
        <f t="shared" si="65"/>
        <v>126961.31165116397</v>
      </c>
      <c r="AB211">
        <f t="shared" si="66"/>
        <v>126961.31165510217</v>
      </c>
      <c r="AC211">
        <f t="shared" si="67"/>
        <v>1.5707884503797354</v>
      </c>
      <c r="AD211">
        <f t="shared" si="68"/>
        <v>89.999548714653571</v>
      </c>
      <c r="AE211" s="1">
        <f t="shared" si="69"/>
        <v>1.867569269002617E-3</v>
      </c>
      <c r="AF211" s="1">
        <f t="shared" si="70"/>
        <v>-54.574465620637376</v>
      </c>
      <c r="AG211">
        <f t="shared" si="71"/>
        <v>90.764942571117828</v>
      </c>
    </row>
    <row r="212" spans="14:33">
      <c r="N212">
        <v>22</v>
      </c>
      <c r="O212">
        <v>22000</v>
      </c>
      <c r="P212">
        <f t="shared" si="54"/>
        <v>138160</v>
      </c>
      <c r="Q212">
        <f t="shared" si="55"/>
        <v>31.478679247170724</v>
      </c>
      <c r="R212">
        <f t="shared" si="56"/>
        <v>1.539023447615089</v>
      </c>
      <c r="S212">
        <f t="shared" si="57"/>
        <v>88.179548120017941</v>
      </c>
      <c r="T212">
        <f t="shared" si="58"/>
        <v>127.48695510186641</v>
      </c>
      <c r="U212">
        <f t="shared" si="59"/>
        <v>1.5629523065651396</v>
      </c>
      <c r="V212">
        <f t="shared" si="60"/>
        <v>89.550570746419695</v>
      </c>
      <c r="W212">
        <f t="shared" si="61"/>
        <v>37.217161887953452</v>
      </c>
      <c r="X212">
        <f t="shared" si="62"/>
        <v>1.5439237681380491</v>
      </c>
      <c r="Y212">
        <f t="shared" si="63"/>
        <v>88.4603158042449</v>
      </c>
      <c r="Z212" s="1">
        <f t="shared" si="64"/>
        <v>1</v>
      </c>
      <c r="AA212" s="1">
        <f t="shared" si="65"/>
        <v>133007.08839645749</v>
      </c>
      <c r="AB212">
        <f t="shared" si="66"/>
        <v>133007.08840021669</v>
      </c>
      <c r="AC212">
        <f t="shared" si="67"/>
        <v>1.5707888083986064</v>
      </c>
      <c r="AD212">
        <f t="shared" si="68"/>
        <v>89.999569227623866</v>
      </c>
      <c r="AE212" s="1">
        <f t="shared" si="69"/>
        <v>1.7827100644037951E-3</v>
      </c>
      <c r="AF212" s="1">
        <f t="shared" si="70"/>
        <v>-54.978385673435533</v>
      </c>
      <c r="AG212">
        <f t="shared" si="71"/>
        <v>90.730196937807236</v>
      </c>
    </row>
    <row r="213" spans="14:33">
      <c r="N213">
        <v>23</v>
      </c>
      <c r="O213">
        <v>23000</v>
      </c>
      <c r="P213">
        <f t="shared" si="54"/>
        <v>144440</v>
      </c>
      <c r="Q213">
        <f t="shared" si="55"/>
        <v>32.9081156855869</v>
      </c>
      <c r="R213">
        <f t="shared" si="56"/>
        <v>1.5404040073137457</v>
      </c>
      <c r="S213">
        <f t="shared" si="57"/>
        <v>88.258648364116823</v>
      </c>
      <c r="T213">
        <f t="shared" si="58"/>
        <v>133.28146790516027</v>
      </c>
      <c r="U213">
        <f t="shared" si="59"/>
        <v>1.5632933378328671</v>
      </c>
      <c r="V213">
        <f t="shared" si="60"/>
        <v>89.570110398742472</v>
      </c>
      <c r="W213">
        <f t="shared" si="61"/>
        <v>38.907656264117605</v>
      </c>
      <c r="X213">
        <f t="shared" si="62"/>
        <v>1.5450916139809505</v>
      </c>
      <c r="Y213">
        <f t="shared" si="63"/>
        <v>88.52722844216504</v>
      </c>
      <c r="Z213" s="1">
        <f t="shared" si="64"/>
        <v>1</v>
      </c>
      <c r="AA213" s="1">
        <f t="shared" si="65"/>
        <v>139052.86514175101</v>
      </c>
      <c r="AB213">
        <f t="shared" si="66"/>
        <v>139052.86514534676</v>
      </c>
      <c r="AC213">
        <f t="shared" si="67"/>
        <v>1.5707891352854015</v>
      </c>
      <c r="AD213">
        <f t="shared" si="68"/>
        <v>89.99958795685761</v>
      </c>
      <c r="AE213" s="1">
        <f t="shared" si="69"/>
        <v>1.7052262263411535E-3</v>
      </c>
      <c r="AF213" s="1">
        <f t="shared" si="70"/>
        <v>-55.364359930682781</v>
      </c>
      <c r="AG213">
        <f t="shared" si="71"/>
        <v>90.698469679305745</v>
      </c>
    </row>
    <row r="214" spans="14:33">
      <c r="N214">
        <v>24</v>
      </c>
      <c r="O214">
        <v>24000</v>
      </c>
      <c r="P214">
        <f t="shared" si="54"/>
        <v>150720</v>
      </c>
      <c r="Q214">
        <f t="shared" si="55"/>
        <v>34.337609622982477</v>
      </c>
      <c r="R214">
        <f t="shared" si="56"/>
        <v>1.5416696223116932</v>
      </c>
      <c r="S214">
        <f t="shared" si="57"/>
        <v>88.33116276198767</v>
      </c>
      <c r="T214">
        <f t="shared" si="58"/>
        <v>139.07599491772382</v>
      </c>
      <c r="U214">
        <f t="shared" si="59"/>
        <v>1.563605951363392</v>
      </c>
      <c r="V214">
        <f t="shared" si="60"/>
        <v>89.588021834660225</v>
      </c>
      <c r="W214">
        <f t="shared" si="61"/>
        <v>40.598199285796142</v>
      </c>
      <c r="X214">
        <f t="shared" si="62"/>
        <v>1.5461622010262626</v>
      </c>
      <c r="Y214">
        <f t="shared" si="63"/>
        <v>88.588568561462807</v>
      </c>
      <c r="Z214" s="1">
        <f t="shared" si="64"/>
        <v>1</v>
      </c>
      <c r="AA214" s="1">
        <f t="shared" si="65"/>
        <v>145098.64188704453</v>
      </c>
      <c r="AB214">
        <f t="shared" si="66"/>
        <v>145098.64189049046</v>
      </c>
      <c r="AC214">
        <f t="shared" si="67"/>
        <v>1.5707894349316305</v>
      </c>
      <c r="AD214">
        <f t="shared" si="68"/>
        <v>89.999605125321878</v>
      </c>
      <c r="AE214" s="1">
        <f t="shared" si="69"/>
        <v>1.6341964109661045E-3</v>
      </c>
      <c r="AF214" s="1">
        <f t="shared" si="70"/>
        <v>-55.733914952736392</v>
      </c>
      <c r="AG214">
        <f t="shared" si="71"/>
        <v>90.669383964814898</v>
      </c>
    </row>
    <row r="215" spans="14:33">
      <c r="N215">
        <v>25</v>
      </c>
      <c r="O215">
        <v>25000</v>
      </c>
      <c r="P215">
        <f t="shared" si="54"/>
        <v>157000</v>
      </c>
      <c r="Q215">
        <f t="shared" si="55"/>
        <v>35.76715416523043</v>
      </c>
      <c r="R215">
        <f t="shared" si="56"/>
        <v>1.5428340706451269</v>
      </c>
      <c r="S215">
        <f t="shared" si="57"/>
        <v>88.397880736954463</v>
      </c>
      <c r="T215">
        <f t="shared" si="58"/>
        <v>144.87053443453129</v>
      </c>
      <c r="U215">
        <f t="shared" si="59"/>
        <v>1.5638935570541821</v>
      </c>
      <c r="V215">
        <f t="shared" si="60"/>
        <v>89.604500426906441</v>
      </c>
      <c r="W215">
        <f t="shared" si="61"/>
        <v>42.28878511900762</v>
      </c>
      <c r="X215">
        <f t="shared" si="62"/>
        <v>1.5471471910518944</v>
      </c>
      <c r="Y215">
        <f t="shared" si="63"/>
        <v>88.645004332793988</v>
      </c>
      <c r="Z215" s="1">
        <f t="shared" si="64"/>
        <v>1</v>
      </c>
      <c r="AA215" s="1">
        <f t="shared" si="65"/>
        <v>151144.41863233806</v>
      </c>
      <c r="AB215">
        <f t="shared" si="66"/>
        <v>151144.41863564614</v>
      </c>
      <c r="AC215">
        <f t="shared" si="67"/>
        <v>1.5707897106061612</v>
      </c>
      <c r="AD215">
        <f t="shared" si="68"/>
        <v>89.999620920308999</v>
      </c>
      <c r="AE215" s="1">
        <f t="shared" si="69"/>
        <v>1.5688465810774154E-3</v>
      </c>
      <c r="AF215" s="1">
        <f t="shared" si="70"/>
        <v>-56.088390487716289</v>
      </c>
      <c r="AG215">
        <f t="shared" si="71"/>
        <v>90.642623168933085</v>
      </c>
    </row>
    <row r="216" spans="14:33">
      <c r="N216">
        <v>26</v>
      </c>
      <c r="O216">
        <v>26000</v>
      </c>
      <c r="P216">
        <f t="shared" si="54"/>
        <v>163280</v>
      </c>
      <c r="Q216">
        <f t="shared" si="55"/>
        <v>37.196743477797042</v>
      </c>
      <c r="R216">
        <f t="shared" si="56"/>
        <v>1.5439090134284303</v>
      </c>
      <c r="S216">
        <f t="shared" si="57"/>
        <v>88.459470421655794</v>
      </c>
      <c r="T216">
        <f t="shared" si="58"/>
        <v>150.66508501285298</v>
      </c>
      <c r="U216">
        <f t="shared" si="59"/>
        <v>1.5641590402449668</v>
      </c>
      <c r="V216">
        <f t="shared" si="60"/>
        <v>89.619711493270074</v>
      </c>
      <c r="W216">
        <f t="shared" si="61"/>
        <v>43.97940882667563</v>
      </c>
      <c r="X216">
        <f t="shared" si="62"/>
        <v>1.5480564533968399</v>
      </c>
      <c r="Y216">
        <f t="shared" si="63"/>
        <v>88.697101227629545</v>
      </c>
      <c r="Z216" s="1">
        <f t="shared" si="64"/>
        <v>1</v>
      </c>
      <c r="AA216" s="1">
        <f t="shared" si="65"/>
        <v>157190.19537763158</v>
      </c>
      <c r="AB216">
        <f t="shared" si="66"/>
        <v>157190.19538081242</v>
      </c>
      <c r="AC216">
        <f t="shared" si="67"/>
        <v>1.5707899650749586</v>
      </c>
      <c r="AD216">
        <f t="shared" si="68"/>
        <v>89.999635500297117</v>
      </c>
      <c r="AE216" s="1">
        <f t="shared" si="69"/>
        <v>1.5085217014555905E-3</v>
      </c>
      <c r="AF216" s="1">
        <f t="shared" si="70"/>
        <v>-56.428968754465039</v>
      </c>
      <c r="AG216">
        <f t="shared" si="71"/>
        <v>90.617919312703691</v>
      </c>
    </row>
    <row r="217" spans="14:33">
      <c r="N217">
        <v>27</v>
      </c>
      <c r="O217">
        <v>27000</v>
      </c>
      <c r="P217">
        <f t="shared" si="54"/>
        <v>169560</v>
      </c>
      <c r="Q217">
        <f t="shared" si="55"/>
        <v>38.626372589739333</v>
      </c>
      <c r="R217">
        <f t="shared" si="56"/>
        <v>1.5449043862945797</v>
      </c>
      <c r="S217">
        <f t="shared" si="57"/>
        <v>88.516501085927999</v>
      </c>
      <c r="T217">
        <f t="shared" si="58"/>
        <v>156.45964542368495</v>
      </c>
      <c r="U217">
        <f t="shared" si="59"/>
        <v>1.5644048588492703</v>
      </c>
      <c r="V217">
        <f t="shared" si="60"/>
        <v>89.633795861822463</v>
      </c>
      <c r="W217">
        <f t="shared" si="61"/>
        <v>45.670066202667606</v>
      </c>
      <c r="X217">
        <f t="shared" si="62"/>
        <v>1.5488983965417453</v>
      </c>
      <c r="Y217">
        <f t="shared" si="63"/>
        <v>88.745341016422586</v>
      </c>
      <c r="Z217" s="1">
        <f t="shared" si="64"/>
        <v>1</v>
      </c>
      <c r="AA217" s="1">
        <f t="shared" si="65"/>
        <v>163235.9721229251</v>
      </c>
      <c r="AB217">
        <f t="shared" si="66"/>
        <v>163235.97212598816</v>
      </c>
      <c r="AC217">
        <f t="shared" si="67"/>
        <v>1.5707902006942156</v>
      </c>
      <c r="AD217">
        <f t="shared" si="68"/>
        <v>89.999649000286112</v>
      </c>
      <c r="AE217" s="1">
        <f t="shared" si="69"/>
        <v>1.4526637183688994E-3</v>
      </c>
      <c r="AF217" s="1">
        <f t="shared" si="70"/>
        <v>-56.756698204881729</v>
      </c>
      <c r="AG217">
        <f t="shared" si="71"/>
        <v>90.595044068672124</v>
      </c>
    </row>
    <row r="218" spans="14:33">
      <c r="N218">
        <v>28</v>
      </c>
      <c r="O218">
        <v>28000</v>
      </c>
      <c r="P218">
        <f t="shared" si="54"/>
        <v>175840</v>
      </c>
      <c r="Q218">
        <f t="shared" si="55"/>
        <v>40.056037239651531</v>
      </c>
      <c r="R218">
        <f t="shared" si="56"/>
        <v>1.5458287070930581</v>
      </c>
      <c r="S218">
        <f t="shared" si="57"/>
        <v>88.569460766596976</v>
      </c>
      <c r="T218">
        <f t="shared" si="58"/>
        <v>162.2542146135863</v>
      </c>
      <c r="U218">
        <f t="shared" si="59"/>
        <v>1.5646331196741246</v>
      </c>
      <c r="V218">
        <f t="shared" si="60"/>
        <v>89.646874243714791</v>
      </c>
      <c r="W218">
        <f t="shared" si="61"/>
        <v>47.36075364136537</v>
      </c>
      <c r="X218">
        <f t="shared" si="62"/>
        <v>1.5496802287198528</v>
      </c>
      <c r="Y218">
        <f t="shared" si="63"/>
        <v>88.790136700515674</v>
      </c>
      <c r="Z218" s="1">
        <f t="shared" si="64"/>
        <v>1</v>
      </c>
      <c r="AA218" s="1">
        <f t="shared" si="65"/>
        <v>169281.74886821862</v>
      </c>
      <c r="AB218">
        <f t="shared" si="66"/>
        <v>169281.74887117228</v>
      </c>
      <c r="AC218">
        <f t="shared" si="67"/>
        <v>1.5707904194835256</v>
      </c>
      <c r="AD218">
        <f t="shared" si="68"/>
        <v>89.999661535990171</v>
      </c>
      <c r="AE218" s="1">
        <f t="shared" si="69"/>
        <v>1.4007942537612944E-3</v>
      </c>
      <c r="AF218" s="1">
        <f t="shared" si="70"/>
        <v>-57.072512969058742</v>
      </c>
      <c r="AG218">
        <f t="shared" si="71"/>
        <v>90.573801690203908</v>
      </c>
    </row>
    <row r="219" spans="14:33">
      <c r="N219">
        <v>29</v>
      </c>
      <c r="O219">
        <v>29000</v>
      </c>
      <c r="P219">
        <f t="shared" si="54"/>
        <v>182120</v>
      </c>
      <c r="Q219">
        <f t="shared" si="55"/>
        <v>41.485733753448152</v>
      </c>
      <c r="R219">
        <f t="shared" si="56"/>
        <v>1.5466893200230354</v>
      </c>
      <c r="S219">
        <f t="shared" si="57"/>
        <v>88.61877025527906</v>
      </c>
      <c r="T219">
        <f t="shared" si="58"/>
        <v>168.04879167441149</v>
      </c>
      <c r="U219">
        <f t="shared" si="59"/>
        <v>1.5648456389509589</v>
      </c>
      <c r="V219">
        <f t="shared" si="60"/>
        <v>89.659050701342565</v>
      </c>
      <c r="W219">
        <f t="shared" si="61"/>
        <v>49.051468034199104</v>
      </c>
      <c r="X219">
        <f t="shared" si="62"/>
        <v>1.5504081646671399</v>
      </c>
      <c r="Y219">
        <f t="shared" si="63"/>
        <v>88.831844358051086</v>
      </c>
      <c r="Z219" s="1">
        <f t="shared" si="64"/>
        <v>1</v>
      </c>
      <c r="AA219" s="1">
        <f t="shared" si="65"/>
        <v>175327.52561351215</v>
      </c>
      <c r="AB219">
        <f t="shared" si="66"/>
        <v>175327.52561636394</v>
      </c>
      <c r="AC219">
        <f t="shared" si="67"/>
        <v>1.5707906231839177</v>
      </c>
      <c r="AD219">
        <f t="shared" si="68"/>
        <v>89.999673207162928</v>
      </c>
      <c r="AE219" s="1">
        <f t="shared" si="69"/>
        <v>1.3525008771390222E-3</v>
      </c>
      <c r="AF219" s="1">
        <f t="shared" si="70"/>
        <v>-57.37724889135557</v>
      </c>
      <c r="AG219">
        <f t="shared" si="71"/>
        <v>90.554023401429433</v>
      </c>
    </row>
    <row r="220" spans="14:33">
      <c r="N220">
        <v>30</v>
      </c>
      <c r="O220">
        <v>30000</v>
      </c>
      <c r="P220">
        <f t="shared" si="54"/>
        <v>188400</v>
      </c>
      <c r="Q220">
        <f t="shared" si="55"/>
        <v>42.915458946564691</v>
      </c>
      <c r="R220">
        <f t="shared" si="56"/>
        <v>1.5474925910090649</v>
      </c>
      <c r="S220">
        <f t="shared" si="57"/>
        <v>88.664794292583863</v>
      </c>
      <c r="T220">
        <f t="shared" si="58"/>
        <v>173.84337581909548</v>
      </c>
      <c r="U220">
        <f t="shared" si="59"/>
        <v>1.5650439907613576</v>
      </c>
      <c r="V220">
        <f t="shared" si="60"/>
        <v>89.670415422937197</v>
      </c>
      <c r="W220">
        <f t="shared" si="61"/>
        <v>50.742206686858857</v>
      </c>
      <c r="X220">
        <f t="shared" si="62"/>
        <v>1.5510875910643134</v>
      </c>
      <c r="Y220">
        <f t="shared" si="63"/>
        <v>88.870772623098901</v>
      </c>
      <c r="Z220" s="1">
        <f t="shared" si="64"/>
        <v>1</v>
      </c>
      <c r="AA220" s="1">
        <f t="shared" si="65"/>
        <v>181373.30235880567</v>
      </c>
      <c r="AB220">
        <f t="shared" si="66"/>
        <v>181373.30236156241</v>
      </c>
      <c r="AC220">
        <f t="shared" si="67"/>
        <v>1.5707908133042836</v>
      </c>
      <c r="AD220">
        <f t="shared" si="68"/>
        <v>89.999684100257497</v>
      </c>
      <c r="AE220" s="1">
        <f t="shared" si="69"/>
        <v>1.3074261210713853E-3</v>
      </c>
      <c r="AF220" s="1">
        <f t="shared" si="70"/>
        <v>-57.671656850246748</v>
      </c>
      <c r="AG220">
        <f t="shared" si="71"/>
        <v>90.535562907577855</v>
      </c>
    </row>
    <row r="221" spans="14:33">
      <c r="N221">
        <v>31</v>
      </c>
      <c r="O221">
        <v>31000</v>
      </c>
      <c r="P221">
        <f t="shared" si="54"/>
        <v>194680</v>
      </c>
      <c r="Q221">
        <f t="shared" si="55"/>
        <v>44.345210045068278</v>
      </c>
      <c r="R221">
        <f t="shared" si="56"/>
        <v>1.5482440653120877</v>
      </c>
      <c r="S221">
        <f t="shared" si="57"/>
        <v>88.707850598559602</v>
      </c>
      <c r="T221">
        <f t="shared" si="58"/>
        <v>179.63796636212601</v>
      </c>
      <c r="U221">
        <f t="shared" si="59"/>
        <v>1.5652295460908441</v>
      </c>
      <c r="V221">
        <f t="shared" si="60"/>
        <v>89.681046960182925</v>
      </c>
      <c r="W221">
        <f t="shared" si="61"/>
        <v>52.432967252518182</v>
      </c>
      <c r="X221">
        <f t="shared" si="62"/>
        <v>1.551723199988027</v>
      </c>
      <c r="Y221">
        <f t="shared" si="63"/>
        <v>88.90719033184854</v>
      </c>
      <c r="Z221" s="1">
        <f t="shared" si="64"/>
        <v>1</v>
      </c>
      <c r="AA221" s="1">
        <f t="shared" si="65"/>
        <v>187419.07910409919</v>
      </c>
      <c r="AB221">
        <f t="shared" si="66"/>
        <v>187419.07910676702</v>
      </c>
      <c r="AC221">
        <f t="shared" si="67"/>
        <v>1.5707909911588196</v>
      </c>
      <c r="AD221">
        <f t="shared" si="68"/>
        <v>89.999694290571767</v>
      </c>
      <c r="AE221" s="1">
        <f t="shared" si="69"/>
        <v>1.2652586212724254E-3</v>
      </c>
      <c r="AF221" s="1">
        <f t="shared" si="70"/>
        <v>-57.956413895901605</v>
      </c>
      <c r="AG221">
        <f t="shared" si="71"/>
        <v>90.518292773105998</v>
      </c>
    </row>
    <row r="222" spans="14:33">
      <c r="N222">
        <v>32</v>
      </c>
      <c r="O222">
        <v>32000</v>
      </c>
      <c r="P222">
        <f t="shared" si="54"/>
        <v>200960</v>
      </c>
      <c r="Q222">
        <f t="shared" si="55"/>
        <v>45.774984621546565</v>
      </c>
      <c r="R222">
        <f t="shared" si="56"/>
        <v>1.5489485956248781</v>
      </c>
      <c r="S222">
        <f t="shared" si="57"/>
        <v>88.74821721202153</v>
      </c>
      <c r="T222">
        <f t="shared" si="58"/>
        <v>185.43256270367638</v>
      </c>
      <c r="U222">
        <f t="shared" si="59"/>
        <v>1.565403504560632</v>
      </c>
      <c r="V222">
        <f t="shared" si="60"/>
        <v>89.691014046312333</v>
      </c>
      <c r="W222">
        <f t="shared" si="61"/>
        <v>54.123747677570123</v>
      </c>
      <c r="X222">
        <f t="shared" si="62"/>
        <v>1.5523190973621028</v>
      </c>
      <c r="Y222">
        <f t="shared" si="63"/>
        <v>88.941332736406011</v>
      </c>
      <c r="Z222" s="1">
        <f t="shared" si="64"/>
        <v>1</v>
      </c>
      <c r="AA222" s="1">
        <f t="shared" si="65"/>
        <v>193464.85584939271</v>
      </c>
      <c r="AB222">
        <f t="shared" si="66"/>
        <v>193464.85585197716</v>
      </c>
      <c r="AC222">
        <f t="shared" si="67"/>
        <v>1.5707911578974469</v>
      </c>
      <c r="AD222">
        <f t="shared" si="68"/>
        <v>89.999703843991398</v>
      </c>
      <c r="AE222" s="1">
        <f t="shared" si="69"/>
        <v>1.2257259168567921E-3</v>
      </c>
      <c r="AF222" s="1">
        <f t="shared" si="70"/>
        <v>-58.232132620888429</v>
      </c>
      <c r="AG222">
        <f t="shared" si="71"/>
        <v>90.502101478072163</v>
      </c>
    </row>
    <row r="223" spans="14:33">
      <c r="N223">
        <v>33</v>
      </c>
      <c r="O223">
        <v>33000</v>
      </c>
      <c r="P223">
        <f t="shared" si="54"/>
        <v>207240</v>
      </c>
      <c r="Q223">
        <f t="shared" si="55"/>
        <v>47.204780542642894</v>
      </c>
      <c r="R223">
        <f t="shared" si="56"/>
        <v>1.5496104469043672</v>
      </c>
      <c r="S223">
        <f t="shared" si="57"/>
        <v>88.786138497001588</v>
      </c>
      <c r="T223">
        <f t="shared" si="58"/>
        <v>191.22716431662349</v>
      </c>
      <c r="U223">
        <f t="shared" si="59"/>
        <v>1.5655669203903719</v>
      </c>
      <c r="V223">
        <f t="shared" si="60"/>
        <v>89.700377083662062</v>
      </c>
      <c r="W223">
        <f t="shared" si="61"/>
        <v>55.814546157223241</v>
      </c>
      <c r="X223">
        <f t="shared" si="62"/>
        <v>1.552878891706672</v>
      </c>
      <c r="Y223">
        <f t="shared" si="63"/>
        <v>88.973406589745125</v>
      </c>
      <c r="Z223" s="1">
        <f t="shared" si="64"/>
        <v>1</v>
      </c>
      <c r="AA223" s="1">
        <f t="shared" si="65"/>
        <v>199510.63259468623</v>
      </c>
      <c r="AB223">
        <f t="shared" si="66"/>
        <v>199510.63259719237</v>
      </c>
      <c r="AC223">
        <f t="shared" si="67"/>
        <v>1.5707913145307031</v>
      </c>
      <c r="AD223">
        <f t="shared" si="68"/>
        <v>89.999712818415915</v>
      </c>
      <c r="AE223" s="1">
        <f t="shared" si="69"/>
        <v>1.1885885588567256E-3</v>
      </c>
      <c r="AF223" s="1">
        <f t="shared" si="70"/>
        <v>-58.499369089991404</v>
      </c>
      <c r="AG223">
        <f t="shared" si="71"/>
        <v>90.486891009081489</v>
      </c>
    </row>
    <row r="224" spans="14:33">
      <c r="N224">
        <v>34</v>
      </c>
      <c r="O224">
        <v>34000</v>
      </c>
      <c r="P224">
        <f t="shared" si="54"/>
        <v>213520</v>
      </c>
      <c r="Q224">
        <f t="shared" si="55"/>
        <v>48.634595925842596</v>
      </c>
      <c r="R224">
        <f t="shared" si="56"/>
        <v>1.5502333827242536</v>
      </c>
      <c r="S224">
        <f t="shared" si="57"/>
        <v>88.821830090388602</v>
      </c>
      <c r="T224">
        <f t="shared" si="58"/>
        <v>197.02177073585673</v>
      </c>
      <c r="U224">
        <f t="shared" si="59"/>
        <v>1.565720723779543</v>
      </c>
      <c r="V224">
        <f t="shared" si="60"/>
        <v>89.709189368736361</v>
      </c>
      <c r="W224">
        <f t="shared" si="61"/>
        <v>57.505361098929058</v>
      </c>
      <c r="X224">
        <f t="shared" si="62"/>
        <v>1.5534057672378774</v>
      </c>
      <c r="Y224">
        <f t="shared" si="63"/>
        <v>89.003594334011908</v>
      </c>
      <c r="Z224" s="1">
        <f t="shared" si="64"/>
        <v>1</v>
      </c>
      <c r="AA224" s="1">
        <f t="shared" si="65"/>
        <v>205556.40933997976</v>
      </c>
      <c r="AB224">
        <f t="shared" si="66"/>
        <v>205556.40934241217</v>
      </c>
      <c r="AC224">
        <f t="shared" si="67"/>
        <v>1.5707914619502381</v>
      </c>
      <c r="AD224">
        <f t="shared" si="68"/>
        <v>89.999721264933086</v>
      </c>
      <c r="AE224" s="1">
        <f t="shared" si="69"/>
        <v>1.1536352578282473E-3</v>
      </c>
      <c r="AF224" s="1">
        <f t="shared" si="70"/>
        <v>-58.758629587058465</v>
      </c>
      <c r="AG224">
        <f t="shared" si="71"/>
        <v>90.472574874886931</v>
      </c>
    </row>
    <row r="225" spans="14:33">
      <c r="N225">
        <v>35</v>
      </c>
      <c r="O225">
        <v>35000</v>
      </c>
      <c r="P225">
        <f t="shared" si="54"/>
        <v>219800</v>
      </c>
      <c r="Q225">
        <f t="shared" si="55"/>
        <v>50.064429103661475</v>
      </c>
      <c r="R225">
        <f t="shared" si="56"/>
        <v>1.5508207368394469</v>
      </c>
      <c r="S225">
        <f t="shared" si="57"/>
        <v>88.855483002268812</v>
      </c>
      <c r="T225">
        <f t="shared" si="58"/>
        <v>202.81638154941916</v>
      </c>
      <c r="U225">
        <f t="shared" si="59"/>
        <v>1.5658657386236885</v>
      </c>
      <c r="V225">
        <f t="shared" si="60"/>
        <v>89.717498107272647</v>
      </c>
      <c r="W225">
        <f t="shared" si="61"/>
        <v>59.196191092075644</v>
      </c>
      <c r="X225">
        <f t="shared" si="62"/>
        <v>1.553902544445364</v>
      </c>
      <c r="Y225">
        <f t="shared" si="63"/>
        <v>89.032057571359175</v>
      </c>
      <c r="Z225" s="1">
        <f t="shared" si="64"/>
        <v>1</v>
      </c>
      <c r="AA225" s="1">
        <f t="shared" si="65"/>
        <v>211602.18608527328</v>
      </c>
      <c r="AB225">
        <f t="shared" si="66"/>
        <v>211602.18608763619</v>
      </c>
      <c r="AC225">
        <f t="shared" si="67"/>
        <v>1.5707916009457998</v>
      </c>
      <c r="AD225">
        <f t="shared" si="68"/>
        <v>89.999729228792148</v>
      </c>
      <c r="AE225" s="1">
        <f t="shared" si="69"/>
        <v>1.1206788628564009E-3</v>
      </c>
      <c r="AF225" s="1">
        <f t="shared" si="70"/>
        <v>-59.010376384500056</v>
      </c>
      <c r="AG225">
        <f t="shared" si="71"/>
        <v>90.45907646181773</v>
      </c>
    </row>
    <row r="226" spans="14:33">
      <c r="N226">
        <v>36</v>
      </c>
      <c r="O226">
        <v>36000</v>
      </c>
      <c r="P226">
        <f t="shared" si="54"/>
        <v>226080</v>
      </c>
      <c r="Q226">
        <f t="shared" si="55"/>
        <v>51.494278593798768</v>
      </c>
      <c r="R226">
        <f t="shared" si="56"/>
        <v>1.5513754728346003</v>
      </c>
      <c r="S226">
        <f t="shared" si="57"/>
        <v>88.887267033535096</v>
      </c>
      <c r="T226">
        <f t="shared" si="58"/>
        <v>208.61099639112544</v>
      </c>
      <c r="U226">
        <f t="shared" si="59"/>
        <v>1.566002697278122</v>
      </c>
      <c r="V226">
        <f t="shared" si="60"/>
        <v>89.725345260139477</v>
      </c>
      <c r="W226">
        <f t="shared" si="61"/>
        <v>60.887034882729687</v>
      </c>
      <c r="X226">
        <f t="shared" si="62"/>
        <v>1.5543717305804805</v>
      </c>
      <c r="Y226">
        <f t="shared" si="63"/>
        <v>89.058939956707405</v>
      </c>
      <c r="Z226" s="1">
        <f t="shared" si="64"/>
        <v>1</v>
      </c>
      <c r="AA226" s="1">
        <f t="shared" si="65"/>
        <v>217647.9628305668</v>
      </c>
      <c r="AB226">
        <f t="shared" si="66"/>
        <v>217647.96283286411</v>
      </c>
      <c r="AC226">
        <f t="shared" si="67"/>
        <v>1.5707917322193858</v>
      </c>
      <c r="AD226">
        <f t="shared" si="68"/>
        <v>89.999736750214581</v>
      </c>
      <c r="AE226" s="1">
        <f t="shared" si="69"/>
        <v>1.0895530103921941E-3</v>
      </c>
      <c r="AF226" s="1">
        <f t="shared" si="70"/>
        <v>-59.255032700538948</v>
      </c>
      <c r="AG226">
        <f t="shared" si="71"/>
        <v>90.446327663032804</v>
      </c>
    </row>
    <row r="227" spans="14:33">
      <c r="N227">
        <v>37</v>
      </c>
      <c r="O227">
        <v>37000</v>
      </c>
      <c r="P227">
        <f t="shared" si="54"/>
        <v>232360</v>
      </c>
      <c r="Q227">
        <f t="shared" si="55"/>
        <v>52.924143074126683</v>
      </c>
      <c r="R227">
        <f t="shared" si="56"/>
        <v>1.5519002341087118</v>
      </c>
      <c r="S227">
        <f t="shared" si="57"/>
        <v>88.917333639793597</v>
      </c>
      <c r="T227">
        <f t="shared" si="58"/>
        <v>214.40561493437679</v>
      </c>
      <c r="U227">
        <f t="shared" si="59"/>
        <v>1.5661322529276485</v>
      </c>
      <c r="V227">
        <f t="shared" si="60"/>
        <v>89.73276825206942</v>
      </c>
      <c r="W227">
        <f t="shared" si="61"/>
        <v>62.577891352472406</v>
      </c>
      <c r="X227">
        <f t="shared" si="62"/>
        <v>1.5548155619625339</v>
      </c>
      <c r="Y227">
        <f t="shared" si="63"/>
        <v>89.084369621714529</v>
      </c>
      <c r="Z227" s="1">
        <f t="shared" si="64"/>
        <v>1</v>
      </c>
      <c r="AA227" s="1">
        <f t="shared" si="65"/>
        <v>223693.73957586032</v>
      </c>
      <c r="AB227">
        <f t="shared" si="66"/>
        <v>223693.73957809553</v>
      </c>
      <c r="AC227">
        <f t="shared" si="67"/>
        <v>1.5707918563971024</v>
      </c>
      <c r="AD227">
        <f t="shared" si="68"/>
        <v>89.999743865073654</v>
      </c>
      <c r="AE227" s="1">
        <f t="shared" si="69"/>
        <v>1.0601093162655722E-3</v>
      </c>
      <c r="AF227" s="1">
        <f t="shared" si="70"/>
        <v>-59.492986977665893</v>
      </c>
      <c r="AG227">
        <f t="shared" si="71"/>
        <v>90.434267729851527</v>
      </c>
    </row>
    <row r="228" spans="14:33">
      <c r="N228">
        <v>38</v>
      </c>
      <c r="O228">
        <v>38000</v>
      </c>
      <c r="P228">
        <f t="shared" si="54"/>
        <v>238640</v>
      </c>
      <c r="Q228">
        <f t="shared" si="55"/>
        <v>54.354021361626543</v>
      </c>
      <c r="R228">
        <f t="shared" si="56"/>
        <v>1.5523973859742102</v>
      </c>
      <c r="S228">
        <f t="shared" si="57"/>
        <v>88.945818343463699</v>
      </c>
      <c r="T228">
        <f t="shared" si="58"/>
        <v>220.20023688695221</v>
      </c>
      <c r="U228">
        <f t="shared" si="59"/>
        <v>1.5662549900032763</v>
      </c>
      <c r="V228">
        <f t="shared" si="60"/>
        <v>89.739800568492669</v>
      </c>
      <c r="W228">
        <f t="shared" si="61"/>
        <v>64.268759500575641</v>
      </c>
      <c r="X228">
        <f t="shared" si="62"/>
        <v>1.55523603960922</v>
      </c>
      <c r="Y228">
        <f t="shared" si="63"/>
        <v>89.108461216249239</v>
      </c>
      <c r="Z228" s="1">
        <f t="shared" si="64"/>
        <v>1</v>
      </c>
      <c r="AA228" s="1">
        <f t="shared" si="65"/>
        <v>229739.51632115385</v>
      </c>
      <c r="AB228">
        <f t="shared" si="66"/>
        <v>229739.51632333023</v>
      </c>
      <c r="AC228">
        <f t="shared" si="67"/>
        <v>1.5707919740391496</v>
      </c>
      <c r="AD228">
        <f t="shared" si="68"/>
        <v>89.999750605466446</v>
      </c>
      <c r="AE228" s="1">
        <f t="shared" si="69"/>
        <v>1.0322150108673586E-3</v>
      </c>
      <c r="AF228" s="1">
        <f t="shared" si="70"/>
        <v>-59.724596590857857</v>
      </c>
      <c r="AG228">
        <f t="shared" si="71"/>
        <v>90.422842304292843</v>
      </c>
    </row>
    <row r="229" spans="14:33">
      <c r="N229">
        <v>39</v>
      </c>
      <c r="O229">
        <v>39000</v>
      </c>
      <c r="P229">
        <f t="shared" si="54"/>
        <v>244920</v>
      </c>
      <c r="Q229">
        <f t="shared" si="55"/>
        <v>55.783912394563465</v>
      </c>
      <c r="R229">
        <f t="shared" si="56"/>
        <v>1.5528690512845387</v>
      </c>
      <c r="S229">
        <f t="shared" si="57"/>
        <v>88.972842775088253</v>
      </c>
      <c r="T229">
        <f t="shared" si="58"/>
        <v>225.99486198660131</v>
      </c>
      <c r="U229">
        <f t="shared" si="59"/>
        <v>1.5663714329964367</v>
      </c>
      <c r="V229">
        <f t="shared" si="60"/>
        <v>89.74647226055464</v>
      </c>
      <c r="W229">
        <f t="shared" si="61"/>
        <v>65.959638428918922</v>
      </c>
      <c r="X229">
        <f t="shared" si="62"/>
        <v>1.5556349593886445</v>
      </c>
      <c r="Y229">
        <f t="shared" si="63"/>
        <v>89.131317635974554</v>
      </c>
      <c r="Z229" s="1">
        <f t="shared" si="64"/>
        <v>1</v>
      </c>
      <c r="AA229" s="1">
        <f t="shared" si="65"/>
        <v>235785.29306644737</v>
      </c>
      <c r="AB229">
        <f t="shared" si="66"/>
        <v>235785.29306856793</v>
      </c>
      <c r="AC229">
        <f t="shared" si="67"/>
        <v>1.5707920856482713</v>
      </c>
      <c r="AD229">
        <f t="shared" si="68"/>
        <v>89.999757000198073</v>
      </c>
      <c r="AE229" s="1">
        <f t="shared" si="69"/>
        <v>1.0057509379959211E-3</v>
      </c>
      <c r="AF229" s="1">
        <f t="shared" si="70"/>
        <v>-59.950191074388059</v>
      </c>
      <c r="AG229">
        <f t="shared" si="71"/>
        <v>90.412002600331647</v>
      </c>
    </row>
    <row r="230" spans="14:33">
      <c r="N230">
        <v>40</v>
      </c>
      <c r="O230">
        <v>40000</v>
      </c>
      <c r="P230">
        <f t="shared" si="54"/>
        <v>251200</v>
      </c>
      <c r="Q230">
        <f t="shared" si="55"/>
        <v>57.213815217333327</v>
      </c>
      <c r="R230">
        <f t="shared" si="56"/>
        <v>1.553317140721733</v>
      </c>
      <c r="S230">
        <f t="shared" si="57"/>
        <v>88.998516408683884</v>
      </c>
      <c r="T230">
        <f t="shared" si="58"/>
        <v>231.7894899972982</v>
      </c>
      <c r="U230">
        <f t="shared" si="59"/>
        <v>1.5664820539511333</v>
      </c>
      <c r="V230">
        <f t="shared" si="60"/>
        <v>89.752810374384453</v>
      </c>
      <c r="W230">
        <f t="shared" si="61"/>
        <v>67.650527329167929</v>
      </c>
      <c r="X230">
        <f t="shared" si="62"/>
        <v>1.5560139376510433</v>
      </c>
      <c r="Y230">
        <f t="shared" si="63"/>
        <v>89.153031490937209</v>
      </c>
      <c r="Z230" s="1">
        <f t="shared" si="64"/>
        <v>1</v>
      </c>
      <c r="AA230" s="1">
        <f t="shared" si="65"/>
        <v>241831.06981174089</v>
      </c>
      <c r="AB230">
        <f t="shared" si="66"/>
        <v>241831.06981380846</v>
      </c>
      <c r="AC230">
        <f t="shared" si="67"/>
        <v>1.570792191676937</v>
      </c>
      <c r="AD230">
        <f t="shared" si="68"/>
        <v>89.99976307519313</v>
      </c>
      <c r="AE230" s="1">
        <f t="shared" si="69"/>
        <v>9.8060985375674208E-4</v>
      </c>
      <c r="AF230" s="1">
        <f t="shared" si="70"/>
        <v>-60.17007494032265</v>
      </c>
      <c r="AG230">
        <f t="shared" si="71"/>
        <v>90.401704707868888</v>
      </c>
    </row>
    <row r="231" spans="14:33">
      <c r="N231">
        <v>41</v>
      </c>
      <c r="O231">
        <v>41000</v>
      </c>
      <c r="P231">
        <f t="shared" si="54"/>
        <v>257480</v>
      </c>
      <c r="Q231">
        <f t="shared" si="55"/>
        <v>58.643728967525995</v>
      </c>
      <c r="R231">
        <f t="shared" si="56"/>
        <v>1.5537433786549251</v>
      </c>
      <c r="S231">
        <f t="shared" si="57"/>
        <v>89.02293804332416</v>
      </c>
      <c r="T231">
        <f t="shared" si="58"/>
        <v>237.58412070604328</v>
      </c>
      <c r="U231">
        <f t="shared" si="59"/>
        <v>1.566587278859727</v>
      </c>
      <c r="V231">
        <f t="shared" si="60"/>
        <v>89.758839317546531</v>
      </c>
      <c r="W231">
        <f t="shared" si="61"/>
        <v>69.341425471828643</v>
      </c>
      <c r="X231">
        <f t="shared" si="62"/>
        <v>1.5563744331114873</v>
      </c>
      <c r="Y231">
        <f t="shared" si="63"/>
        <v>89.173686359354264</v>
      </c>
      <c r="Z231" s="1">
        <f t="shared" si="64"/>
        <v>1</v>
      </c>
      <c r="AA231" s="1">
        <f t="shared" si="65"/>
        <v>247876.84655703441</v>
      </c>
      <c r="AB231">
        <f t="shared" si="66"/>
        <v>247876.84655905154</v>
      </c>
      <c r="AC231">
        <f t="shared" si="67"/>
        <v>1.5707922925334725</v>
      </c>
      <c r="AD231">
        <f t="shared" si="68"/>
        <v>89.999768853846945</v>
      </c>
      <c r="AE231" s="1">
        <f t="shared" si="69"/>
        <v>9.5669497430891568E-4</v>
      </c>
      <c r="AF231" s="1">
        <f t="shared" si="70"/>
        <v>-60.38453014917107</v>
      </c>
      <c r="AG231">
        <f t="shared" si="71"/>
        <v>90.391908998483601</v>
      </c>
    </row>
    <row r="232" spans="14:33">
      <c r="N232">
        <v>42</v>
      </c>
      <c r="O232">
        <v>42000</v>
      </c>
      <c r="P232">
        <f t="shared" si="54"/>
        <v>263760</v>
      </c>
      <c r="Q232">
        <f t="shared" si="55"/>
        <v>60.073652864835736</v>
      </c>
      <c r="R232">
        <f t="shared" si="56"/>
        <v>1.5541493253073535</v>
      </c>
      <c r="S232">
        <f t="shared" si="57"/>
        <v>89.046197073215779</v>
      </c>
      <c r="T232">
        <f t="shared" si="58"/>
        <v>243.37875392012216</v>
      </c>
      <c r="U232">
        <f t="shared" si="59"/>
        <v>1.5666874931450783</v>
      </c>
      <c r="V232">
        <f t="shared" si="60"/>
        <v>89.76458117314408</v>
      </c>
      <c r="W232">
        <f t="shared" si="61"/>
        <v>71.03233219686463</v>
      </c>
      <c r="X232">
        <f t="shared" si="62"/>
        <v>1.5567177656080484</v>
      </c>
      <c r="Y232">
        <f t="shared" si="63"/>
        <v>89.193357862376914</v>
      </c>
      <c r="Z232" s="1">
        <f t="shared" si="64"/>
        <v>1</v>
      </c>
      <c r="AA232" s="1">
        <f t="shared" si="65"/>
        <v>253922.62330232793</v>
      </c>
      <c r="AB232">
        <f t="shared" si="66"/>
        <v>253922.62330429704</v>
      </c>
      <c r="AC232">
        <f t="shared" si="67"/>
        <v>1.5707923885873158</v>
      </c>
      <c r="AD232">
        <f t="shared" si="68"/>
        <v>89.999774357326785</v>
      </c>
      <c r="AE232" s="1">
        <f t="shared" si="69"/>
        <v>9.3391873100143945E-4</v>
      </c>
      <c r="AF232" s="1">
        <f t="shared" si="70"/>
        <v>-60.593818282962161</v>
      </c>
      <c r="AG232">
        <f t="shared" si="71"/>
        <v>90.38257961601704</v>
      </c>
    </row>
    <row r="233" spans="14:33">
      <c r="N233">
        <v>43</v>
      </c>
      <c r="O233">
        <v>43000</v>
      </c>
      <c r="P233">
        <f t="shared" si="54"/>
        <v>270040</v>
      </c>
      <c r="Q233">
        <f t="shared" si="55"/>
        <v>61.503586201518196</v>
      </c>
      <c r="R233">
        <f t="shared" si="56"/>
        <v>1.5545363958323615</v>
      </c>
      <c r="S233">
        <f t="shared" si="57"/>
        <v>89.068374580672653</v>
      </c>
      <c r="T233">
        <f t="shared" si="58"/>
        <v>249.17338946474709</v>
      </c>
      <c r="U233">
        <f t="shared" si="59"/>
        <v>1.5667830463777683</v>
      </c>
      <c r="V233">
        <f t="shared" si="60"/>
        <v>89.770055970096053</v>
      </c>
      <c r="W233">
        <f t="shared" si="61"/>
        <v>72.723246905622887</v>
      </c>
      <c r="X233">
        <f t="shared" si="62"/>
        <v>1.5570451322437922</v>
      </c>
      <c r="Y233">
        <f t="shared" si="63"/>
        <v>89.212114588958428</v>
      </c>
      <c r="Z233" s="1">
        <f t="shared" si="64"/>
        <v>1</v>
      </c>
      <c r="AA233" s="1">
        <f t="shared" si="65"/>
        <v>259968.40004762146</v>
      </c>
      <c r="AB233">
        <f t="shared" si="66"/>
        <v>259968.40004954475</v>
      </c>
      <c r="AC233">
        <f t="shared" si="67"/>
        <v>1.5707924801735387</v>
      </c>
      <c r="AD233">
        <f t="shared" si="68"/>
        <v>89.999779604830806</v>
      </c>
      <c r="AE233" s="1">
        <f t="shared" si="69"/>
        <v>9.1220169915162881E-4</v>
      </c>
      <c r="AF233" s="1">
        <f t="shared" si="70"/>
        <v>-60.798182462741579</v>
      </c>
      <c r="AG233">
        <f t="shared" si="71"/>
        <v>90.373684038189765</v>
      </c>
    </row>
    <row r="234" spans="14:33">
      <c r="N234">
        <v>44</v>
      </c>
      <c r="O234">
        <v>44000</v>
      </c>
      <c r="P234">
        <f t="shared" si="54"/>
        <v>276320</v>
      </c>
      <c r="Q234">
        <f t="shared" si="55"/>
        <v>62.933528334148143</v>
      </c>
      <c r="R234">
        <f t="shared" si="56"/>
        <v>1.5549058767897697</v>
      </c>
      <c r="S234">
        <f t="shared" si="57"/>
        <v>89.08954428014259</v>
      </c>
      <c r="T234">
        <f t="shared" si="58"/>
        <v>254.96802718101972</v>
      </c>
      <c r="U234">
        <f t="shared" si="59"/>
        <v>1.5668742563500899</v>
      </c>
      <c r="V234">
        <f t="shared" si="60"/>
        <v>89.775281916559578</v>
      </c>
      <c r="W234">
        <f t="shared" si="61"/>
        <v>74.414169053860562</v>
      </c>
      <c r="X234">
        <f t="shared" si="62"/>
        <v>1.5573576213285873</v>
      </c>
      <c r="Y234">
        <f t="shared" si="63"/>
        <v>89.230018894661086</v>
      </c>
      <c r="Z234" s="1">
        <f t="shared" si="64"/>
        <v>1</v>
      </c>
      <c r="AA234" s="1">
        <f t="shared" si="65"/>
        <v>266014.17679291498</v>
      </c>
      <c r="AB234">
        <f t="shared" si="66"/>
        <v>266014.17679479456</v>
      </c>
      <c r="AC234">
        <f t="shared" si="67"/>
        <v>1.5707925675967513</v>
      </c>
      <c r="AD234">
        <f t="shared" si="68"/>
        <v>89.999784613811926</v>
      </c>
      <c r="AE234" s="1">
        <f t="shared" si="69"/>
        <v>8.9147167285126712E-4</v>
      </c>
      <c r="AF234" s="1">
        <f t="shared" si="70"/>
        <v>-60.997849045730767</v>
      </c>
      <c r="AG234">
        <f t="shared" si="71"/>
        <v>90.365192697958918</v>
      </c>
    </row>
    <row r="235" spans="14:33">
      <c r="N235">
        <v>45</v>
      </c>
      <c r="O235">
        <v>45000</v>
      </c>
      <c r="P235">
        <f t="shared" si="54"/>
        <v>282600</v>
      </c>
      <c r="Q235">
        <f t="shared" si="55"/>
        <v>64.363478676475594</v>
      </c>
      <c r="R235">
        <f t="shared" si="56"/>
        <v>1.5552589404267285</v>
      </c>
      <c r="S235">
        <f t="shared" si="57"/>
        <v>89.109773336439872</v>
      </c>
      <c r="T235">
        <f t="shared" si="58"/>
        <v>260.76266692416573</v>
      </c>
      <c r="U235">
        <f t="shared" si="59"/>
        <v>1.5669614126068565</v>
      </c>
      <c r="V235">
        <f t="shared" si="60"/>
        <v>89.780275602230461</v>
      </c>
      <c r="W235">
        <f t="shared" si="61"/>
        <v>76.105098145701021</v>
      </c>
      <c r="X235">
        <f t="shared" si="62"/>
        <v>1.5576562244628114</v>
      </c>
      <c r="Y235">
        <f t="shared" si="63"/>
        <v>89.247127594001512</v>
      </c>
      <c r="Z235" s="1">
        <f t="shared" si="64"/>
        <v>1</v>
      </c>
      <c r="AA235" s="1">
        <f t="shared" si="65"/>
        <v>272059.9535382085</v>
      </c>
      <c r="AB235">
        <f t="shared" si="66"/>
        <v>272059.95354004635</v>
      </c>
      <c r="AC235">
        <f t="shared" si="67"/>
        <v>1.5707926511344881</v>
      </c>
      <c r="AD235">
        <f t="shared" si="68"/>
        <v>89.999789400171665</v>
      </c>
      <c r="AE235" s="1">
        <f t="shared" si="69"/>
        <v>8.7166286309329469E-4</v>
      </c>
      <c r="AF235" s="1">
        <f t="shared" si="70"/>
        <v>-61.193029131846259</v>
      </c>
      <c r="AG235">
        <f t="shared" si="71"/>
        <v>90.357078655331208</v>
      </c>
    </row>
    <row r="236" spans="14:33">
      <c r="N236">
        <v>46</v>
      </c>
      <c r="O236">
        <v>46000</v>
      </c>
      <c r="P236">
        <f t="shared" si="54"/>
        <v>288880</v>
      </c>
      <c r="Q236">
        <f t="shared" si="55"/>
        <v>65.793436693213422</v>
      </c>
      <c r="R236">
        <f t="shared" si="56"/>
        <v>1.5555966570969284</v>
      </c>
      <c r="S236">
        <f t="shared" si="57"/>
        <v>89.129123076313533</v>
      </c>
      <c r="T236">
        <f t="shared" si="58"/>
        <v>266.5573085619996</v>
      </c>
      <c r="U236">
        <f t="shared" si="59"/>
        <v>1.5670447795156903</v>
      </c>
      <c r="V236">
        <f t="shared" si="60"/>
        <v>89.7850521742577</v>
      </c>
      <c r="W236">
        <f t="shared" si="61"/>
        <v>77.79603372837795</v>
      </c>
      <c r="X236">
        <f t="shared" si="62"/>
        <v>1.5579418470455724</v>
      </c>
      <c r="Y236">
        <f t="shared" si="63"/>
        <v>89.263492562527333</v>
      </c>
      <c r="Z236" s="1">
        <f t="shared" si="64"/>
        <v>1</v>
      </c>
      <c r="AA236" s="1">
        <f t="shared" si="65"/>
        <v>278105.73028350202</v>
      </c>
      <c r="AB236">
        <f t="shared" si="66"/>
        <v>278105.73028529988</v>
      </c>
      <c r="AC236">
        <f t="shared" si="67"/>
        <v>1.570792731040149</v>
      </c>
      <c r="AD236">
        <f t="shared" si="68"/>
        <v>89.999793978428798</v>
      </c>
      <c r="AE236" s="1">
        <f t="shared" si="69"/>
        <v>8.5271520045936621E-4</v>
      </c>
      <c r="AF236" s="1">
        <f t="shared" si="70"/>
        <v>-61.383919904711007</v>
      </c>
      <c r="AG236">
        <f t="shared" si="71"/>
        <v>90.349317311956113</v>
      </c>
    </row>
    <row r="237" spans="14:33">
      <c r="N237">
        <v>47</v>
      </c>
      <c r="O237">
        <v>47000</v>
      </c>
      <c r="P237">
        <f t="shared" si="54"/>
        <v>295160</v>
      </c>
      <c r="Q237">
        <f t="shared" si="55"/>
        <v>67.223401894617709</v>
      </c>
      <c r="R237">
        <f t="shared" si="56"/>
        <v>1.5559200060952545</v>
      </c>
      <c r="S237">
        <f t="shared" si="57"/>
        <v>89.1476496092274</v>
      </c>
      <c r="T237">
        <f t="shared" si="58"/>
        <v>272.35195197358553</v>
      </c>
      <c r="U237">
        <f t="shared" si="59"/>
        <v>1.5671245989453697</v>
      </c>
      <c r="V237">
        <f t="shared" si="60"/>
        <v>89.789625490701468</v>
      </c>
      <c r="W237">
        <f t="shared" si="61"/>
        <v>79.486975387650475</v>
      </c>
      <c r="X237">
        <f t="shared" si="62"/>
        <v>1.5582153174419868</v>
      </c>
      <c r="Y237">
        <f t="shared" si="63"/>
        <v>89.279161262063653</v>
      </c>
      <c r="Z237" s="1">
        <f t="shared" si="64"/>
        <v>1</v>
      </c>
      <c r="AA237" s="1">
        <f t="shared" si="65"/>
        <v>284151.50702879555</v>
      </c>
      <c r="AB237">
        <f t="shared" si="66"/>
        <v>284151.50703055516</v>
      </c>
      <c r="AC237">
        <f t="shared" si="67"/>
        <v>1.5707928075455693</v>
      </c>
      <c r="AD237">
        <f t="shared" si="68"/>
        <v>89.999798361866496</v>
      </c>
      <c r="AE237" s="1">
        <f t="shared" si="69"/>
        <v>8.3457372680053677E-4</v>
      </c>
      <c r="AF237" s="1">
        <f t="shared" si="70"/>
        <v>-61.570705828507066</v>
      </c>
      <c r="AG237">
        <f t="shared" si="71"/>
        <v>90.341886162134784</v>
      </c>
    </row>
    <row r="238" spans="14:33">
      <c r="N238">
        <v>48</v>
      </c>
      <c r="O238">
        <v>48000</v>
      </c>
      <c r="P238">
        <f t="shared" si="54"/>
        <v>301440</v>
      </c>
      <c r="Q238">
        <f t="shared" si="55"/>
        <v>68.653373831745185</v>
      </c>
      <c r="R238">
        <f t="shared" si="56"/>
        <v>1.5562298851388261</v>
      </c>
      <c r="S238">
        <f t="shared" si="57"/>
        <v>89.165404370583602</v>
      </c>
      <c r="T238">
        <f t="shared" si="58"/>
        <v>278.14659704806559</v>
      </c>
      <c r="U238">
        <f t="shared" si="59"/>
        <v>1.5672010926093953</v>
      </c>
      <c r="V238">
        <f t="shared" si="60"/>
        <v>89.794008254809626</v>
      </c>
      <c r="W238">
        <f t="shared" si="61"/>
        <v>81.177922743790845</v>
      </c>
      <c r="X238">
        <f t="shared" si="62"/>
        <v>1.5584773950049799</v>
      </c>
      <c r="Y238">
        <f t="shared" si="63"/>
        <v>89.294177200328235</v>
      </c>
      <c r="Z238" s="1">
        <f t="shared" si="64"/>
        <v>1</v>
      </c>
      <c r="AA238" s="1">
        <f t="shared" si="65"/>
        <v>290197.28377408907</v>
      </c>
      <c r="AB238">
        <f t="shared" si="66"/>
        <v>290197.28377581201</v>
      </c>
      <c r="AC238">
        <f t="shared" si="67"/>
        <v>1.5707928808632636</v>
      </c>
      <c r="AD238">
        <f t="shared" si="68"/>
        <v>89.999802562660946</v>
      </c>
      <c r="AE238" s="1">
        <f t="shared" si="69"/>
        <v>8.1718806293702327E-4</v>
      </c>
      <c r="AF238" s="1">
        <f t="shared" si="70"/>
        <v>-61.753559718874143</v>
      </c>
      <c r="AG238">
        <f t="shared" si="71"/>
        <v>90.334764574935036</v>
      </c>
    </row>
    <row r="239" spans="14:33">
      <c r="N239">
        <v>49</v>
      </c>
      <c r="O239">
        <v>49000</v>
      </c>
      <c r="P239">
        <f t="shared" si="54"/>
        <v>307720</v>
      </c>
      <c r="Q239">
        <f t="shared" si="55"/>
        <v>70.083352092291307</v>
      </c>
      <c r="R239">
        <f t="shared" si="56"/>
        <v>1.5565271186876817</v>
      </c>
      <c r="S239">
        <f t="shared" si="57"/>
        <v>89.182434598462734</v>
      </c>
      <c r="T239">
        <f t="shared" si="58"/>
        <v>283.94124368363106</v>
      </c>
      <c r="U239">
        <f t="shared" si="59"/>
        <v>1.5672744641225969</v>
      </c>
      <c r="V239">
        <f t="shared" si="60"/>
        <v>89.798212132852555</v>
      </c>
      <c r="W239">
        <f t="shared" si="61"/>
        <v>82.868875448063676</v>
      </c>
      <c r="X239">
        <f t="shared" si="62"/>
        <v>1.5587287771151823</v>
      </c>
      <c r="Y239">
        <f t="shared" si="63"/>
        <v>89.308580334287925</v>
      </c>
      <c r="Z239" s="1">
        <f t="shared" si="64"/>
        <v>1</v>
      </c>
      <c r="AA239" s="1">
        <f t="shared" si="65"/>
        <v>296243.06051938259</v>
      </c>
      <c r="AB239">
        <f t="shared" si="66"/>
        <v>296243.06052107038</v>
      </c>
      <c r="AC239">
        <f t="shared" si="67"/>
        <v>1.5707929511883989</v>
      </c>
      <c r="AD239">
        <f t="shared" si="68"/>
        <v>89.999806591994385</v>
      </c>
      <c r="AE239" s="1">
        <f t="shared" si="69"/>
        <v>8.0051194152047059E-4</v>
      </c>
      <c r="AF239" s="1">
        <f t="shared" si="70"/>
        <v>-61.932643703431694</v>
      </c>
      <c r="AG239">
        <f t="shared" si="71"/>
        <v>90.327933602972607</v>
      </c>
    </row>
    <row r="240" spans="14:33">
      <c r="N240">
        <v>50</v>
      </c>
      <c r="O240">
        <v>50000</v>
      </c>
      <c r="P240">
        <f t="shared" si="54"/>
        <v>314000</v>
      </c>
      <c r="Q240">
        <f t="shared" si="55"/>
        <v>71.513336296927449</v>
      </c>
      <c r="R240">
        <f t="shared" si="56"/>
        <v>1.5568124652674669</v>
      </c>
      <c r="S240">
        <f t="shared" si="57"/>
        <v>89.198783753182909</v>
      </c>
      <c r="T240">
        <f t="shared" si="58"/>
        <v>289.73589178661808</v>
      </c>
      <c r="U240">
        <f t="shared" si="59"/>
        <v>1.5673449008109546</v>
      </c>
      <c r="V240">
        <f t="shared" si="60"/>
        <v>89.80224785781833</v>
      </c>
      <c r="W240">
        <f t="shared" si="61"/>
        <v>84.559833179627319</v>
      </c>
      <c r="X240">
        <f t="shared" si="62"/>
        <v>1.5589701053763316</v>
      </c>
      <c r="Y240">
        <f t="shared" si="63"/>
        <v>89.322407425129015</v>
      </c>
      <c r="Z240" s="1">
        <f t="shared" si="64"/>
        <v>1</v>
      </c>
      <c r="AA240" s="1">
        <f t="shared" si="65"/>
        <v>302288.83726467611</v>
      </c>
      <c r="AB240">
        <f t="shared" si="66"/>
        <v>302288.83726633014</v>
      </c>
      <c r="AC240">
        <f t="shared" si="67"/>
        <v>1.5707930187005288</v>
      </c>
      <c r="AD240">
        <f t="shared" si="68"/>
        <v>89.999810460154492</v>
      </c>
      <c r="AE240" s="1">
        <f t="shared" si="69"/>
        <v>7.8450279593862422E-4</v>
      </c>
      <c r="AF240" s="1">
        <f t="shared" si="70"/>
        <v>-62.108110085299913</v>
      </c>
      <c r="AG240">
        <f t="shared" si="71"/>
        <v>90.321375814127791</v>
      </c>
    </row>
    <row r="241" spans="14:33">
      <c r="N241">
        <v>51</v>
      </c>
      <c r="O241">
        <v>51000</v>
      </c>
      <c r="P241">
        <f t="shared" si="54"/>
        <v>320280</v>
      </c>
      <c r="Q241">
        <f t="shared" si="55"/>
        <v>72.943326096069029</v>
      </c>
      <c r="R241">
        <f t="shared" si="56"/>
        <v>1.5570866239310326</v>
      </c>
      <c r="S241">
        <f t="shared" si="57"/>
        <v>89.214491887522172</v>
      </c>
      <c r="T241">
        <f t="shared" si="58"/>
        <v>295.5305412707088</v>
      </c>
      <c r="U241">
        <f t="shared" si="59"/>
        <v>1.5674125753085071</v>
      </c>
      <c r="V241">
        <f t="shared" si="60"/>
        <v>89.806125320908762</v>
      </c>
      <c r="W241">
        <f t="shared" si="61"/>
        <v>86.250795642799744</v>
      </c>
      <c r="X241">
        <f t="shared" si="62"/>
        <v>1.5592019710820486</v>
      </c>
      <c r="Y241">
        <f t="shared" si="63"/>
        <v>89.335692351480418</v>
      </c>
      <c r="Z241" s="1">
        <f t="shared" si="64"/>
        <v>1</v>
      </c>
      <c r="AA241" s="1">
        <f t="shared" si="65"/>
        <v>308334.61400996963</v>
      </c>
      <c r="AB241">
        <f t="shared" si="66"/>
        <v>308334.61401159124</v>
      </c>
      <c r="AC241">
        <f t="shared" si="67"/>
        <v>1.5707930835651243</v>
      </c>
      <c r="AD241">
        <f t="shared" si="68"/>
        <v>89.999814176622053</v>
      </c>
      <c r="AE241" s="1">
        <f t="shared" si="69"/>
        <v>7.6912139757246616E-4</v>
      </c>
      <c r="AF241" s="1">
        <f t="shared" si="70"/>
        <v>-62.280102121141866</v>
      </c>
      <c r="AG241">
        <f t="shared" si="71"/>
        <v>90.315075143049484</v>
      </c>
    </row>
    <row r="242" spans="14:33">
      <c r="N242">
        <v>52</v>
      </c>
      <c r="O242">
        <v>52000</v>
      </c>
      <c r="P242">
        <f t="shared" si="54"/>
        <v>326560</v>
      </c>
      <c r="Q242">
        <f t="shared" si="55"/>
        <v>74.373321167016243</v>
      </c>
      <c r="R242">
        <f t="shared" si="56"/>
        <v>1.5573502399747985</v>
      </c>
      <c r="S242">
        <f t="shared" si="57"/>
        <v>89.229595974241903</v>
      </c>
      <c r="T242">
        <f t="shared" si="58"/>
        <v>301.32519205622498</v>
      </c>
      <c r="U242">
        <f t="shared" si="59"/>
        <v>1.5674776469700058</v>
      </c>
      <c r="V242">
        <f t="shared" si="60"/>
        <v>89.809853652478537</v>
      </c>
      <c r="W242">
        <f t="shared" si="61"/>
        <v>87.941762564639888</v>
      </c>
      <c r="X242">
        <f t="shared" si="62"/>
        <v>1.5594249200520311</v>
      </c>
      <c r="Y242">
        <f t="shared" si="63"/>
        <v>89.348466386507212</v>
      </c>
      <c r="Z242" s="1">
        <f t="shared" si="64"/>
        <v>1</v>
      </c>
      <c r="AA242" s="1">
        <f t="shared" si="65"/>
        <v>314380.39075526316</v>
      </c>
      <c r="AB242">
        <f t="shared" si="66"/>
        <v>314380.39075685357</v>
      </c>
      <c r="AC242">
        <f t="shared" si="67"/>
        <v>1.5707931459349276</v>
      </c>
      <c r="AD242">
        <f t="shared" si="68"/>
        <v>89.999817750148551</v>
      </c>
      <c r="AE242" s="1">
        <f t="shared" si="69"/>
        <v>7.5433153489857477E-4</v>
      </c>
      <c r="AF242" s="1">
        <f t="shared" si="70"/>
        <v>-62.448754723682846</v>
      </c>
      <c r="AG242">
        <f t="shared" si="71"/>
        <v>90.309016759786758</v>
      </c>
    </row>
    <row r="243" spans="14:33">
      <c r="N243">
        <v>53</v>
      </c>
      <c r="O243">
        <v>53000</v>
      </c>
      <c r="P243">
        <f t="shared" si="54"/>
        <v>332840</v>
      </c>
      <c r="Q243">
        <f t="shared" si="55"/>
        <v>75.803321211418421</v>
      </c>
      <c r="R243">
        <f t="shared" si="56"/>
        <v>1.5576039100082586</v>
      </c>
      <c r="S243">
        <f t="shared" si="57"/>
        <v>89.244130196548099</v>
      </c>
      <c r="T243">
        <f t="shared" si="58"/>
        <v>307.11984406950182</v>
      </c>
      <c r="U243">
        <f t="shared" si="59"/>
        <v>1.567540263123649</v>
      </c>
      <c r="V243">
        <f t="shared" si="60"/>
        <v>89.81344129381165</v>
      </c>
      <c r="W243">
        <f t="shared" si="61"/>
        <v>89.632733692802702</v>
      </c>
      <c r="X243">
        <f t="shared" si="62"/>
        <v>1.5596394569209262</v>
      </c>
      <c r="Y243">
        <f t="shared" si="63"/>
        <v>89.360758443644841</v>
      </c>
      <c r="Z243" s="1">
        <f t="shared" si="64"/>
        <v>1</v>
      </c>
      <c r="AA243" s="1">
        <f t="shared" si="65"/>
        <v>320426.16750055668</v>
      </c>
      <c r="AB243">
        <f t="shared" si="66"/>
        <v>320426.16750211711</v>
      </c>
      <c r="AC243">
        <f t="shared" si="67"/>
        <v>1.5707932059511533</v>
      </c>
      <c r="AD243">
        <f t="shared" si="68"/>
        <v>89.999821188824995</v>
      </c>
      <c r="AE243" s="1">
        <f t="shared" si="69"/>
        <v>7.4009972891140403E-4</v>
      </c>
      <c r="AF243" s="1">
        <f t="shared" si="70"/>
        <v>-62.614195097336221</v>
      </c>
      <c r="AG243">
        <f t="shared" si="71"/>
        <v>90.303186953285092</v>
      </c>
    </row>
    <row r="244" spans="14:33">
      <c r="N244">
        <v>54</v>
      </c>
      <c r="O244">
        <v>54000</v>
      </c>
      <c r="P244">
        <f t="shared" si="54"/>
        <v>339120</v>
      </c>
      <c r="Q244">
        <f t="shared" si="55"/>
        <v>77.233325953020199</v>
      </c>
      <c r="R244">
        <f t="shared" si="56"/>
        <v>1.5578481864604439</v>
      </c>
      <c r="S244">
        <f t="shared" si="57"/>
        <v>89.258126206292744</v>
      </c>
      <c r="T244">
        <f t="shared" si="58"/>
        <v>312.91449724233115</v>
      </c>
      <c r="U244">
        <f t="shared" si="59"/>
        <v>1.5676005601846279</v>
      </c>
      <c r="V244">
        <f t="shared" si="60"/>
        <v>89.816896060922772</v>
      </c>
      <c r="W244">
        <f t="shared" si="61"/>
        <v>91.323708793632377</v>
      </c>
      <c r="X244">
        <f t="shared" si="62"/>
        <v>1.5598460489507993</v>
      </c>
      <c r="Y244">
        <f t="shared" si="63"/>
        <v>89.372595295037613</v>
      </c>
      <c r="Z244" s="1">
        <f t="shared" si="64"/>
        <v>1</v>
      </c>
      <c r="AA244" s="1">
        <f t="shared" si="65"/>
        <v>326471.9442458502</v>
      </c>
      <c r="AB244">
        <f t="shared" si="66"/>
        <v>326471.94424738176</v>
      </c>
      <c r="AC244">
        <f t="shared" si="67"/>
        <v>1.5707932637445561</v>
      </c>
      <c r="AD244">
        <f t="shared" si="68"/>
        <v>89.999824500143049</v>
      </c>
      <c r="AE244" s="1">
        <f t="shared" si="69"/>
        <v>7.2639498015851284E-4</v>
      </c>
      <c r="AF244" s="1">
        <f t="shared" si="70"/>
        <v>-62.77654331443631</v>
      </c>
      <c r="AG244">
        <f t="shared" si="71"/>
        <v>90.297573027822125</v>
      </c>
    </row>
    <row r="245" spans="14:33">
      <c r="N245">
        <v>55</v>
      </c>
      <c r="O245">
        <v>55000</v>
      </c>
      <c r="P245">
        <f t="shared" si="54"/>
        <v>345400</v>
      </c>
      <c r="Q245">
        <f t="shared" si="55"/>
        <v>78.663335135653284</v>
      </c>
      <c r="R245">
        <f t="shared" si="56"/>
        <v>1.5580835815949661</v>
      </c>
      <c r="S245">
        <f t="shared" si="57"/>
        <v>89.271613354018783</v>
      </c>
      <c r="T245">
        <f t="shared" si="58"/>
        <v>318.70915151146528</v>
      </c>
      <c r="U245">
        <f t="shared" si="59"/>
        <v>1.5676586646471986</v>
      </c>
      <c r="V245">
        <f t="shared" si="60"/>
        <v>89.820225201398955</v>
      </c>
      <c r="W245">
        <f t="shared" si="61"/>
        <v>93.014687650463799</v>
      </c>
      <c r="X245">
        <f t="shared" si="62"/>
        <v>1.5600451294278184</v>
      </c>
      <c r="Y245">
        <f t="shared" si="63"/>
        <v>89.384001766154256</v>
      </c>
      <c r="Z245" s="1">
        <f t="shared" si="64"/>
        <v>1</v>
      </c>
      <c r="AA245" s="1">
        <f t="shared" si="65"/>
        <v>332517.72099114372</v>
      </c>
      <c r="AB245">
        <f t="shared" si="66"/>
        <v>332517.7209926474</v>
      </c>
      <c r="AC245">
        <f t="shared" si="67"/>
        <v>1.5707933194363806</v>
      </c>
      <c r="AD245">
        <f t="shared" si="68"/>
        <v>89.999827691049546</v>
      </c>
      <c r="AE245" s="1">
        <f t="shared" si="69"/>
        <v>7.1318854336624438E-4</v>
      </c>
      <c r="AF245" s="1">
        <f t="shared" si="70"/>
        <v>-62.935912838615231</v>
      </c>
      <c r="AG245">
        <f t="shared" si="71"/>
        <v>90.292163210736533</v>
      </c>
    </row>
    <row r="246" spans="14:33">
      <c r="N246">
        <v>56</v>
      </c>
      <c r="O246">
        <v>56000</v>
      </c>
      <c r="P246">
        <f t="shared" si="54"/>
        <v>351680</v>
      </c>
      <c r="Q246">
        <f t="shared" si="55"/>
        <v>80.093348521443403</v>
      </c>
      <c r="R246">
        <f t="shared" si="56"/>
        <v>1.5583105710950451</v>
      </c>
      <c r="S246">
        <f t="shared" si="57"/>
        <v>89.2846188943671</v>
      </c>
      <c r="T246">
        <f t="shared" si="58"/>
        <v>324.50380681817416</v>
      </c>
      <c r="U246">
        <f t="shared" si="59"/>
        <v>1.5677146939704609</v>
      </c>
      <c r="V246">
        <f t="shared" si="60"/>
        <v>89.823435445150864</v>
      </c>
      <c r="W246">
        <f t="shared" si="61"/>
        <v>94.705670062105639</v>
      </c>
      <c r="X246">
        <f t="shared" si="62"/>
        <v>1.5602371006951086</v>
      </c>
      <c r="Y246">
        <f t="shared" si="63"/>
        <v>89.395000909557766</v>
      </c>
      <c r="Z246" s="1">
        <f t="shared" si="64"/>
        <v>1</v>
      </c>
      <c r="AA246" s="1">
        <f t="shared" si="65"/>
        <v>338563.49773643725</v>
      </c>
      <c r="AB246">
        <f t="shared" si="66"/>
        <v>338563.49773791409</v>
      </c>
      <c r="AC246">
        <f t="shared" si="67"/>
        <v>1.5707933731392112</v>
      </c>
      <c r="AD246">
        <f t="shared" si="68"/>
        <v>89.999830767995093</v>
      </c>
      <c r="AE246" s="1">
        <f t="shared" si="69"/>
        <v>7.0045372620783396E-4</v>
      </c>
      <c r="AF246" s="1">
        <f t="shared" si="70"/>
        <v>-63.092411001037128</v>
      </c>
      <c r="AG246">
        <f t="shared" si="71"/>
        <v>90.286946570039817</v>
      </c>
    </row>
    <row r="247" spans="14:33">
      <c r="N247">
        <v>57</v>
      </c>
      <c r="O247">
        <v>57000</v>
      </c>
      <c r="P247">
        <f t="shared" si="54"/>
        <v>357960</v>
      </c>
      <c r="Q247">
        <f t="shared" si="55"/>
        <v>81.523365889205948</v>
      </c>
      <c r="R247">
        <f t="shared" si="56"/>
        <v>1.5585295972713036</v>
      </c>
      <c r="S247">
        <f t="shared" si="57"/>
        <v>89.297168169869593</v>
      </c>
      <c r="T247">
        <f t="shared" si="58"/>
        <v>330.29846310784916</v>
      </c>
      <c r="U247">
        <f t="shared" si="59"/>
        <v>1.567768757370902</v>
      </c>
      <c r="V247">
        <f t="shared" si="60"/>
        <v>89.82653304982226</v>
      </c>
      <c r="W247">
        <f t="shared" si="61"/>
        <v>96.39665584148328</v>
      </c>
      <c r="X247">
        <f t="shared" si="62"/>
        <v>1.5604223368664407</v>
      </c>
      <c r="Y247">
        <f t="shared" si="63"/>
        <v>89.405614160388254</v>
      </c>
      <c r="Z247" s="1">
        <f t="shared" si="64"/>
        <v>1</v>
      </c>
      <c r="AA247" s="1">
        <f t="shared" si="65"/>
        <v>344609.27448173077</v>
      </c>
      <c r="AB247">
        <f t="shared" si="66"/>
        <v>344609.27448318171</v>
      </c>
      <c r="AC247">
        <f t="shared" si="67"/>
        <v>1.570793424957732</v>
      </c>
      <c r="AD247">
        <f t="shared" si="68"/>
        <v>89.999833736977635</v>
      </c>
      <c r="AE247" s="1">
        <f t="shared" si="69"/>
        <v>6.8816570924975151E-4</v>
      </c>
      <c r="AF247" s="1">
        <f t="shared" si="70"/>
        <v>-63.246139434494815</v>
      </c>
      <c r="AG247">
        <f t="shared" si="71"/>
        <v>90.281912940696415</v>
      </c>
    </row>
    <row r="248" spans="14:33">
      <c r="N248">
        <v>58</v>
      </c>
      <c r="O248">
        <v>58000</v>
      </c>
      <c r="P248">
        <f t="shared" si="54"/>
        <v>364240</v>
      </c>
      <c r="Q248">
        <f t="shared" si="55"/>
        <v>82.953387033007573</v>
      </c>
      <c r="R248">
        <f t="shared" si="56"/>
        <v>1.5587410719378401</v>
      </c>
      <c r="S248">
        <f t="shared" si="57"/>
        <v>89.309284775736074</v>
      </c>
      <c r="T248">
        <f t="shared" si="58"/>
        <v>336.0931203296476</v>
      </c>
      <c r="U248">
        <f t="shared" si="59"/>
        <v>1.5678209565329524</v>
      </c>
      <c r="V248">
        <f t="shared" si="60"/>
        <v>89.829523841501867</v>
      </c>
      <c r="W248">
        <f t="shared" si="61"/>
        <v>98.087644814422106</v>
      </c>
      <c r="X248">
        <f t="shared" si="62"/>
        <v>1.5606011862592684</v>
      </c>
      <c r="Y248">
        <f t="shared" si="63"/>
        <v>89.415861475765752</v>
      </c>
      <c r="Z248" s="1">
        <f t="shared" si="64"/>
        <v>1</v>
      </c>
      <c r="AA248" s="1">
        <f t="shared" si="65"/>
        <v>350655.05122702429</v>
      </c>
      <c r="AB248">
        <f t="shared" si="66"/>
        <v>350655.0512284502</v>
      </c>
      <c r="AC248">
        <f t="shared" si="67"/>
        <v>1.5707934749894072</v>
      </c>
      <c r="AD248">
        <f t="shared" si="68"/>
        <v>89.999836603581471</v>
      </c>
      <c r="AE248" s="1">
        <f t="shared" si="69"/>
        <v>6.7630138452082786E-4</v>
      </c>
      <c r="AF248" s="1">
        <f t="shared" si="70"/>
        <v>-63.397194469764912</v>
      </c>
      <c r="AG248">
        <f t="shared" si="71"/>
        <v>90.277052858527782</v>
      </c>
    </row>
    <row r="249" spans="14:33">
      <c r="N249">
        <v>59</v>
      </c>
      <c r="O249">
        <v>59000</v>
      </c>
      <c r="P249">
        <f t="shared" si="54"/>
        <v>370520</v>
      </c>
      <c r="Q249">
        <f t="shared" si="55"/>
        <v>84.383411760873983</v>
      </c>
      <c r="R249">
        <f t="shared" si="56"/>
        <v>1.558945378995922</v>
      </c>
      <c r="S249">
        <f t="shared" si="57"/>
        <v>89.32099070788891</v>
      </c>
      <c r="T249">
        <f t="shared" si="58"/>
        <v>341.88777843617385</v>
      </c>
      <c r="U249">
        <f t="shared" si="59"/>
        <v>1.5678713862472846</v>
      </c>
      <c r="V249">
        <f t="shared" si="60"/>
        <v>89.832413251295151</v>
      </c>
      <c r="W249">
        <f t="shared" si="61"/>
        <v>99.778636818554389</v>
      </c>
      <c r="X249">
        <f t="shared" si="62"/>
        <v>1.5607739735803967</v>
      </c>
      <c r="Y249">
        <f t="shared" si="63"/>
        <v>89.425761460019785</v>
      </c>
      <c r="Z249" s="1">
        <f t="shared" si="64"/>
        <v>1</v>
      </c>
      <c r="AA249" s="1">
        <f t="shared" si="65"/>
        <v>356700.82797231781</v>
      </c>
      <c r="AB249">
        <f t="shared" si="66"/>
        <v>356700.82797371957</v>
      </c>
      <c r="AC249">
        <f t="shared" si="67"/>
        <v>1.5707935233250934</v>
      </c>
      <c r="AD249">
        <f t="shared" si="68"/>
        <v>89.999839373012279</v>
      </c>
      <c r="AE249" s="1">
        <f t="shared" si="69"/>
        <v>6.6483921049513876E-4</v>
      </c>
      <c r="AF249" s="1">
        <f t="shared" si="70"/>
        <v>-63.545667498091987</v>
      </c>
      <c r="AG249">
        <f t="shared" si="71"/>
        <v>90.27235750083571</v>
      </c>
    </row>
    <row r="250" spans="14:33">
      <c r="N250">
        <v>60</v>
      </c>
      <c r="O250">
        <v>60000</v>
      </c>
      <c r="P250">
        <f t="shared" si="54"/>
        <v>376800</v>
      </c>
      <c r="Q250">
        <f t="shared" si="55"/>
        <v>85.813439893626906</v>
      </c>
      <c r="R250">
        <f t="shared" si="56"/>
        <v>1.5591428767593951</v>
      </c>
      <c r="S250">
        <f t="shared" si="57"/>
        <v>89.33230649619918</v>
      </c>
      <c r="T250">
        <f t="shared" si="58"/>
        <v>347.68243738319183</v>
      </c>
      <c r="U250">
        <f t="shared" si="59"/>
        <v>1.5679201349852834</v>
      </c>
      <c r="V250">
        <f t="shared" si="60"/>
        <v>89.835206348239069</v>
      </c>
      <c r="W250">
        <f t="shared" si="61"/>
        <v>101.46963170233552</v>
      </c>
      <c r="X250">
        <f t="shared" si="62"/>
        <v>1.5609410018931384</v>
      </c>
      <c r="Y250">
        <f t="shared" si="63"/>
        <v>89.435331477399075</v>
      </c>
      <c r="Z250" s="1">
        <f t="shared" si="64"/>
        <v>1</v>
      </c>
      <c r="AA250" s="1">
        <f t="shared" si="65"/>
        <v>362746.60471761134</v>
      </c>
      <c r="AB250">
        <f t="shared" si="66"/>
        <v>362746.60471898969</v>
      </c>
      <c r="AC250">
        <f t="shared" si="67"/>
        <v>1.5707935700495901</v>
      </c>
      <c r="AD250">
        <f t="shared" si="68"/>
        <v>89.999842050128748</v>
      </c>
      <c r="AE250" s="1">
        <f t="shared" si="69"/>
        <v>6.5375908157409206E-4</v>
      </c>
      <c r="AF250" s="1">
        <f t="shared" si="70"/>
        <v>-63.691645303216269</v>
      </c>
      <c r="AG250">
        <f t="shared" si="71"/>
        <v>90.267818632960825</v>
      </c>
    </row>
    <row r="251" spans="14:33">
      <c r="N251">
        <v>61</v>
      </c>
      <c r="O251">
        <v>61000</v>
      </c>
      <c r="P251">
        <f t="shared" si="54"/>
        <v>383080</v>
      </c>
      <c r="Q251">
        <f t="shared" si="55"/>
        <v>87.243471263835445</v>
      </c>
      <c r="R251">
        <f t="shared" si="56"/>
        <v>1.5593339000514372</v>
      </c>
      <c r="S251">
        <f t="shared" si="57"/>
        <v>89.343251324621903</v>
      </c>
      <c r="T251">
        <f t="shared" si="58"/>
        <v>353.47709712936626</v>
      </c>
      <c r="U251">
        <f t="shared" si="59"/>
        <v>1.5679672854170112</v>
      </c>
      <c r="V251">
        <f t="shared" si="60"/>
        <v>89.8379078689793</v>
      </c>
      <c r="W251">
        <f t="shared" si="61"/>
        <v>103.16062932415713</v>
      </c>
      <c r="X251">
        <f t="shared" si="62"/>
        <v>1.5611025543910211</v>
      </c>
      <c r="Y251">
        <f t="shared" si="63"/>
        <v>89.444587753697547</v>
      </c>
      <c r="Z251" s="1">
        <f t="shared" si="64"/>
        <v>1</v>
      </c>
      <c r="AA251" s="1">
        <f t="shared" si="65"/>
        <v>368792.38146290486</v>
      </c>
      <c r="AB251">
        <f t="shared" si="66"/>
        <v>368792.38146426063</v>
      </c>
      <c r="AC251">
        <f t="shared" si="67"/>
        <v>1.5707936152421362</v>
      </c>
      <c r="AD251">
        <f t="shared" si="68"/>
        <v>89.999844639470908</v>
      </c>
      <c r="AE251" s="1">
        <f t="shared" si="69"/>
        <v>6.4304221040419464E-4</v>
      </c>
      <c r="AF251" s="1">
        <f t="shared" si="70"/>
        <v>-63.83521036596521</v>
      </c>
      <c r="AG251">
        <f t="shared" si="71"/>
        <v>90.263428560096315</v>
      </c>
    </row>
    <row r="252" spans="14:33">
      <c r="N252">
        <v>62</v>
      </c>
      <c r="O252">
        <v>62000</v>
      </c>
      <c r="P252">
        <f t="shared" si="54"/>
        <v>389360</v>
      </c>
      <c r="Q252">
        <f t="shared" si="55"/>
        <v>88.673505714868966</v>
      </c>
      <c r="R252">
        <f t="shared" si="56"/>
        <v>1.5595187620984656</v>
      </c>
      <c r="S252">
        <f t="shared" si="57"/>
        <v>89.353843139708772</v>
      </c>
      <c r="T252">
        <f t="shared" si="58"/>
        <v>359.27175763602861</v>
      </c>
      <c r="U252">
        <f t="shared" si="59"/>
        <v>1.5680129148790494</v>
      </c>
      <c r="V252">
        <f t="shared" si="60"/>
        <v>89.840522244575538</v>
      </c>
      <c r="W252">
        <f t="shared" si="61"/>
        <v>104.85162955154573</v>
      </c>
      <c r="X252">
        <f t="shared" si="62"/>
        <v>1.5612588959998863</v>
      </c>
      <c r="Y252">
        <f t="shared" si="63"/>
        <v>89.453545468047807</v>
      </c>
      <c r="Z252" s="1">
        <f t="shared" si="64"/>
        <v>1</v>
      </c>
      <c r="AA252" s="1">
        <f t="shared" si="65"/>
        <v>374838.15820819838</v>
      </c>
      <c r="AB252">
        <f t="shared" si="66"/>
        <v>374838.15820953232</v>
      </c>
      <c r="AC252">
        <f t="shared" si="67"/>
        <v>1.5707936589768581</v>
      </c>
      <c r="AD252">
        <f t="shared" si="68"/>
        <v>89.999847145285884</v>
      </c>
      <c r="AE252" s="1">
        <f t="shared" si="69"/>
        <v>6.326710215815792E-4</v>
      </c>
      <c r="AF252" s="1">
        <f t="shared" si="70"/>
        <v>-63.976441144084959</v>
      </c>
      <c r="AG252">
        <f t="shared" si="71"/>
        <v>90.259180083763511</v>
      </c>
    </row>
    <row r="253" spans="14:33">
      <c r="N253">
        <v>63</v>
      </c>
      <c r="O253">
        <v>63000</v>
      </c>
      <c r="P253">
        <f t="shared" si="54"/>
        <v>395640</v>
      </c>
      <c r="Q253">
        <f t="shared" si="55"/>
        <v>90.103543100040028</v>
      </c>
      <c r="R253">
        <f t="shared" si="56"/>
        <v>1.559697756243724</v>
      </c>
      <c r="S253">
        <f t="shared" si="57"/>
        <v>89.36409874878963</v>
      </c>
      <c r="T253">
        <f t="shared" si="58"/>
        <v>365.06641886696536</v>
      </c>
      <c r="U253">
        <f t="shared" si="59"/>
        <v>1.5680570957977835</v>
      </c>
      <c r="V253">
        <f t="shared" si="60"/>
        <v>89.843053624754006</v>
      </c>
      <c r="W253">
        <f t="shared" si="61"/>
        <v>106.54263226043787</v>
      </c>
      <c r="X253">
        <f t="shared" si="62"/>
        <v>1.5614102748274392</v>
      </c>
      <c r="Y253">
        <f t="shared" si="63"/>
        <v>89.462218835974227</v>
      </c>
      <c r="Z253" s="1">
        <f t="shared" si="64"/>
        <v>1</v>
      </c>
      <c r="AA253" s="1">
        <f t="shared" si="65"/>
        <v>380883.9349534919</v>
      </c>
      <c r="AB253">
        <f t="shared" si="66"/>
        <v>380883.93495480466</v>
      </c>
      <c r="AC253">
        <f t="shared" si="67"/>
        <v>1.5707937013231761</v>
      </c>
      <c r="AD253">
        <f t="shared" si="68"/>
        <v>89.999849571551181</v>
      </c>
      <c r="AE253" s="1">
        <f t="shared" si="69"/>
        <v>6.2262905547832569E-4</v>
      </c>
      <c r="AF253" s="1">
        <f t="shared" si="70"/>
        <v>-64.115412329688382</v>
      </c>
      <c r="AG253">
        <f t="shared" si="71"/>
        <v>90.255066462430605</v>
      </c>
    </row>
    <row r="254" spans="14:33">
      <c r="N254">
        <v>64</v>
      </c>
      <c r="O254">
        <v>64000</v>
      </c>
      <c r="P254">
        <f t="shared" si="54"/>
        <v>401920</v>
      </c>
      <c r="Q254">
        <f t="shared" si="55"/>
        <v>91.533583281827745</v>
      </c>
      <c r="R254">
        <f t="shared" si="56"/>
        <v>1.5598711575002706</v>
      </c>
      <c r="S254">
        <f t="shared" si="57"/>
        <v>89.374033908952015</v>
      </c>
      <c r="T254">
        <f t="shared" si="58"/>
        <v>370.8610807882265</v>
      </c>
      <c r="U254">
        <f t="shared" si="59"/>
        <v>1.5680998960730064</v>
      </c>
      <c r="V254">
        <f t="shared" si="60"/>
        <v>89.845505899886277</v>
      </c>
      <c r="W254">
        <f t="shared" si="61"/>
        <v>108.23363733452327</v>
      </c>
      <c r="X254">
        <f t="shared" si="62"/>
        <v>1.561556923476932</v>
      </c>
      <c r="Y254">
        <f t="shared" si="63"/>
        <v>89.470621184661454</v>
      </c>
      <c r="Z254" s="1">
        <f t="shared" si="64"/>
        <v>1</v>
      </c>
      <c r="AA254" s="1">
        <f t="shared" si="65"/>
        <v>386929.71169878542</v>
      </c>
      <c r="AB254">
        <f t="shared" si="66"/>
        <v>386929.71170007763</v>
      </c>
      <c r="AC254">
        <f t="shared" si="67"/>
        <v>1.5707937423461718</v>
      </c>
      <c r="AD254">
        <f t="shared" si="68"/>
        <v>89.999851921995699</v>
      </c>
      <c r="AE254" s="1">
        <f t="shared" si="69"/>
        <v>6.129008810836972E-4</v>
      </c>
      <c r="AF254" s="1">
        <f t="shared" si="70"/>
        <v>-64.252195086434298</v>
      </c>
      <c r="AG254">
        <f t="shared" si="71"/>
        <v>90.251081375823176</v>
      </c>
    </row>
    <row r="255" spans="14:33">
      <c r="N255">
        <v>65</v>
      </c>
      <c r="O255">
        <v>65000</v>
      </c>
      <c r="P255">
        <f t="shared" si="54"/>
        <v>408200</v>
      </c>
      <c r="Q255">
        <f t="shared" si="55"/>
        <v>92.963626131172816</v>
      </c>
      <c r="R255">
        <f t="shared" si="56"/>
        <v>1.5600392239606524</v>
      </c>
      <c r="S255">
        <f t="shared" si="57"/>
        <v>89.383663407809593</v>
      </c>
      <c r="T255">
        <f t="shared" si="58"/>
        <v>376.65574336795106</v>
      </c>
      <c r="U255">
        <f t="shared" si="59"/>
        <v>1.5681413794261132</v>
      </c>
      <c r="V255">
        <f t="shared" si="60"/>
        <v>89.847882720939353</v>
      </c>
      <c r="W255">
        <f t="shared" si="61"/>
        <v>109.92464466464841</v>
      </c>
      <c r="X255">
        <f t="shared" si="62"/>
        <v>1.5616990602396084</v>
      </c>
      <c r="Y255">
        <f t="shared" si="63"/>
        <v>89.478765021276473</v>
      </c>
      <c r="Z255" s="1">
        <f t="shared" si="64"/>
        <v>1</v>
      </c>
      <c r="AA255" s="1">
        <f t="shared" si="65"/>
        <v>392975.48844407895</v>
      </c>
      <c r="AB255">
        <f t="shared" si="66"/>
        <v>392975.48844535131</v>
      </c>
      <c r="AC255">
        <f t="shared" si="67"/>
        <v>1.5707937821069213</v>
      </c>
      <c r="AD255">
        <f t="shared" si="68"/>
        <v>89.999854200118847</v>
      </c>
      <c r="AE255" s="1">
        <f t="shared" si="69"/>
        <v>6.0347201688962053E-4</v>
      </c>
      <c r="AF255" s="1">
        <f t="shared" si="70"/>
        <v>-64.38685726832307</v>
      </c>
      <c r="AG255">
        <f t="shared" si="71"/>
        <v>90.247218892527499</v>
      </c>
    </row>
    <row r="256" spans="14:33">
      <c r="N256">
        <v>66</v>
      </c>
      <c r="O256">
        <v>66000</v>
      </c>
      <c r="P256">
        <f t="shared" si="54"/>
        <v>414480</v>
      </c>
      <c r="Q256">
        <f t="shared" si="55"/>
        <v>94.393671526836528</v>
      </c>
      <c r="R256">
        <f t="shared" si="56"/>
        <v>1.5602021980784619</v>
      </c>
      <c r="S256">
        <f t="shared" si="57"/>
        <v>89.393001136929954</v>
      </c>
      <c r="T256">
        <f t="shared" si="58"/>
        <v>382.45040657620916</v>
      </c>
      <c r="U256">
        <f t="shared" si="59"/>
        <v>1.5681816057166418</v>
      </c>
      <c r="V256">
        <f t="shared" si="60"/>
        <v>89.850187517612099</v>
      </c>
      <c r="W256">
        <f t="shared" si="61"/>
        <v>111.61565414827444</v>
      </c>
      <c r="X256">
        <f t="shared" si="62"/>
        <v>1.5618368901787665</v>
      </c>
      <c r="Y256">
        <f t="shared" si="63"/>
        <v>89.486662095080774</v>
      </c>
      <c r="Z256" s="1">
        <f t="shared" si="64"/>
        <v>1</v>
      </c>
      <c r="AA256" s="1">
        <f t="shared" si="65"/>
        <v>399021.26518937247</v>
      </c>
      <c r="AB256">
        <f t="shared" si="66"/>
        <v>399021.26519062556</v>
      </c>
      <c r="AC256">
        <f t="shared" si="67"/>
        <v>1.5707938206627998</v>
      </c>
      <c r="AD256">
        <f t="shared" si="68"/>
        <v>89.99985640920795</v>
      </c>
      <c r="AE256" s="1">
        <f t="shared" si="69"/>
        <v>5.9432885896737008E-4</v>
      </c>
      <c r="AF256" s="1">
        <f t="shared" si="70"/>
        <v>-64.519463621792355</v>
      </c>
      <c r="AG256">
        <f t="shared" si="71"/>
        <v>90.243473440538693</v>
      </c>
    </row>
    <row r="257" spans="14:33">
      <c r="N257">
        <v>67</v>
      </c>
      <c r="O257">
        <v>67000</v>
      </c>
      <c r="P257">
        <f t="shared" si="54"/>
        <v>420760</v>
      </c>
      <c r="Q257">
        <f t="shared" si="55"/>
        <v>95.823719354817371</v>
      </c>
      <c r="R257">
        <f t="shared" si="56"/>
        <v>1.5603603078351609</v>
      </c>
      <c r="S257">
        <f t="shared" si="57"/>
        <v>89.402060158688641</v>
      </c>
      <c r="T257">
        <f t="shared" si="58"/>
        <v>388.24507038485768</v>
      </c>
      <c r="U257">
        <f t="shared" si="59"/>
        <v>1.5682206312304665</v>
      </c>
      <c r="V257">
        <f t="shared" si="60"/>
        <v>89.852423514847587</v>
      </c>
      <c r="W257">
        <f t="shared" si="61"/>
        <v>113.30666568898367</v>
      </c>
      <c r="X257">
        <f t="shared" si="62"/>
        <v>1.5619706061167578</v>
      </c>
      <c r="Y257">
        <f t="shared" si="63"/>
        <v>89.494323453981309</v>
      </c>
      <c r="Z257" s="1">
        <f t="shared" si="64"/>
        <v>1</v>
      </c>
      <c r="AA257" s="1">
        <f t="shared" si="65"/>
        <v>405067.04193466599</v>
      </c>
      <c r="AB257">
        <f t="shared" si="66"/>
        <v>405067.04193590034</v>
      </c>
      <c r="AC257">
        <f t="shared" si="67"/>
        <v>1.5707938580677565</v>
      </c>
      <c r="AD257">
        <f t="shared" si="68"/>
        <v>89.999858552354112</v>
      </c>
      <c r="AE257" s="1">
        <f t="shared" si="69"/>
        <v>5.8545861548425803E-4</v>
      </c>
      <c r="AF257" s="1">
        <f t="shared" si="70"/>
        <v>-64.650075972619462</v>
      </c>
      <c r="AG257">
        <f t="shared" si="71"/>
        <v>90.239839780445109</v>
      </c>
    </row>
    <row r="258" spans="14:33">
      <c r="N258">
        <v>68</v>
      </c>
      <c r="O258">
        <v>68000</v>
      </c>
      <c r="P258">
        <f t="shared" si="54"/>
        <v>427040</v>
      </c>
      <c r="Q258">
        <f t="shared" si="55"/>
        <v>97.253769507818774</v>
      </c>
      <c r="R258">
        <f t="shared" si="56"/>
        <v>1.560513767803972</v>
      </c>
      <c r="S258">
        <f t="shared" si="57"/>
        <v>89.41085276722572</v>
      </c>
      <c r="T258">
        <f t="shared" si="58"/>
        <v>394.03973476740896</v>
      </c>
      <c r="U258">
        <f t="shared" si="59"/>
        <v>1.5682585089425651</v>
      </c>
      <c r="V258">
        <f t="shared" si="60"/>
        <v>89.854593747888458</v>
      </c>
      <c r="W258">
        <f t="shared" si="61"/>
        <v>114.99767919602941</v>
      </c>
      <c r="X258">
        <f t="shared" si="62"/>
        <v>1.5621003895349166</v>
      </c>
      <c r="Y258">
        <f t="shared" si="63"/>
        <v>89.501759496092589</v>
      </c>
      <c r="Z258" s="1">
        <f t="shared" si="64"/>
        <v>1</v>
      </c>
      <c r="AA258" s="1">
        <f t="shared" si="65"/>
        <v>411112.81867995951</v>
      </c>
      <c r="AB258">
        <f t="shared" si="66"/>
        <v>411112.8186811757</v>
      </c>
      <c r="AC258">
        <f t="shared" si="67"/>
        <v>1.5707938943725674</v>
      </c>
      <c r="AD258">
        <f t="shared" si="68"/>
        <v>89.99986063246655</v>
      </c>
      <c r="AE258" s="1">
        <f t="shared" si="69"/>
        <v>5.7684924699749011E-4</v>
      </c>
      <c r="AF258" s="1">
        <f t="shared" si="70"/>
        <v>-64.778753398980768</v>
      </c>
      <c r="AG258">
        <f t="shared" si="71"/>
        <v>90.236312980978397</v>
      </c>
    </row>
    <row r="259" spans="14:33">
      <c r="N259">
        <v>69</v>
      </c>
      <c r="O259">
        <v>69000</v>
      </c>
      <c r="P259">
        <f t="shared" ref="P259:P299" si="72">O259*6.28</f>
        <v>433320</v>
      </c>
      <c r="Q259">
        <f t="shared" ref="Q259:Q299" si="73">SQRT(1+(I$3*P259)^2)</f>
        <v>98.683821884763546</v>
      </c>
      <c r="R259">
        <f t="shared" ref="R259:R299" si="74">ATAN2(1,I$3*P259)</f>
        <v>1.5606627801212838</v>
      </c>
      <c r="S259">
        <f t="shared" ref="S259:S299" si="75">DEGREES(R259)</f>
        <v>89.419390544103152</v>
      </c>
      <c r="T259">
        <f t="shared" ref="T259:T299" si="76">SQRT(1+(I$5*P259)^2)</f>
        <v>399.83439969891083</v>
      </c>
      <c r="U259">
        <f t="shared" ref="U259:U299" si="77">ATAN2(1,I$5*P259)</f>
        <v>1.5682952887569348</v>
      </c>
      <c r="V259">
        <f t="shared" ref="V259:V299" si="78">DEGREES(U259)</f>
        <v>89.856701076023114</v>
      </c>
      <c r="W259">
        <f t="shared" ref="W259:W299" si="79">SQRT(1+(I$4*P259)^2)</f>
        <v>116.68869458392518</v>
      </c>
      <c r="X259">
        <f t="shared" ref="X259:X299" si="80">ATAN2(1,I$4*P259)</f>
        <v>1.5622264113952462</v>
      </c>
      <c r="Y259">
        <f t="shared" ref="Y259:Y299" si="81">DEGREES(X259)</f>
        <v>89.508980016815869</v>
      </c>
      <c r="Z259" s="1">
        <f t="shared" ref="Z259:Z299" si="82">1-I$7*P259*P259</f>
        <v>1</v>
      </c>
      <c r="AA259" s="1">
        <f t="shared" ref="AA259:AA299" si="83">I$6*P259</f>
        <v>417158.59542525304</v>
      </c>
      <c r="AB259">
        <f t="shared" ref="AB259:AB299" si="84">SQRT(Z259^2+AA259^2)</f>
        <v>417158.59542645165</v>
      </c>
      <c r="AC259">
        <f t="shared" ref="AC259:AC299" si="85">ATAN2(Z259,AA259)</f>
        <v>1.5707939296250648</v>
      </c>
      <c r="AD259">
        <f t="shared" ref="AD259:AD299" si="86">DEGREES(AC259)</f>
        <v>89.99986265228587</v>
      </c>
      <c r="AE259" s="1">
        <f t="shared" ref="AE259:AE299" si="87">F$9*W259/Q259/T259</f>
        <v>5.6848941193918441E-4</v>
      </c>
      <c r="AF259" s="1">
        <f t="shared" ref="AF259:AF299" si="88">20*LOG(AE259)</f>
        <v>-64.905552391880519</v>
      </c>
      <c r="AG259">
        <f t="shared" ref="AG259:AG299" si="89">180+Y259-S259-V259</f>
        <v>90.232888396689617</v>
      </c>
    </row>
    <row r="260" spans="14:33">
      <c r="N260">
        <v>70</v>
      </c>
      <c r="O260">
        <v>70000</v>
      </c>
      <c r="P260">
        <f t="shared" si="72"/>
        <v>439600</v>
      </c>
      <c r="Q260">
        <f t="shared" si="73"/>
        <v>100.11387639034953</v>
      </c>
      <c r="R260">
        <f t="shared" si="74"/>
        <v>1.5608075353748128</v>
      </c>
      <c r="S260">
        <f t="shared" si="75"/>
        <v>89.427684409192707</v>
      </c>
      <c r="T260">
        <f t="shared" si="76"/>
        <v>405.62906515583705</v>
      </c>
      <c r="U260">
        <f t="shared" si="77"/>
        <v>1.5683310177259455</v>
      </c>
      <c r="V260">
        <f t="shared" si="78"/>
        <v>89.85874819515378</v>
      </c>
      <c r="W260">
        <f t="shared" si="79"/>
        <v>118.37971177206906</v>
      </c>
      <c r="X260">
        <f t="shared" si="80"/>
        <v>1.5623488328916901</v>
      </c>
      <c r="Y260">
        <f t="shared" si="81"/>
        <v>89.515994251883782</v>
      </c>
      <c r="Z260" s="1">
        <f t="shared" si="82"/>
        <v>1</v>
      </c>
      <c r="AA260" s="1">
        <f t="shared" si="83"/>
        <v>423204.37217054656</v>
      </c>
      <c r="AB260">
        <f t="shared" si="84"/>
        <v>423204.372171728</v>
      </c>
      <c r="AC260">
        <f t="shared" si="85"/>
        <v>1.5707939638703483</v>
      </c>
      <c r="AD260">
        <f t="shared" si="86"/>
        <v>89.999864614396074</v>
      </c>
      <c r="AE260" s="1">
        <f t="shared" si="87"/>
        <v>5.6036841677351468E-4</v>
      </c>
      <c r="AF260" s="1">
        <f t="shared" si="88"/>
        <v>-65.030527004039158</v>
      </c>
      <c r="AG260">
        <f t="shared" si="89"/>
        <v>90.229561647537324</v>
      </c>
    </row>
    <row r="261" spans="14:33">
      <c r="N261">
        <v>71</v>
      </c>
      <c r="O261">
        <v>71000</v>
      </c>
      <c r="P261">
        <f t="shared" si="72"/>
        <v>445880</v>
      </c>
      <c r="Q261">
        <f t="shared" si="73"/>
        <v>101.54393293464308</v>
      </c>
      <c r="R261">
        <f t="shared" si="74"/>
        <v>1.5609482134167256</v>
      </c>
      <c r="S261">
        <f t="shared" si="75"/>
        <v>89.435744667264487</v>
      </c>
      <c r="T261">
        <f t="shared" si="76"/>
        <v>411.4237311159867</v>
      </c>
      <c r="U261">
        <f t="shared" si="77"/>
        <v>1.5683657402511566</v>
      </c>
      <c r="V261">
        <f t="shared" si="78"/>
        <v>89.860737649302408</v>
      </c>
      <c r="W261">
        <f t="shared" si="79"/>
        <v>120.07073068439955</v>
      </c>
      <c r="X261">
        <f t="shared" si="80"/>
        <v>1.5624678061379229</v>
      </c>
      <c r="Y261">
        <f t="shared" si="81"/>
        <v>89.522810916767881</v>
      </c>
      <c r="Z261" s="1">
        <f t="shared" si="82"/>
        <v>1</v>
      </c>
      <c r="AA261" s="1">
        <f t="shared" si="83"/>
        <v>429250.14891584008</v>
      </c>
      <c r="AB261">
        <f t="shared" si="84"/>
        <v>429250.14891700487</v>
      </c>
      <c r="AC261">
        <f t="shared" si="85"/>
        <v>1.5707939971509757</v>
      </c>
      <c r="AD261">
        <f t="shared" si="86"/>
        <v>89.99986652123556</v>
      </c>
      <c r="AE261" s="1">
        <f t="shared" si="87"/>
        <v>5.5247617036540797E-4</v>
      </c>
      <c r="AF261" s="1">
        <f t="shared" si="88"/>
        <v>-65.153728988223406</v>
      </c>
      <c r="AG261">
        <f t="shared" si="89"/>
        <v>90.226328600200972</v>
      </c>
    </row>
    <row r="262" spans="14:33">
      <c r="N262">
        <v>72</v>
      </c>
      <c r="O262">
        <v>72000</v>
      </c>
      <c r="P262">
        <f t="shared" si="72"/>
        <v>452160</v>
      </c>
      <c r="Q262">
        <f t="shared" si="73"/>
        <v>102.9739914327062</v>
      </c>
      <c r="R262">
        <f t="shared" si="74"/>
        <v>1.561084984109018</v>
      </c>
      <c r="S262">
        <f t="shared" si="75"/>
        <v>89.443581050693922</v>
      </c>
      <c r="T262">
        <f t="shared" si="76"/>
        <v>417.21839755839221</v>
      </c>
      <c r="U262">
        <f t="shared" si="77"/>
        <v>1.5683994982673981</v>
      </c>
      <c r="V262">
        <f t="shared" si="78"/>
        <v>89.862671841157777</v>
      </c>
      <c r="W262">
        <f t="shared" si="79"/>
        <v>121.76175124908053</v>
      </c>
      <c r="X262">
        <f t="shared" si="80"/>
        <v>1.5625834747978373</v>
      </c>
      <c r="Y262">
        <f t="shared" si="81"/>
        <v>89.529438242802911</v>
      </c>
      <c r="Z262" s="1">
        <f t="shared" si="82"/>
        <v>1</v>
      </c>
      <c r="AA262" s="1">
        <f t="shared" si="83"/>
        <v>435295.9256611336</v>
      </c>
      <c r="AB262">
        <f t="shared" si="84"/>
        <v>435295.92566228227</v>
      </c>
      <c r="AC262">
        <f t="shared" si="85"/>
        <v>1.5707940295071412</v>
      </c>
      <c r="AD262">
        <f t="shared" si="86"/>
        <v>89.999868375107297</v>
      </c>
      <c r="AE262" s="1">
        <f t="shared" si="87"/>
        <v>5.448031421514002E-4</v>
      </c>
      <c r="AF262" s="1">
        <f t="shared" si="88"/>
        <v>-65.275207925903985</v>
      </c>
      <c r="AG262">
        <f t="shared" si="89"/>
        <v>90.22318535095124</v>
      </c>
    </row>
    <row r="263" spans="14:33">
      <c r="N263">
        <v>73</v>
      </c>
      <c r="O263">
        <v>73000</v>
      </c>
      <c r="P263">
        <f t="shared" si="72"/>
        <v>458440</v>
      </c>
      <c r="Q263">
        <f t="shared" si="73"/>
        <v>104.40405180425451</v>
      </c>
      <c r="R263">
        <f t="shared" si="74"/>
        <v>1.5612180080076425</v>
      </c>
      <c r="S263">
        <f t="shared" si="75"/>
        <v>89.451202758659477</v>
      </c>
      <c r="T263">
        <f t="shared" si="76"/>
        <v>423.01306446323508</v>
      </c>
      <c r="U263">
        <f t="shared" si="77"/>
        <v>1.5684323314117237</v>
      </c>
      <c r="V263">
        <f t="shared" si="78"/>
        <v>89.864553041755784</v>
      </c>
      <c r="W263">
        <f t="shared" si="79"/>
        <v>123.45277339821175</v>
      </c>
      <c r="X263">
        <f t="shared" si="80"/>
        <v>1.5626959746642173</v>
      </c>
      <c r="Y263">
        <f t="shared" si="81"/>
        <v>89.535884010342272</v>
      </c>
      <c r="Z263" s="1">
        <f t="shared" si="82"/>
        <v>1</v>
      </c>
      <c r="AA263" s="1">
        <f t="shared" si="83"/>
        <v>441341.70240642712</v>
      </c>
      <c r="AB263">
        <f t="shared" si="84"/>
        <v>441341.70240756008</v>
      </c>
      <c r="AC263">
        <f t="shared" si="85"/>
        <v>1.5707940609768365</v>
      </c>
      <c r="AD263">
        <f t="shared" si="86"/>
        <v>89.999870178188019</v>
      </c>
      <c r="AE263" s="1">
        <f t="shared" si="87"/>
        <v>5.3734032374810295E-4</v>
      </c>
      <c r="AF263" s="1">
        <f t="shared" si="88"/>
        <v>-65.395011347041091</v>
      </c>
      <c r="AG263">
        <f t="shared" si="89"/>
        <v>90.220128209927026</v>
      </c>
    </row>
    <row r="264" spans="14:33">
      <c r="N264">
        <v>74</v>
      </c>
      <c r="O264">
        <v>74000</v>
      </c>
      <c r="P264">
        <f t="shared" si="72"/>
        <v>464720</v>
      </c>
      <c r="Q264">
        <f t="shared" si="73"/>
        <v>105.83411397334285</v>
      </c>
      <c r="R264">
        <f t="shared" si="74"/>
        <v>1.5613474369911802</v>
      </c>
      <c r="S264">
        <f t="shared" si="75"/>
        <v>89.458618493162859</v>
      </c>
      <c r="T264">
        <f t="shared" si="76"/>
        <v>428.80773181176784</v>
      </c>
      <c r="U264">
        <f t="shared" si="77"/>
        <v>1.5684642771786625</v>
      </c>
      <c r="V264">
        <f t="shared" si="78"/>
        <v>89.866383399374683</v>
      </c>
      <c r="W264">
        <f t="shared" si="79"/>
        <v>125.14379706756289</v>
      </c>
      <c r="X264">
        <f t="shared" si="80"/>
        <v>1.5628054341904993</v>
      </c>
      <c r="Y264">
        <f t="shared" si="81"/>
        <v>89.542155579225735</v>
      </c>
      <c r="Z264" s="1">
        <f t="shared" si="82"/>
        <v>1</v>
      </c>
      <c r="AA264" s="1">
        <f t="shared" si="83"/>
        <v>447387.47915172065</v>
      </c>
      <c r="AB264">
        <f t="shared" si="84"/>
        <v>447387.47915283823</v>
      </c>
      <c r="AC264">
        <f t="shared" si="85"/>
        <v>1.5707940915959995</v>
      </c>
      <c r="AD264">
        <f t="shared" si="86"/>
        <v>89.99987193253682</v>
      </c>
      <c r="AE264" s="1">
        <f t="shared" si="87"/>
        <v>5.3007919367314808E-4</v>
      </c>
      <c r="AF264" s="1">
        <f t="shared" si="88"/>
        <v>-65.513184841722264</v>
      </c>
      <c r="AG264">
        <f t="shared" si="89"/>
        <v>90.217153686688164</v>
      </c>
    </row>
    <row r="265" spans="14:33">
      <c r="N265">
        <v>75</v>
      </c>
      <c r="O265">
        <v>75000</v>
      </c>
      <c r="P265">
        <f t="shared" si="72"/>
        <v>471000</v>
      </c>
      <c r="Q265">
        <f t="shared" si="73"/>
        <v>107.264177868076</v>
      </c>
      <c r="R265">
        <f t="shared" si="74"/>
        <v>1.5614734148392262</v>
      </c>
      <c r="S265">
        <f t="shared" si="75"/>
        <v>89.465836492168037</v>
      </c>
      <c r="T265">
        <f t="shared" si="76"/>
        <v>434.60239958624305</v>
      </c>
      <c r="U265">
        <f t="shared" si="77"/>
        <v>1.5684953710630549</v>
      </c>
      <c r="V265">
        <f t="shared" si="78"/>
        <v>89.868164947719038</v>
      </c>
      <c r="W265">
        <f t="shared" si="79"/>
        <v>126.83482219632903</v>
      </c>
      <c r="X265">
        <f t="shared" si="80"/>
        <v>1.56291197498</v>
      </c>
      <c r="Y265">
        <f t="shared" si="81"/>
        <v>89.54825991681011</v>
      </c>
      <c r="Z265" s="1">
        <f t="shared" si="82"/>
        <v>1</v>
      </c>
      <c r="AA265" s="1">
        <f t="shared" si="83"/>
        <v>453433.25589701417</v>
      </c>
      <c r="AB265">
        <f t="shared" si="84"/>
        <v>453433.25589811685</v>
      </c>
      <c r="AC265">
        <f t="shared" si="85"/>
        <v>1.5707941213986514</v>
      </c>
      <c r="AD265">
        <f t="shared" si="86"/>
        <v>89.99987364010299</v>
      </c>
      <c r="AE265" s="1">
        <f t="shared" si="87"/>
        <v>5.2301168488814791E-4</v>
      </c>
      <c r="AF265" s="1">
        <f t="shared" si="88"/>
        <v>-65.629772164308221</v>
      </c>
      <c r="AG265">
        <f t="shared" si="89"/>
        <v>90.214258476923078</v>
      </c>
    </row>
    <row r="266" spans="14:33">
      <c r="N266">
        <v>76</v>
      </c>
      <c r="O266">
        <v>76000</v>
      </c>
      <c r="P266">
        <f t="shared" si="72"/>
        <v>477280</v>
      </c>
      <c r="Q266">
        <f t="shared" si="73"/>
        <v>108.69424342034226</v>
      </c>
      <c r="R266">
        <f t="shared" si="74"/>
        <v>1.5615960777651257</v>
      </c>
      <c r="S266">
        <f t="shared" si="75"/>
        <v>89.472864560124791</v>
      </c>
      <c r="T266">
        <f t="shared" si="76"/>
        <v>440.3970677698473</v>
      </c>
      <c r="U266">
        <f t="shared" si="77"/>
        <v>1.5685256466916075</v>
      </c>
      <c r="V266">
        <f t="shared" si="78"/>
        <v>89.869899613457207</v>
      </c>
      <c r="W266">
        <f t="shared" si="79"/>
        <v>128.52584872690522</v>
      </c>
      <c r="X266">
        <f t="shared" si="80"/>
        <v>1.563015712236524</v>
      </c>
      <c r="Y266">
        <f t="shared" si="81"/>
        <v>89.554203623787203</v>
      </c>
      <c r="Z266" s="1">
        <f t="shared" si="82"/>
        <v>1</v>
      </c>
      <c r="AA266" s="1">
        <f t="shared" si="83"/>
        <v>459479.03264230769</v>
      </c>
      <c r="AB266">
        <f t="shared" si="84"/>
        <v>459479.03264339588</v>
      </c>
      <c r="AC266">
        <f t="shared" si="85"/>
        <v>1.5707941504170231</v>
      </c>
      <c r="AD266">
        <f t="shared" si="86"/>
        <v>89.99987530273323</v>
      </c>
      <c r="AE266" s="1">
        <f t="shared" si="87"/>
        <v>5.1613015490377867E-4</v>
      </c>
      <c r="AF266" s="1">
        <f t="shared" si="88"/>
        <v>-65.744815330682499</v>
      </c>
      <c r="AG266">
        <f t="shared" si="89"/>
        <v>90.211439450205219</v>
      </c>
    </row>
    <row r="267" spans="14:33">
      <c r="N267">
        <v>77</v>
      </c>
      <c r="O267">
        <v>77000</v>
      </c>
      <c r="P267">
        <f t="shared" si="72"/>
        <v>483560</v>
      </c>
      <c r="Q267">
        <f t="shared" si="73"/>
        <v>110.12431056556788</v>
      </c>
      <c r="R267">
        <f t="shared" si="74"/>
        <v>1.561715554907205</v>
      </c>
      <c r="S267">
        <f t="shared" si="75"/>
        <v>89.479710096114232</v>
      </c>
      <c r="T267">
        <f t="shared" si="76"/>
        <v>446.19173634664048</v>
      </c>
      <c r="U267">
        <f t="shared" si="77"/>
        <v>1.5685551359441998</v>
      </c>
      <c r="V267">
        <f t="shared" si="78"/>
        <v>89.871589223171739</v>
      </c>
      <c r="W267">
        <f t="shared" si="79"/>
        <v>130.21687660467884</v>
      </c>
      <c r="X267">
        <f t="shared" si="80"/>
        <v>1.5631167551798679</v>
      </c>
      <c r="Y267">
        <f t="shared" si="81"/>
        <v>89.559992957990389</v>
      </c>
      <c r="Z267" s="1">
        <f t="shared" si="82"/>
        <v>1</v>
      </c>
      <c r="AA267" s="1">
        <f t="shared" si="83"/>
        <v>465524.80938760121</v>
      </c>
      <c r="AB267">
        <f t="shared" si="84"/>
        <v>465524.80938867526</v>
      </c>
      <c r="AC267">
        <f t="shared" si="85"/>
        <v>1.5707941786816708</v>
      </c>
      <c r="AD267">
        <f t="shared" si="86"/>
        <v>89.999876922178245</v>
      </c>
      <c r="AE267" s="1">
        <f t="shared" si="87"/>
        <v>5.0942735821409696E-4</v>
      </c>
      <c r="AF267" s="1">
        <f t="shared" si="88"/>
        <v>-65.858354709145374</v>
      </c>
      <c r="AG267">
        <f t="shared" si="89"/>
        <v>90.208693638704446</v>
      </c>
    </row>
    <row r="268" spans="14:33">
      <c r="N268">
        <v>78</v>
      </c>
      <c r="O268">
        <v>78000</v>
      </c>
      <c r="P268">
        <f t="shared" si="72"/>
        <v>489840</v>
      </c>
      <c r="Q268">
        <f t="shared" si="73"/>
        <v>111.55437924249019</v>
      </c>
      <c r="R268">
        <f t="shared" si="74"/>
        <v>1.5618319687822222</v>
      </c>
      <c r="S268">
        <f t="shared" si="75"/>
        <v>89.486380119829477</v>
      </c>
      <c r="T268">
        <f t="shared" si="76"/>
        <v>451.9864053015001</v>
      </c>
      <c r="U268">
        <f t="shared" si="77"/>
        <v>1.5685838690658602</v>
      </c>
      <c r="V268">
        <f t="shared" si="78"/>
        <v>89.873235509775114</v>
      </c>
      <c r="W268">
        <f t="shared" si="79"/>
        <v>131.90790577783756</v>
      </c>
      <c r="X268">
        <f t="shared" si="80"/>
        <v>1.5632152074293628</v>
      </c>
      <c r="Y268">
        <f t="shared" si="81"/>
        <v>89.565633856370013</v>
      </c>
      <c r="Z268" s="1">
        <f t="shared" si="82"/>
        <v>1</v>
      </c>
      <c r="AA268" s="1">
        <f t="shared" si="83"/>
        <v>471570.58613289474</v>
      </c>
      <c r="AB268">
        <f t="shared" si="84"/>
        <v>471570.58613395505</v>
      </c>
      <c r="AC268">
        <f t="shared" si="85"/>
        <v>1.5707942062215838</v>
      </c>
      <c r="AD268">
        <f t="shared" si="86"/>
        <v>89.99987850009903</v>
      </c>
      <c r="AE268" s="1">
        <f t="shared" si="87"/>
        <v>5.0289642085107856E-4</v>
      </c>
      <c r="AF268" s="1">
        <f t="shared" si="88"/>
        <v>-65.970429105444168</v>
      </c>
      <c r="AG268">
        <f t="shared" si="89"/>
        <v>90.206018226765437</v>
      </c>
    </row>
    <row r="269" spans="14:33">
      <c r="N269">
        <v>79</v>
      </c>
      <c r="O269">
        <v>79000</v>
      </c>
      <c r="P269">
        <f t="shared" si="72"/>
        <v>496120</v>
      </c>
      <c r="Q269">
        <f t="shared" si="73"/>
        <v>112.98444939294816</v>
      </c>
      <c r="R269">
        <f t="shared" si="74"/>
        <v>1.5619454357043869</v>
      </c>
      <c r="S269">
        <f t="shared" si="75"/>
        <v>89.492881295583857</v>
      </c>
      <c r="T269">
        <f t="shared" si="76"/>
        <v>457.78107462006926</v>
      </c>
      <c r="U269">
        <f t="shared" si="77"/>
        <v>1.5686118747702351</v>
      </c>
      <c r="V269">
        <f t="shared" si="78"/>
        <v>89.874840118438087</v>
      </c>
      <c r="W269">
        <f t="shared" si="79"/>
        <v>133.59893619719236</v>
      </c>
      <c r="X269">
        <f t="shared" si="80"/>
        <v>1.5633111673582951</v>
      </c>
      <c r="Y269">
        <f t="shared" si="81"/>
        <v>89.571131955300217</v>
      </c>
      <c r="Z269" s="1">
        <f t="shared" si="82"/>
        <v>1</v>
      </c>
      <c r="AA269" s="1">
        <f t="shared" si="83"/>
        <v>477616.36287818826</v>
      </c>
      <c r="AB269">
        <f t="shared" si="84"/>
        <v>477616.36287923512</v>
      </c>
      <c r="AC269">
        <f t="shared" si="85"/>
        <v>1.5707942330642841</v>
      </c>
      <c r="AD269">
        <f t="shared" si="86"/>
        <v>89.999880038072476</v>
      </c>
      <c r="AE269" s="1">
        <f t="shared" si="87"/>
        <v>4.9653081687153376E-4</v>
      </c>
      <c r="AF269" s="1">
        <f t="shared" si="88"/>
        <v>-66.081075842388074</v>
      </c>
      <c r="AG269">
        <f t="shared" si="89"/>
        <v>90.203410541278245</v>
      </c>
    </row>
    <row r="270" spans="14:33">
      <c r="N270">
        <v>80</v>
      </c>
      <c r="O270">
        <v>80000</v>
      </c>
      <c r="P270">
        <f t="shared" si="72"/>
        <v>502400</v>
      </c>
      <c r="Q270">
        <f t="shared" si="73"/>
        <v>114.41452096168847</v>
      </c>
      <c r="R270">
        <f t="shared" si="74"/>
        <v>1.5620560661729579</v>
      </c>
      <c r="S270">
        <f t="shared" si="75"/>
        <v>89.499219954518523</v>
      </c>
      <c r="T270">
        <f t="shared" si="76"/>
        <v>463.5757442887089</v>
      </c>
      <c r="U270">
        <f t="shared" si="77"/>
        <v>1.5686391803353001</v>
      </c>
      <c r="V270">
        <f t="shared" si="78"/>
        <v>89.876404612073543</v>
      </c>
      <c r="W270">
        <f t="shared" si="79"/>
        <v>135.28996781601356</v>
      </c>
      <c r="X270">
        <f t="shared" si="80"/>
        <v>1.5634047284217458</v>
      </c>
      <c r="Y270">
        <f t="shared" si="81"/>
        <v>89.576492609362703</v>
      </c>
      <c r="Z270" s="1">
        <f t="shared" si="82"/>
        <v>1</v>
      </c>
      <c r="AA270" s="1">
        <f t="shared" si="83"/>
        <v>483662.13962348178</v>
      </c>
      <c r="AB270">
        <f t="shared" si="84"/>
        <v>483662.13962451555</v>
      </c>
      <c r="AC270">
        <f t="shared" si="85"/>
        <v>1.5707942592359168</v>
      </c>
      <c r="AD270">
        <f t="shared" si="86"/>
        <v>89.999881537596565</v>
      </c>
      <c r="AE270" s="1">
        <f t="shared" si="87"/>
        <v>4.9032434660733484E-4</v>
      </c>
      <c r="AF270" s="1">
        <f t="shared" si="88"/>
        <v>-66.190330834456276</v>
      </c>
      <c r="AG270">
        <f t="shared" si="89"/>
        <v>90.200868042770651</v>
      </c>
    </row>
    <row r="271" spans="14:33">
      <c r="N271">
        <v>81</v>
      </c>
      <c r="O271">
        <v>81000</v>
      </c>
      <c r="P271">
        <f t="shared" si="72"/>
        <v>508680</v>
      </c>
      <c r="Q271">
        <f t="shared" si="73"/>
        <v>115.84459389618617</v>
      </c>
      <c r="R271">
        <f t="shared" si="74"/>
        <v>1.562163965231135</v>
      </c>
      <c r="S271">
        <f t="shared" si="75"/>
        <v>89.505402115165509</v>
      </c>
      <c r="T271">
        <f t="shared" si="76"/>
        <v>469.3704142944535</v>
      </c>
      <c r="U271">
        <f t="shared" si="77"/>
        <v>1.5686658116919809</v>
      </c>
      <c r="V271">
        <f t="shared" si="78"/>
        <v>89.877930476414051</v>
      </c>
      <c r="W271">
        <f t="shared" si="79"/>
        <v>136.98100058987882</v>
      </c>
      <c r="X271">
        <f t="shared" si="80"/>
        <v>1.5634959794601511</v>
      </c>
      <c r="Y271">
        <f t="shared" si="81"/>
        <v>89.581720908739499</v>
      </c>
      <c r="Z271" s="1">
        <f t="shared" si="82"/>
        <v>1</v>
      </c>
      <c r="AA271" s="1">
        <f t="shared" si="83"/>
        <v>489707.9163687753</v>
      </c>
      <c r="AB271">
        <f t="shared" si="84"/>
        <v>489707.91636979632</v>
      </c>
      <c r="AC271">
        <f t="shared" si="85"/>
        <v>1.5707942847613363</v>
      </c>
      <c r="AD271">
        <f t="shared" si="86"/>
        <v>89.99988300009538</v>
      </c>
      <c r="AE271" s="1">
        <f t="shared" si="87"/>
        <v>4.8427111652658519E-4</v>
      </c>
      <c r="AF271" s="1">
        <f t="shared" si="88"/>
        <v>-66.298228657772285</v>
      </c>
      <c r="AG271">
        <f t="shared" si="89"/>
        <v>90.198388317159939</v>
      </c>
    </row>
    <row r="272" spans="14:33">
      <c r="N272">
        <v>82</v>
      </c>
      <c r="O272">
        <v>82000</v>
      </c>
      <c r="P272">
        <f t="shared" si="72"/>
        <v>514960</v>
      </c>
      <c r="Q272">
        <f t="shared" si="73"/>
        <v>117.27466814647821</v>
      </c>
      <c r="R272">
        <f t="shared" si="74"/>
        <v>1.5622692327986969</v>
      </c>
      <c r="S272">
        <f t="shared" si="75"/>
        <v>89.511433502506421</v>
      </c>
      <c r="T272">
        <f t="shared" si="76"/>
        <v>475.16508462497006</v>
      </c>
      <c r="U272">
        <f t="shared" si="77"/>
        <v>1.5686917935062894</v>
      </c>
      <c r="V272">
        <f t="shared" si="78"/>
        <v>89.879419124718027</v>
      </c>
      <c r="W272">
        <f t="shared" si="79"/>
        <v>138.67203447653267</v>
      </c>
      <c r="X272">
        <f t="shared" si="80"/>
        <v>1.5635850049806519</v>
      </c>
      <c r="Y272">
        <f t="shared" si="81"/>
        <v>89.586821695333157</v>
      </c>
      <c r="Z272" s="1">
        <f t="shared" si="82"/>
        <v>1</v>
      </c>
      <c r="AA272" s="1">
        <f t="shared" si="83"/>
        <v>495753.69311406882</v>
      </c>
      <c r="AB272">
        <f t="shared" si="84"/>
        <v>495753.69311507739</v>
      </c>
      <c r="AC272">
        <f t="shared" si="85"/>
        <v>1.5707943096641845</v>
      </c>
      <c r="AD272">
        <f t="shared" si="86"/>
        <v>89.999884426923472</v>
      </c>
      <c r="AE272" s="1">
        <f t="shared" si="87"/>
        <v>4.7836552056822933E-4</v>
      </c>
      <c r="AF272" s="1">
        <f t="shared" si="88"/>
        <v>-66.404802615785769</v>
      </c>
      <c r="AG272">
        <f t="shared" si="89"/>
        <v>90.195969068108695</v>
      </c>
    </row>
    <row r="273" spans="14:33">
      <c r="N273">
        <v>83</v>
      </c>
      <c r="O273">
        <v>83000</v>
      </c>
      <c r="P273">
        <f t="shared" si="72"/>
        <v>521240</v>
      </c>
      <c r="Q273">
        <f t="shared" si="73"/>
        <v>118.7047436650092</v>
      </c>
      <c r="R273">
        <f t="shared" si="74"/>
        <v>1.5623719639805946</v>
      </c>
      <c r="S273">
        <f t="shared" si="75"/>
        <v>89.517319565653551</v>
      </c>
      <c r="T273">
        <f t="shared" si="76"/>
        <v>480.95975526851987</v>
      </c>
      <c r="U273">
        <f t="shared" si="77"/>
        <v>1.568717149255523</v>
      </c>
      <c r="V273">
        <f t="shared" si="78"/>
        <v>89.880871902135496</v>
      </c>
      <c r="W273">
        <f t="shared" si="79"/>
        <v>140.36306943575596</v>
      </c>
      <c r="X273">
        <f t="shared" si="80"/>
        <v>1.5636718854181098</v>
      </c>
      <c r="Y273">
        <f t="shared" si="81"/>
        <v>89.591799577721744</v>
      </c>
      <c r="Z273" s="1">
        <f t="shared" si="82"/>
        <v>1</v>
      </c>
      <c r="AA273" s="1">
        <f t="shared" si="83"/>
        <v>501799.46985936235</v>
      </c>
      <c r="AB273">
        <f t="shared" si="84"/>
        <v>501799.4698603588</v>
      </c>
      <c r="AC273">
        <f t="shared" si="85"/>
        <v>1.5707943339669643</v>
      </c>
      <c r="AD273">
        <f t="shared" si="86"/>
        <v>89.999885819370192</v>
      </c>
      <c r="AE273" s="1">
        <f t="shared" si="87"/>
        <v>4.7260222282584678E-4</v>
      </c>
      <c r="AF273" s="1">
        <f t="shared" si="88"/>
        <v>-66.510084800973999</v>
      </c>
      <c r="AG273">
        <f t="shared" si="89"/>
        <v>90.193608109932697</v>
      </c>
    </row>
    <row r="274" spans="14:33">
      <c r="N274">
        <v>84</v>
      </c>
      <c r="O274">
        <v>84000</v>
      </c>
      <c r="P274">
        <f t="shared" si="72"/>
        <v>527520</v>
      </c>
      <c r="Q274">
        <f t="shared" si="73"/>
        <v>120.1348204064881</v>
      </c>
      <c r="R274">
        <f t="shared" si="74"/>
        <v>1.5624722493535081</v>
      </c>
      <c r="S274">
        <f t="shared" si="75"/>
        <v>89.52306549426838</v>
      </c>
      <c r="T274">
        <f t="shared" si="76"/>
        <v>486.75442621392313</v>
      </c>
      <c r="U274">
        <f t="shared" si="77"/>
        <v>1.5687419012990207</v>
      </c>
      <c r="V274">
        <f t="shared" si="78"/>
        <v>89.882290089762236</v>
      </c>
      <c r="W274">
        <f t="shared" si="79"/>
        <v>142.05410542924457</v>
      </c>
      <c r="X274">
        <f t="shared" si="80"/>
        <v>1.5637566973774779</v>
      </c>
      <c r="Y274">
        <f t="shared" si="81"/>
        <v>89.596658945045775</v>
      </c>
      <c r="Z274" s="1">
        <f t="shared" si="82"/>
        <v>1</v>
      </c>
      <c r="AA274" s="1">
        <f t="shared" si="83"/>
        <v>507845.24660465587</v>
      </c>
      <c r="AB274">
        <f t="shared" si="84"/>
        <v>507845.24660564039</v>
      </c>
      <c r="AC274">
        <f t="shared" si="85"/>
        <v>1.5707943576911063</v>
      </c>
      <c r="AD274">
        <f t="shared" si="86"/>
        <v>89.9998871786634</v>
      </c>
      <c r="AE274" s="1">
        <f t="shared" si="87"/>
        <v>4.6697614146820973E-4</v>
      </c>
      <c r="AF274" s="1">
        <f t="shared" si="88"/>
        <v>-66.614106152848805</v>
      </c>
      <c r="AG274">
        <f t="shared" si="89"/>
        <v>90.19130336101513</v>
      </c>
    </row>
    <row r="275" spans="14:33">
      <c r="N275">
        <v>85</v>
      </c>
      <c r="O275">
        <v>85000</v>
      </c>
      <c r="P275">
        <f t="shared" si="72"/>
        <v>533800</v>
      </c>
      <c r="Q275">
        <f t="shared" si="73"/>
        <v>121.56489832775499</v>
      </c>
      <c r="R275">
        <f t="shared" si="74"/>
        <v>1.5625701752321777</v>
      </c>
      <c r="S275">
        <f t="shared" si="75"/>
        <v>89.528676233821258</v>
      </c>
      <c r="T275">
        <f t="shared" si="76"/>
        <v>492.54909745052635</v>
      </c>
      <c r="U275">
        <f t="shared" si="77"/>
        <v>1.5687660709439242</v>
      </c>
      <c r="V275">
        <f t="shared" si="78"/>
        <v>89.883674908407542</v>
      </c>
      <c r="W275">
        <f t="shared" si="79"/>
        <v>143.74514242049673</v>
      </c>
      <c r="X275">
        <f t="shared" si="80"/>
        <v>1.5638395138590693</v>
      </c>
      <c r="Y275">
        <f t="shared" si="81"/>
        <v>89.601403979915077</v>
      </c>
      <c r="Z275" s="1">
        <f t="shared" si="82"/>
        <v>1</v>
      </c>
      <c r="AA275" s="1">
        <f t="shared" si="83"/>
        <v>513891.02334994939</v>
      </c>
      <c r="AB275">
        <f t="shared" si="84"/>
        <v>513891.02335092239</v>
      </c>
      <c r="AC275">
        <f t="shared" si="85"/>
        <v>1.5707943808570333</v>
      </c>
      <c r="AD275">
        <f t="shared" si="86"/>
        <v>89.999888505973232</v>
      </c>
      <c r="AE275" s="1">
        <f t="shared" si="87"/>
        <v>4.6148243379476425E-4</v>
      </c>
      <c r="AF275" s="1">
        <f t="shared" si="88"/>
        <v>-66.716896512531534</v>
      </c>
      <c r="AG275">
        <f t="shared" si="89"/>
        <v>90.189052837686248</v>
      </c>
    </row>
    <row r="276" spans="14:33">
      <c r="N276">
        <v>86</v>
      </c>
      <c r="O276">
        <v>86000</v>
      </c>
      <c r="P276">
        <f t="shared" si="72"/>
        <v>540080</v>
      </c>
      <c r="Q276">
        <f t="shared" si="73"/>
        <v>122.99497738765726</v>
      </c>
      <c r="R276">
        <f t="shared" si="74"/>
        <v>1.5626658239171574</v>
      </c>
      <c r="S276">
        <f t="shared" si="75"/>
        <v>89.534156499786576</v>
      </c>
      <c r="T276">
        <f t="shared" si="76"/>
        <v>498.34376896817133</v>
      </c>
      <c r="U276">
        <f t="shared" si="77"/>
        <v>1.5687896785063526</v>
      </c>
      <c r="V276">
        <f t="shared" si="78"/>
        <v>89.885027522099278</v>
      </c>
      <c r="W276">
        <f t="shared" si="79"/>
        <v>145.43618037470853</v>
      </c>
      <c r="X276">
        <f t="shared" si="80"/>
        <v>1.5639204044681072</v>
      </c>
      <c r="Y276">
        <f t="shared" si="81"/>
        <v>89.606038670415202</v>
      </c>
      <c r="Z276" s="1">
        <f t="shared" si="82"/>
        <v>1</v>
      </c>
      <c r="AA276" s="1">
        <f t="shared" si="83"/>
        <v>519936.80009524291</v>
      </c>
      <c r="AB276">
        <f t="shared" si="84"/>
        <v>519936.80009620456</v>
      </c>
      <c r="AC276">
        <f t="shared" si="85"/>
        <v>1.5707944034842176</v>
      </c>
      <c r="AD276">
        <f t="shared" si="86"/>
        <v>89.99988980241541</v>
      </c>
      <c r="AE276" s="1">
        <f t="shared" si="87"/>
        <v>4.5611648233366721E-4</v>
      </c>
      <c r="AF276" s="1">
        <f t="shared" si="88"/>
        <v>-66.818484674136556</v>
      </c>
      <c r="AG276">
        <f t="shared" si="89"/>
        <v>90.186854648529362</v>
      </c>
    </row>
    <row r="277" spans="14:33">
      <c r="N277">
        <v>87</v>
      </c>
      <c r="O277">
        <v>87000</v>
      </c>
      <c r="P277">
        <f t="shared" si="72"/>
        <v>546360</v>
      </c>
      <c r="Q277">
        <f t="shared" si="73"/>
        <v>124.4250575469342</v>
      </c>
      <c r="R277">
        <f t="shared" si="74"/>
        <v>1.5627592739254852</v>
      </c>
      <c r="S277">
        <f t="shared" si="75"/>
        <v>89.539510790859225</v>
      </c>
      <c r="T277">
        <f t="shared" si="76"/>
        <v>504.13844075716713</v>
      </c>
      <c r="U277">
        <f t="shared" si="77"/>
        <v>1.568812743368357</v>
      </c>
      <c r="V277">
        <f t="shared" si="78"/>
        <v>89.886349041347188</v>
      </c>
      <c r="W277">
        <f t="shared" si="79"/>
        <v>147.12721925867598</v>
      </c>
      <c r="X277">
        <f t="shared" si="80"/>
        <v>1.5639994356098268</v>
      </c>
      <c r="Y277">
        <f t="shared" si="81"/>
        <v>89.610566821285829</v>
      </c>
      <c r="Z277" s="1">
        <f t="shared" si="82"/>
        <v>1</v>
      </c>
      <c r="AA277" s="1">
        <f t="shared" si="83"/>
        <v>525982.57684053644</v>
      </c>
      <c r="AB277">
        <f t="shared" si="84"/>
        <v>525982.57684148697</v>
      </c>
      <c r="AC277">
        <f t="shared" si="85"/>
        <v>1.5707944255912369</v>
      </c>
      <c r="AD277">
        <f t="shared" si="86"/>
        <v>89.999891069054314</v>
      </c>
      <c r="AE277" s="1">
        <f t="shared" si="87"/>
        <v>4.5087388189849869E-4</v>
      </c>
      <c r="AF277" s="1">
        <f t="shared" si="88"/>
        <v>-66.918898433185035</v>
      </c>
      <c r="AG277">
        <f t="shared" si="89"/>
        <v>90.184706989079416</v>
      </c>
    </row>
    <row r="278" spans="14:33">
      <c r="N278">
        <v>88</v>
      </c>
      <c r="O278">
        <v>88000</v>
      </c>
      <c r="P278">
        <f t="shared" si="72"/>
        <v>552640</v>
      </c>
      <c r="Q278">
        <f t="shared" si="73"/>
        <v>125.85513876810954</v>
      </c>
      <c r="R278">
        <f t="shared" si="74"/>
        <v>1.5628506002056268</v>
      </c>
      <c r="S278">
        <f t="shared" si="75"/>
        <v>89.544743401269969</v>
      </c>
      <c r="T278">
        <f t="shared" si="76"/>
        <v>509.93311280826316</v>
      </c>
      <c r="U278">
        <f t="shared" si="77"/>
        <v>1.5688352840309912</v>
      </c>
      <c r="V278">
        <f t="shared" si="78"/>
        <v>89.887640526183546</v>
      </c>
      <c r="W278">
        <f t="shared" si="79"/>
        <v>148.81825904070428</v>
      </c>
      <c r="X278">
        <f t="shared" si="80"/>
        <v>1.5640766706712763</v>
      </c>
      <c r="Y278">
        <f t="shared" si="81"/>
        <v>89.614992064337315</v>
      </c>
      <c r="Z278" s="1">
        <f t="shared" si="82"/>
        <v>1</v>
      </c>
      <c r="AA278" s="1">
        <f t="shared" si="83"/>
        <v>532028.35358582996</v>
      </c>
      <c r="AB278">
        <f t="shared" si="84"/>
        <v>532028.35358676978</v>
      </c>
      <c r="AC278">
        <f t="shared" si="85"/>
        <v>1.570794447195824</v>
      </c>
      <c r="AD278">
        <f t="shared" si="86"/>
        <v>89.999892306905963</v>
      </c>
      <c r="AE278" s="1">
        <f t="shared" si="87"/>
        <v>4.4575042752740429E-4</v>
      </c>
      <c r="AF278" s="1">
        <f t="shared" si="88"/>
        <v>-67.018164632252223</v>
      </c>
      <c r="AG278">
        <f t="shared" si="89"/>
        <v>90.182608136883843</v>
      </c>
    </row>
    <row r="279" spans="14:33">
      <c r="N279">
        <v>89</v>
      </c>
      <c r="O279">
        <v>89000</v>
      </c>
      <c r="P279">
        <f t="shared" si="72"/>
        <v>558920</v>
      </c>
      <c r="Q279">
        <f t="shared" si="73"/>
        <v>127.28522101539119</v>
      </c>
      <c r="R279">
        <f t="shared" si="74"/>
        <v>1.5629398743379324</v>
      </c>
      <c r="S279">
        <f t="shared" si="75"/>
        <v>89.549858432270767</v>
      </c>
      <c r="T279">
        <f t="shared" si="76"/>
        <v>515.72778511262447</v>
      </c>
      <c r="U279">
        <f t="shared" si="77"/>
        <v>1.5688573181638072</v>
      </c>
      <c r="V279">
        <f t="shared" si="78"/>
        <v>89.888902988999149</v>
      </c>
      <c r="W279">
        <f t="shared" si="79"/>
        <v>150.50929969052311</v>
      </c>
      <c r="X279">
        <f t="shared" si="80"/>
        <v>1.5641521701908623</v>
      </c>
      <c r="Y279">
        <f t="shared" si="81"/>
        <v>89.619317868164856</v>
      </c>
      <c r="Z279" s="1">
        <f t="shared" si="82"/>
        <v>1</v>
      </c>
      <c r="AA279" s="1">
        <f t="shared" si="83"/>
        <v>538074.13033112348</v>
      </c>
      <c r="AB279">
        <f t="shared" si="84"/>
        <v>538074.13033205271</v>
      </c>
      <c r="AC279">
        <f t="shared" si="85"/>
        <v>1.5707944683149146</v>
      </c>
      <c r="AD279">
        <f t="shared" si="86"/>
        <v>89.99989351694073</v>
      </c>
      <c r="AE279" s="1">
        <f t="shared" si="87"/>
        <v>4.4074210323526532E-4</v>
      </c>
      <c r="AF279" s="1">
        <f t="shared" si="88"/>
        <v>-67.116309204036099</v>
      </c>
      <c r="AG279">
        <f t="shared" si="89"/>
        <v>90.18055644689494</v>
      </c>
    </row>
    <row r="280" spans="14:33">
      <c r="N280">
        <v>90</v>
      </c>
      <c r="O280">
        <v>90000</v>
      </c>
      <c r="P280">
        <f t="shared" si="72"/>
        <v>565200</v>
      </c>
      <c r="Q280">
        <f t="shared" si="73"/>
        <v>128.71530425457772</v>
      </c>
      <c r="R280">
        <f t="shared" si="74"/>
        <v>1.5630271647217302</v>
      </c>
      <c r="S280">
        <f t="shared" si="75"/>
        <v>89.554859802854452</v>
      </c>
      <c r="T280">
        <f t="shared" si="76"/>
        <v>521.5224576618092</v>
      </c>
      <c r="U280">
        <f t="shared" si="77"/>
        <v>1.5688788626510479</v>
      </c>
      <c r="V280">
        <f t="shared" si="78"/>
        <v>89.890137397189804</v>
      </c>
      <c r="W280">
        <f t="shared" si="79"/>
        <v>152.20034117920741</v>
      </c>
      <c r="X280">
        <f t="shared" si="80"/>
        <v>1.5642259920165931</v>
      </c>
      <c r="Y280">
        <f t="shared" si="81"/>
        <v>89.623547547215182</v>
      </c>
      <c r="Z280" s="1">
        <f t="shared" si="82"/>
        <v>1</v>
      </c>
      <c r="AA280" s="1">
        <f t="shared" si="83"/>
        <v>544119.907076417</v>
      </c>
      <c r="AB280">
        <f t="shared" si="84"/>
        <v>544119.90707733599</v>
      </c>
      <c r="AC280">
        <f t="shared" si="85"/>
        <v>1.5707944889646923</v>
      </c>
      <c r="AD280">
        <f t="shared" si="86"/>
        <v>89.999894700085832</v>
      </c>
      <c r="AE280" s="1">
        <f t="shared" si="87"/>
        <v>4.3584507151566608E-4</v>
      </c>
      <c r="AF280" s="1">
        <f t="shared" si="88"/>
        <v>-67.213357212020014</v>
      </c>
      <c r="AG280">
        <f t="shared" si="89"/>
        <v>90.17855034717094</v>
      </c>
    </row>
    <row r="281" spans="14:33">
      <c r="N281">
        <v>91</v>
      </c>
      <c r="O281">
        <v>91000</v>
      </c>
      <c r="P281">
        <f t="shared" si="72"/>
        <v>571480</v>
      </c>
      <c r="Q281">
        <f t="shared" si="73"/>
        <v>130.14538845297091</v>
      </c>
      <c r="R281">
        <f t="shared" si="74"/>
        <v>1.563112536750088</v>
      </c>
      <c r="S281">
        <f t="shared" si="75"/>
        <v>89.559751259767836</v>
      </c>
      <c r="T281">
        <f t="shared" si="76"/>
        <v>527.31713044774597</v>
      </c>
      <c r="U281">
        <f t="shared" si="77"/>
        <v>1.5688999336347964</v>
      </c>
      <c r="V281">
        <f t="shared" si="78"/>
        <v>89.891344675628787</v>
      </c>
      <c r="W281">
        <f t="shared" si="79"/>
        <v>153.89138347910341</v>
      </c>
      <c r="X281">
        <f t="shared" si="80"/>
        <v>1.5642981914538909</v>
      </c>
      <c r="Y281">
        <f t="shared" si="81"/>
        <v>89.627684270255571</v>
      </c>
      <c r="Z281" s="1">
        <f t="shared" si="82"/>
        <v>1</v>
      </c>
      <c r="AA281" s="1">
        <f t="shared" si="83"/>
        <v>550165.68382171053</v>
      </c>
      <c r="AB281">
        <f t="shared" si="84"/>
        <v>550165.68382261938</v>
      </c>
      <c r="AC281">
        <f t="shared" si="85"/>
        <v>1.5707945091606286</v>
      </c>
      <c r="AD281">
        <f t="shared" si="86"/>
        <v>89.999895857227742</v>
      </c>
      <c r="AE281" s="1">
        <f t="shared" si="87"/>
        <v>4.3105566353499064E-4</v>
      </c>
      <c r="AF281" s="1">
        <f t="shared" si="88"/>
        <v>-67.30933288888896</v>
      </c>
      <c r="AG281">
        <f t="shared" si="89"/>
        <v>90.176588334858977</v>
      </c>
    </row>
    <row r="282" spans="14:33">
      <c r="N282">
        <v>92</v>
      </c>
      <c r="O282">
        <v>92000</v>
      </c>
      <c r="P282">
        <f t="shared" si="72"/>
        <v>577760</v>
      </c>
      <c r="Q282">
        <f t="shared" si="73"/>
        <v>131.57547357929414</v>
      </c>
      <c r="R282">
        <f t="shared" si="74"/>
        <v>1.5631960529731757</v>
      </c>
      <c r="S282">
        <f t="shared" si="75"/>
        <v>89.564536386871623</v>
      </c>
      <c r="T282">
        <f t="shared" si="76"/>
        <v>533.11180346271476</v>
      </c>
      <c r="U282">
        <f t="shared" si="77"/>
        <v>1.5689205465553104</v>
      </c>
      <c r="V282">
        <f t="shared" si="78"/>
        <v>89.892525708977672</v>
      </c>
      <c r="W282">
        <f t="shared" si="79"/>
        <v>155.5824265637597</v>
      </c>
      <c r="X282">
        <f t="shared" si="80"/>
        <v>1.5643688214037637</v>
      </c>
      <c r="Y282">
        <f t="shared" si="81"/>
        <v>89.631731068290506</v>
      </c>
      <c r="Z282" s="1">
        <f t="shared" si="82"/>
        <v>1</v>
      </c>
      <c r="AA282" s="1">
        <f t="shared" si="83"/>
        <v>556211.46056700405</v>
      </c>
      <c r="AB282">
        <f t="shared" si="84"/>
        <v>556211.46056790301</v>
      </c>
      <c r="AC282">
        <f t="shared" si="85"/>
        <v>1.5707945289175229</v>
      </c>
      <c r="AD282">
        <f t="shared" si="86"/>
        <v>89.999896989214406</v>
      </c>
      <c r="AE282" s="1">
        <f t="shared" si="87"/>
        <v>4.2637036996598669E-4</v>
      </c>
      <c r="AF282" s="1">
        <f t="shared" si="88"/>
        <v>-67.404259672846763</v>
      </c>
      <c r="AG282">
        <f t="shared" si="89"/>
        <v>90.174668972441197</v>
      </c>
    </row>
    <row r="283" spans="14:33">
      <c r="N283">
        <v>93</v>
      </c>
      <c r="O283">
        <v>93000</v>
      </c>
      <c r="P283">
        <f t="shared" si="72"/>
        <v>584040</v>
      </c>
      <c r="Q283">
        <f t="shared" si="73"/>
        <v>133.00555960361592</v>
      </c>
      <c r="R283">
        <f t="shared" si="74"/>
        <v>1.563277773251093</v>
      </c>
      <c r="S283">
        <f t="shared" si="75"/>
        <v>89.569218613896922</v>
      </c>
      <c r="T283">
        <f t="shared" si="76"/>
        <v>538.90647669932753</v>
      </c>
      <c r="U283">
        <f t="shared" si="77"/>
        <v>1.5689407161887543</v>
      </c>
      <c r="V283">
        <f t="shared" si="78"/>
        <v>89.893681343848343</v>
      </c>
      <c r="W283">
        <f t="shared" si="79"/>
        <v>157.27347040786248</v>
      </c>
      <c r="X283">
        <f t="shared" si="80"/>
        <v>1.5644379324920636</v>
      </c>
      <c r="Y283">
        <f t="shared" si="81"/>
        <v>89.635690841967644</v>
      </c>
      <c r="Z283" s="1">
        <f t="shared" si="82"/>
        <v>1</v>
      </c>
      <c r="AA283" s="1">
        <f t="shared" si="83"/>
        <v>562257.23731229757</v>
      </c>
      <c r="AB283">
        <f t="shared" si="84"/>
        <v>562257.23731318687</v>
      </c>
      <c r="AC283">
        <f t="shared" si="85"/>
        <v>1.5707945482495376</v>
      </c>
      <c r="AD283">
        <f t="shared" si="86"/>
        <v>89.999898096857251</v>
      </c>
      <c r="AE283" s="1">
        <f t="shared" si="87"/>
        <v>4.2178583241267133E-4</v>
      </c>
      <c r="AF283" s="1">
        <f t="shared" si="88"/>
        <v>-67.498160241970197</v>
      </c>
      <c r="AG283">
        <f t="shared" si="89"/>
        <v>90.17279088422238</v>
      </c>
    </row>
    <row r="284" spans="14:33">
      <c r="N284">
        <v>94</v>
      </c>
      <c r="O284">
        <v>94000</v>
      </c>
      <c r="P284">
        <f t="shared" si="72"/>
        <v>590320</v>
      </c>
      <c r="Q284">
        <f t="shared" si="73"/>
        <v>134.43564649727827</v>
      </c>
      <c r="R284">
        <f t="shared" si="74"/>
        <v>1.5633577548969408</v>
      </c>
      <c r="S284">
        <f t="shared" si="75"/>
        <v>89.573801224642523</v>
      </c>
      <c r="T284">
        <f t="shared" si="76"/>
        <v>544.70115015051044</v>
      </c>
      <c r="U284">
        <f t="shared" si="77"/>
        <v>1.5689604566825233</v>
      </c>
      <c r="V284">
        <f t="shared" si="78"/>
        <v>89.8948123908268</v>
      </c>
      <c r="W284">
        <f t="shared" si="79"/>
        <v>158.96451498717508</v>
      </c>
      <c r="X284">
        <f t="shared" si="80"/>
        <v>1.5645055731904967</v>
      </c>
      <c r="Y284">
        <f t="shared" si="81"/>
        <v>89.639566368511169</v>
      </c>
      <c r="Z284" s="1">
        <f t="shared" si="82"/>
        <v>1</v>
      </c>
      <c r="AA284" s="1">
        <f t="shared" si="83"/>
        <v>568303.01405759109</v>
      </c>
      <c r="AB284">
        <f t="shared" si="84"/>
        <v>568303.01405847084</v>
      </c>
      <c r="AC284">
        <f t="shared" si="85"/>
        <v>1.5707945671702328</v>
      </c>
      <c r="AD284">
        <f t="shared" si="86"/>
        <v>89.999899180933241</v>
      </c>
      <c r="AE284" s="1">
        <f t="shared" si="87"/>
        <v>4.1729883538254604E-4</v>
      </c>
      <c r="AF284" s="1">
        <f t="shared" si="88"/>
        <v>-67.591056546726264</v>
      </c>
      <c r="AG284">
        <f t="shared" si="89"/>
        <v>90.170952753041846</v>
      </c>
    </row>
    <row r="285" spans="14:33">
      <c r="N285">
        <v>95</v>
      </c>
      <c r="O285">
        <v>95000</v>
      </c>
      <c r="P285">
        <f t="shared" si="72"/>
        <v>596600</v>
      </c>
      <c r="Q285">
        <f t="shared" si="73"/>
        <v>135.86573423282991</v>
      </c>
      <c r="R285">
        <f t="shared" si="74"/>
        <v>1.5634360528108602</v>
      </c>
      <c r="S285">
        <f t="shared" si="75"/>
        <v>89.57828736465477</v>
      </c>
      <c r="T285">
        <f t="shared" si="76"/>
        <v>550.49582380948777</v>
      </c>
      <c r="U285">
        <f t="shared" si="77"/>
        <v>1.5689797815883357</v>
      </c>
      <c r="V285">
        <f t="shared" si="78"/>
        <v>89.895919626369349</v>
      </c>
      <c r="W285">
        <f t="shared" si="79"/>
        <v>160.65556027848118</v>
      </c>
      <c r="X285">
        <f t="shared" si="80"/>
        <v>1.5645717899299894</v>
      </c>
      <c r="Y285">
        <f t="shared" si="81"/>
        <v>89.643360308217225</v>
      </c>
      <c r="Z285" s="1">
        <f t="shared" si="82"/>
        <v>1</v>
      </c>
      <c r="AA285" s="1">
        <f t="shared" si="83"/>
        <v>574348.79080288461</v>
      </c>
      <c r="AB285">
        <f t="shared" si="84"/>
        <v>574348.79080375517</v>
      </c>
      <c r="AC285">
        <f t="shared" si="85"/>
        <v>1.5707945856925978</v>
      </c>
      <c r="AD285">
        <f t="shared" si="86"/>
        <v>89.999900242186584</v>
      </c>
      <c r="AE285" s="1">
        <f t="shared" si="87"/>
        <v>4.1290629876579335E-4</v>
      </c>
      <c r="AF285" s="1">
        <f t="shared" si="88"/>
        <v>-67.682969840768877</v>
      </c>
      <c r="AG285">
        <f t="shared" si="89"/>
        <v>90.169153317193079</v>
      </c>
    </row>
    <row r="286" spans="14:33">
      <c r="N286">
        <v>96</v>
      </c>
      <c r="O286">
        <v>96000</v>
      </c>
      <c r="P286">
        <f t="shared" si="72"/>
        <v>602880</v>
      </c>
      <c r="Q286">
        <f t="shared" si="73"/>
        <v>137.29582278396316</v>
      </c>
      <c r="R286">
        <f t="shared" si="74"/>
        <v>1.5635127196056922</v>
      </c>
      <c r="S286">
        <f t="shared" si="75"/>
        <v>89.582680048427449</v>
      </c>
      <c r="T286">
        <f t="shared" si="76"/>
        <v>556.29049766976595</v>
      </c>
      <c r="U286">
        <f t="shared" si="77"/>
        <v>1.5689987038932585</v>
      </c>
      <c r="V286">
        <f t="shared" si="78"/>
        <v>89.897003794580073</v>
      </c>
      <c r="W286">
        <f t="shared" si="79"/>
        <v>162.34660625953194</v>
      </c>
      <c r="X286">
        <f t="shared" si="80"/>
        <v>1.5646366272069718</v>
      </c>
      <c r="Y286">
        <f t="shared" si="81"/>
        <v>89.647075210543434</v>
      </c>
      <c r="Z286" s="1">
        <f t="shared" si="82"/>
        <v>1</v>
      </c>
      <c r="AA286" s="1">
        <f t="shared" si="83"/>
        <v>580394.56754817814</v>
      </c>
      <c r="AB286">
        <f t="shared" si="84"/>
        <v>580394.56754903961</v>
      </c>
      <c r="AC286">
        <f t="shared" si="85"/>
        <v>1.5707946038290801</v>
      </c>
      <c r="AD286">
        <f t="shared" si="86"/>
        <v>89.999901281330466</v>
      </c>
      <c r="AE286" s="1">
        <f t="shared" si="87"/>
        <v>4.0860527078449572E-4</v>
      </c>
      <c r="AF286" s="1">
        <f t="shared" si="88"/>
        <v>-67.77392071012342</v>
      </c>
      <c r="AG286">
        <f t="shared" si="89"/>
        <v>90.167391367535927</v>
      </c>
    </row>
    <row r="287" spans="14:33">
      <c r="N287">
        <v>97</v>
      </c>
      <c r="O287">
        <v>97000</v>
      </c>
      <c r="P287">
        <f t="shared" si="72"/>
        <v>609160</v>
      </c>
      <c r="Q287">
        <f t="shared" si="73"/>
        <v>138.72591212545521</v>
      </c>
      <c r="R287">
        <f t="shared" si="74"/>
        <v>1.5635878057248689</v>
      </c>
      <c r="S287">
        <f t="shared" si="75"/>
        <v>89.58698216615629</v>
      </c>
      <c r="T287">
        <f t="shared" si="76"/>
        <v>562.08517172511893</v>
      </c>
      <c r="U287">
        <f t="shared" si="77"/>
        <v>1.5690172360488122</v>
      </c>
      <c r="V287">
        <f t="shared" si="78"/>
        <v>89.898065608878582</v>
      </c>
      <c r="W287">
        <f t="shared" si="79"/>
        <v>164.03765290899582</v>
      </c>
      <c r="X287">
        <f t="shared" si="80"/>
        <v>1.5647001276830852</v>
      </c>
      <c r="Y287">
        <f t="shared" si="81"/>
        <v>89.650713519821807</v>
      </c>
      <c r="Z287" s="1">
        <f t="shared" si="82"/>
        <v>1</v>
      </c>
      <c r="AA287" s="1">
        <f t="shared" si="83"/>
        <v>586440.34429347166</v>
      </c>
      <c r="AB287">
        <f t="shared" si="84"/>
        <v>586440.34429432428</v>
      </c>
      <c r="AC287">
        <f t="shared" si="85"/>
        <v>1.5707946215916142</v>
      </c>
      <c r="AD287">
        <f t="shared" si="86"/>
        <v>89.999902299048713</v>
      </c>
      <c r="AE287" s="1">
        <f t="shared" si="87"/>
        <v>4.0439292137795391E-4</v>
      </c>
      <c r="AF287" s="1">
        <f t="shared" si="88"/>
        <v>-67.863929100859096</v>
      </c>
      <c r="AG287">
        <f t="shared" si="89"/>
        <v>90.165665744786921</v>
      </c>
    </row>
    <row r="288" spans="14:33">
      <c r="N288">
        <v>98</v>
      </c>
      <c r="O288">
        <v>98000</v>
      </c>
      <c r="P288">
        <f t="shared" si="72"/>
        <v>615440</v>
      </c>
      <c r="Q288">
        <f t="shared" si="73"/>
        <v>140.15600223311267</v>
      </c>
      <c r="R288">
        <f t="shared" si="74"/>
        <v>1.5636613595530842</v>
      </c>
      <c r="S288">
        <f t="shared" si="75"/>
        <v>89.591196490080051</v>
      </c>
      <c r="T288">
        <f t="shared" si="76"/>
        <v>567.8798459695754</v>
      </c>
      <c r="U288">
        <f t="shared" si="77"/>
        <v>1.5690353899982945</v>
      </c>
      <c r="V288">
        <f t="shared" si="78"/>
        <v>89.899105753565408</v>
      </c>
      <c r="W288">
        <f t="shared" si="79"/>
        <v>165.72870020641193</v>
      </c>
      <c r="X288">
        <f t="shared" si="80"/>
        <v>1.5647623322787874</v>
      </c>
      <c r="Y288">
        <f t="shared" si="81"/>
        <v>89.654277580621866</v>
      </c>
      <c r="Z288" s="1">
        <f t="shared" si="82"/>
        <v>1</v>
      </c>
      <c r="AA288" s="1">
        <f t="shared" si="83"/>
        <v>592486.12103876518</v>
      </c>
      <c r="AB288">
        <f t="shared" si="84"/>
        <v>592486.12103960908</v>
      </c>
      <c r="AC288">
        <f t="shared" si="85"/>
        <v>1.5707946389916478</v>
      </c>
      <c r="AD288">
        <f t="shared" si="86"/>
        <v>89.9999032959972</v>
      </c>
      <c r="AE288" s="1">
        <f t="shared" si="87"/>
        <v>4.0026653599296142E-4</v>
      </c>
      <c r="AF288" s="1">
        <f t="shared" si="88"/>
        <v>-67.953014345342453</v>
      </c>
      <c r="AG288">
        <f t="shared" si="89"/>
        <v>90.163975336976392</v>
      </c>
    </row>
    <row r="289" spans="14:33">
      <c r="N289">
        <v>99</v>
      </c>
      <c r="O289">
        <v>99000</v>
      </c>
      <c r="P289">
        <f t="shared" si="72"/>
        <v>621720</v>
      </c>
      <c r="Q289">
        <f t="shared" si="73"/>
        <v>141.58609308371956</v>
      </c>
      <c r="R289">
        <f t="shared" si="74"/>
        <v>1.5637334275202615</v>
      </c>
      <c r="S289">
        <f t="shared" si="75"/>
        <v>89.595325680437398</v>
      </c>
      <c r="T289">
        <f t="shared" si="76"/>
        <v>573.67452039740476</v>
      </c>
      <c r="U289">
        <f t="shared" si="77"/>
        <v>1.5690531772024485</v>
      </c>
      <c r="V289">
        <f t="shared" si="78"/>
        <v>89.900124885292783</v>
      </c>
      <c r="W289">
        <f t="shared" si="79"/>
        <v>167.41974813214608</v>
      </c>
      <c r="X289">
        <f t="shared" si="80"/>
        <v>1.5648232802612847</v>
      </c>
      <c r="Y289">
        <f t="shared" si="81"/>
        <v>89.657769642788793</v>
      </c>
      <c r="Z289" s="1">
        <f t="shared" si="82"/>
        <v>1</v>
      </c>
      <c r="AA289" s="1">
        <f t="shared" si="83"/>
        <v>598531.8977840587</v>
      </c>
      <c r="AB289">
        <f t="shared" si="84"/>
        <v>598531.8977848941</v>
      </c>
      <c r="AC289">
        <f t="shared" si="85"/>
        <v>1.5707946560401653</v>
      </c>
      <c r="AD289">
        <f t="shared" si="86"/>
        <v>89.999904272805296</v>
      </c>
      <c r="AE289" s="1">
        <f t="shared" si="87"/>
        <v>3.9622350975040298E-4</v>
      </c>
      <c r="AF289" s="1">
        <f t="shared" si="88"/>
        <v>-68.041195187158053</v>
      </c>
      <c r="AG289">
        <f t="shared" si="89"/>
        <v>90.162319077058655</v>
      </c>
    </row>
    <row r="290" spans="14:33">
      <c r="N290">
        <v>100</v>
      </c>
      <c r="O290">
        <v>100000</v>
      </c>
      <c r="P290">
        <f t="shared" si="72"/>
        <v>628000</v>
      </c>
      <c r="Q290">
        <f t="shared" si="73"/>
        <v>143.01618465498851</v>
      </c>
      <c r="R290">
        <f t="shared" si="74"/>
        <v>1.5638040541992817</v>
      </c>
      <c r="S290">
        <f t="shared" si="75"/>
        <v>89.599372291066288</v>
      </c>
      <c r="T290">
        <f t="shared" si="76"/>
        <v>579.46919500310582</v>
      </c>
      <c r="U290">
        <f t="shared" si="77"/>
        <v>1.5690706086635897</v>
      </c>
      <c r="V290">
        <f t="shared" si="78"/>
        <v>89.901123634446918</v>
      </c>
      <c r="W290">
        <f t="shared" si="79"/>
        <v>169.11079666734943</v>
      </c>
      <c r="X290">
        <f t="shared" si="80"/>
        <v>1.5648830093271888</v>
      </c>
      <c r="Y290">
        <f t="shared" si="81"/>
        <v>89.661191866179365</v>
      </c>
      <c r="Z290" s="1">
        <f t="shared" si="82"/>
        <v>1</v>
      </c>
      <c r="AA290" s="1">
        <f t="shared" si="83"/>
        <v>604577.67452935223</v>
      </c>
      <c r="AB290">
        <f t="shared" si="84"/>
        <v>604577.67453017924</v>
      </c>
      <c r="AC290">
        <f t="shared" si="85"/>
        <v>1.5707946727477127</v>
      </c>
      <c r="AD290">
        <f t="shared" si="86"/>
        <v>89.999905230077246</v>
      </c>
      <c r="AE290" s="1">
        <f t="shared" si="87"/>
        <v>3.922613419618348E-4</v>
      </c>
      <c r="AF290" s="1">
        <f t="shared" si="88"/>
        <v>-68.128489804777132</v>
      </c>
      <c r="AG290">
        <f t="shared" si="89"/>
        <v>90.160695940666159</v>
      </c>
    </row>
    <row r="291" spans="14:33">
      <c r="N291">
        <v>110</v>
      </c>
      <c r="O291">
        <v>110000</v>
      </c>
      <c r="P291">
        <f t="shared" si="72"/>
        <v>690800</v>
      </c>
      <c r="Q291">
        <f t="shared" si="73"/>
        <v>157.31713568030793</v>
      </c>
      <c r="R291">
        <f t="shared" si="74"/>
        <v>1.5644396973650283</v>
      </c>
      <c r="S291">
        <f t="shared" si="75"/>
        <v>89.635791961739898</v>
      </c>
      <c r="T291">
        <f t="shared" si="76"/>
        <v>637.41594977583713</v>
      </c>
      <c r="U291">
        <f t="shared" si="77"/>
        <v>1.5692274918597824</v>
      </c>
      <c r="V291">
        <f t="shared" si="78"/>
        <v>89.910112379465275</v>
      </c>
      <c r="W291">
        <f t="shared" si="79"/>
        <v>186.02131188348653</v>
      </c>
      <c r="X291">
        <f t="shared" si="80"/>
        <v>1.5654205727678645</v>
      </c>
      <c r="Y291">
        <f t="shared" si="81"/>
        <v>89.691991982550604</v>
      </c>
      <c r="Z291" s="1">
        <f t="shared" si="82"/>
        <v>1</v>
      </c>
      <c r="AA291" s="1">
        <f t="shared" si="83"/>
        <v>665035.44198228745</v>
      </c>
      <c r="AB291">
        <f t="shared" si="84"/>
        <v>665035.44198303926</v>
      </c>
      <c r="AC291">
        <f t="shared" si="85"/>
        <v>1.5707948231156386</v>
      </c>
      <c r="AD291">
        <f t="shared" si="86"/>
        <v>89.999913845524773</v>
      </c>
      <c r="AE291" s="1">
        <f t="shared" si="87"/>
        <v>3.5660174300489341E-4</v>
      </c>
      <c r="AF291" s="1">
        <f t="shared" si="88"/>
        <v>-68.956330768050236</v>
      </c>
      <c r="AG291">
        <f t="shared" si="89"/>
        <v>90.146087641345403</v>
      </c>
    </row>
    <row r="292" spans="14:33">
      <c r="N292">
        <v>120</v>
      </c>
      <c r="O292">
        <v>120000</v>
      </c>
      <c r="P292">
        <f t="shared" si="72"/>
        <v>753600</v>
      </c>
      <c r="Q292">
        <f t="shared" si="73"/>
        <v>171.61813967500191</v>
      </c>
      <c r="R292">
        <f t="shared" si="74"/>
        <v>1.5649694039488942</v>
      </c>
      <c r="S292">
        <f t="shared" si="75"/>
        <v>89.666141913375711</v>
      </c>
      <c r="T292">
        <f t="shared" si="76"/>
        <v>695.36271762215461</v>
      </c>
      <c r="U292">
        <f t="shared" si="77"/>
        <v>1.5693582279159293</v>
      </c>
      <c r="V292">
        <f t="shared" si="78"/>
        <v>89.917603003712685</v>
      </c>
      <c r="W292">
        <f t="shared" si="79"/>
        <v>202.93187189603918</v>
      </c>
      <c r="X292">
        <f t="shared" si="80"/>
        <v>1.565868544688316</v>
      </c>
      <c r="Y292">
        <f t="shared" si="81"/>
        <v>89.717658882932852</v>
      </c>
      <c r="Z292" s="1">
        <f t="shared" si="82"/>
        <v>1</v>
      </c>
      <c r="AA292" s="1">
        <f t="shared" si="83"/>
        <v>725493.20943522267</v>
      </c>
      <c r="AB292">
        <f t="shared" si="84"/>
        <v>725493.20943591185</v>
      </c>
      <c r="AC292">
        <f t="shared" si="85"/>
        <v>1.5707949484222434</v>
      </c>
      <c r="AD292">
        <f t="shared" si="86"/>
        <v>89.999921025064381</v>
      </c>
      <c r="AE292" s="1">
        <f t="shared" si="87"/>
        <v>3.2688529575546158E-4</v>
      </c>
      <c r="AF292" s="1">
        <f t="shared" si="88"/>
        <v>-69.712092296002965</v>
      </c>
      <c r="AG292">
        <f t="shared" si="89"/>
        <v>90.133913965844414</v>
      </c>
    </row>
    <row r="293" spans="14:33">
      <c r="N293">
        <v>130</v>
      </c>
      <c r="O293">
        <v>130000</v>
      </c>
      <c r="P293">
        <f t="shared" si="72"/>
        <v>816400</v>
      </c>
      <c r="Q293">
        <f t="shared" si="73"/>
        <v>185.91918441577218</v>
      </c>
      <c r="R293">
        <f t="shared" si="74"/>
        <v>1.5654176197781524</v>
      </c>
      <c r="S293">
        <f t="shared" si="75"/>
        <v>89.691822788703163</v>
      </c>
      <c r="T293">
        <f t="shared" si="76"/>
        <v>753.30949552508321</v>
      </c>
      <c r="U293">
        <f t="shared" si="77"/>
        <v>1.5694688507712447</v>
      </c>
      <c r="V293">
        <f t="shared" si="78"/>
        <v>89.923941226439936</v>
      </c>
      <c r="W293">
        <f t="shared" si="79"/>
        <v>219.84246636761713</v>
      </c>
      <c r="X293">
        <f t="shared" si="80"/>
        <v>1.5662475994037885</v>
      </c>
      <c r="Y293">
        <f t="shared" si="81"/>
        <v>89.739377118333962</v>
      </c>
      <c r="Z293" s="1">
        <f t="shared" si="82"/>
        <v>1</v>
      </c>
      <c r="AA293" s="1">
        <f t="shared" si="83"/>
        <v>785950.97688815789</v>
      </c>
      <c r="AB293">
        <f t="shared" si="84"/>
        <v>785950.9768887941</v>
      </c>
      <c r="AC293">
        <f t="shared" si="85"/>
        <v>1.5707950544509091</v>
      </c>
      <c r="AD293">
        <f t="shared" si="86"/>
        <v>89.999927100059423</v>
      </c>
      <c r="AE293" s="1">
        <f t="shared" si="87"/>
        <v>3.017405349740645E-4</v>
      </c>
      <c r="AF293" s="1">
        <f t="shared" si="88"/>
        <v>-70.407326880155267</v>
      </c>
      <c r="AG293">
        <f t="shared" si="89"/>
        <v>90.123613103190834</v>
      </c>
    </row>
    <row r="294" spans="14:33">
      <c r="N294">
        <v>140</v>
      </c>
      <c r="O294">
        <v>140000</v>
      </c>
      <c r="P294">
        <f t="shared" si="72"/>
        <v>879200</v>
      </c>
      <c r="Q294">
        <f t="shared" si="73"/>
        <v>200.22026117156261</v>
      </c>
      <c r="R294">
        <f t="shared" si="74"/>
        <v>1.5658018065015979</v>
      </c>
      <c r="S294">
        <f t="shared" si="75"/>
        <v>89.713835066501545</v>
      </c>
      <c r="T294">
        <f t="shared" si="76"/>
        <v>811.25628132963823</v>
      </c>
      <c r="U294">
        <f t="shared" si="77"/>
        <v>1.5695636703874771</v>
      </c>
      <c r="V294">
        <f t="shared" si="78"/>
        <v>89.929373990265105</v>
      </c>
      <c r="W294">
        <f t="shared" si="79"/>
        <v>236.75308791429222</v>
      </c>
      <c r="X294">
        <f t="shared" si="80"/>
        <v>1.5665725044901417</v>
      </c>
      <c r="Y294">
        <f t="shared" si="81"/>
        <v>89.757992808524335</v>
      </c>
      <c r="Z294" s="1">
        <f t="shared" si="82"/>
        <v>1</v>
      </c>
      <c r="AA294" s="1">
        <f t="shared" si="83"/>
        <v>846408.74434109312</v>
      </c>
      <c r="AB294">
        <f t="shared" si="84"/>
        <v>846408.74434168381</v>
      </c>
      <c r="AC294">
        <f t="shared" si="85"/>
        <v>1.5707951453326223</v>
      </c>
      <c r="AD294">
        <f t="shared" si="86"/>
        <v>89.999932307198037</v>
      </c>
      <c r="AE294" s="1">
        <f t="shared" si="87"/>
        <v>2.8018783263710531E-4</v>
      </c>
      <c r="AF294" s="1">
        <f t="shared" si="88"/>
        <v>-71.051014563966945</v>
      </c>
      <c r="AG294">
        <f t="shared" si="89"/>
        <v>90.114783751757727</v>
      </c>
    </row>
    <row r="295" spans="14:33">
      <c r="N295">
        <v>150</v>
      </c>
      <c r="O295">
        <v>150000</v>
      </c>
      <c r="P295">
        <f t="shared" si="72"/>
        <v>942000</v>
      </c>
      <c r="Q295">
        <f t="shared" si="73"/>
        <v>214.52136353952486</v>
      </c>
      <c r="R295">
        <f t="shared" si="74"/>
        <v>1.5661347695252825</v>
      </c>
      <c r="S295">
        <f t="shared" si="75"/>
        <v>89.732912442492591</v>
      </c>
      <c r="T295">
        <f t="shared" si="76"/>
        <v>869.20307345549691</v>
      </c>
      <c r="U295">
        <f t="shared" si="77"/>
        <v>1.5696458474062021</v>
      </c>
      <c r="V295">
        <f t="shared" si="78"/>
        <v>89.93408238661101</v>
      </c>
      <c r="W295">
        <f t="shared" si="79"/>
        <v>253.66373112113916</v>
      </c>
      <c r="X295">
        <f t="shared" si="80"/>
        <v>1.5668540896221224</v>
      </c>
      <c r="Y295">
        <f t="shared" si="81"/>
        <v>89.774126448160459</v>
      </c>
      <c r="Z295" s="1">
        <f t="shared" si="82"/>
        <v>1</v>
      </c>
      <c r="AA295" s="1">
        <f t="shared" si="83"/>
        <v>906866.51179402834</v>
      </c>
      <c r="AB295">
        <f t="shared" si="84"/>
        <v>906866.51179457968</v>
      </c>
      <c r="AC295">
        <f t="shared" si="85"/>
        <v>1.570795224096774</v>
      </c>
      <c r="AD295">
        <f t="shared" si="86"/>
        <v>89.999936820051502</v>
      </c>
      <c r="AE295" s="1">
        <f t="shared" si="87"/>
        <v>2.6150878913165101E-4</v>
      </c>
      <c r="AF295" s="1">
        <f t="shared" si="88"/>
        <v>-71.65027420421471</v>
      </c>
      <c r="AG295">
        <f t="shared" si="89"/>
        <v>90.107131619056872</v>
      </c>
    </row>
    <row r="296" spans="14:33">
      <c r="N296">
        <v>160</v>
      </c>
      <c r="O296">
        <v>160000</v>
      </c>
      <c r="P296">
        <f t="shared" si="72"/>
        <v>1004800</v>
      </c>
      <c r="Q296">
        <f t="shared" si="73"/>
        <v>228.82248671747845</v>
      </c>
      <c r="R296">
        <f t="shared" si="74"/>
        <v>1.5664261130214145</v>
      </c>
      <c r="S296">
        <f t="shared" si="75"/>
        <v>89.74960519520954</v>
      </c>
      <c r="T296">
        <f t="shared" si="76"/>
        <v>927.14987071741621</v>
      </c>
      <c r="U296">
        <f t="shared" si="77"/>
        <v>1.5697177523103709</v>
      </c>
      <c r="V296">
        <f t="shared" si="78"/>
        <v>89.938202234146189</v>
      </c>
      <c r="W296">
        <f t="shared" si="79"/>
        <v>270.57439192693744</v>
      </c>
      <c r="X296">
        <f t="shared" si="80"/>
        <v>1.5671004771269634</v>
      </c>
      <c r="Y296">
        <f t="shared" si="81"/>
        <v>89.78824341231261</v>
      </c>
      <c r="Z296" s="1">
        <f t="shared" si="82"/>
        <v>1</v>
      </c>
      <c r="AA296" s="1">
        <f t="shared" si="83"/>
        <v>967324.27924696356</v>
      </c>
      <c r="AB296">
        <f t="shared" si="84"/>
        <v>967324.27924748044</v>
      </c>
      <c r="AC296">
        <f t="shared" si="85"/>
        <v>1.5707952930154068</v>
      </c>
      <c r="AD296">
        <f t="shared" si="86"/>
        <v>89.999940768798282</v>
      </c>
      <c r="AE296" s="1">
        <f t="shared" si="87"/>
        <v>2.4516460132491274E-4</v>
      </c>
      <c r="AF296" s="1">
        <f t="shared" si="88"/>
        <v>-72.210844725410922</v>
      </c>
      <c r="AG296">
        <f t="shared" si="89"/>
        <v>90.100435982956895</v>
      </c>
    </row>
    <row r="297" spans="14:33">
      <c r="N297">
        <v>170</v>
      </c>
      <c r="O297">
        <v>170000</v>
      </c>
      <c r="P297">
        <f t="shared" si="72"/>
        <v>1067600</v>
      </c>
      <c r="Q297">
        <f t="shared" si="73"/>
        <v>243.12362703314054</v>
      </c>
      <c r="R297">
        <f t="shared" si="74"/>
        <v>1.5666831814298432</v>
      </c>
      <c r="S297">
        <f t="shared" si="75"/>
        <v>89.764334130058643</v>
      </c>
      <c r="T297">
        <f t="shared" si="76"/>
        <v>985.09667220903373</v>
      </c>
      <c r="U297">
        <f t="shared" si="77"/>
        <v>1.5697811978233356</v>
      </c>
      <c r="V297">
        <f t="shared" si="78"/>
        <v>89.941837394268106</v>
      </c>
      <c r="W297">
        <f t="shared" si="79"/>
        <v>287.48506722603099</v>
      </c>
      <c r="X297">
        <f t="shared" si="80"/>
        <v>1.5673178782401502</v>
      </c>
      <c r="Y297">
        <f t="shared" si="81"/>
        <v>89.800699578559659</v>
      </c>
      <c r="Z297" s="1">
        <f t="shared" si="82"/>
        <v>1</v>
      </c>
      <c r="AA297" s="1">
        <f t="shared" si="83"/>
        <v>1027782.0466998988</v>
      </c>
      <c r="AB297">
        <f t="shared" si="84"/>
        <v>1027782.0467003853</v>
      </c>
      <c r="AC297">
        <f t="shared" si="85"/>
        <v>1.5707953538259649</v>
      </c>
      <c r="AD297">
        <f t="shared" si="86"/>
        <v>89.999944252986623</v>
      </c>
      <c r="AE297" s="1">
        <f t="shared" si="87"/>
        <v>2.3074324117207916E-4</v>
      </c>
      <c r="AF297" s="1">
        <f t="shared" si="88"/>
        <v>-72.737420225513148</v>
      </c>
      <c r="AG297">
        <f t="shared" si="89"/>
        <v>90.09452805423291</v>
      </c>
    </row>
    <row r="298" spans="14:33">
      <c r="N298">
        <v>180</v>
      </c>
      <c r="O298">
        <v>180000</v>
      </c>
      <c r="P298">
        <f t="shared" si="72"/>
        <v>1130400</v>
      </c>
      <c r="Q298">
        <f t="shared" si="73"/>
        <v>257.42478163027363</v>
      </c>
      <c r="R298">
        <f t="shared" si="74"/>
        <v>1.5669116871392184</v>
      </c>
      <c r="S298">
        <f t="shared" si="75"/>
        <v>89.777426542800484</v>
      </c>
      <c r="T298">
        <f t="shared" si="76"/>
        <v>1043.0434772254002</v>
      </c>
      <c r="U298">
        <f t="shared" si="77"/>
        <v>1.5698375938417364</v>
      </c>
      <c r="V298">
        <f t="shared" si="78"/>
        <v>89.945068648103813</v>
      </c>
      <c r="W298">
        <f t="shared" si="79"/>
        <v>304.39575460289939</v>
      </c>
      <c r="X298">
        <f t="shared" si="80"/>
        <v>1.5675111239507689</v>
      </c>
      <c r="Y298">
        <f t="shared" si="81"/>
        <v>89.811771742187105</v>
      </c>
      <c r="Z298" s="1">
        <f t="shared" si="82"/>
        <v>1</v>
      </c>
      <c r="AA298" s="1">
        <f t="shared" si="83"/>
        <v>1088239.814152834</v>
      </c>
      <c r="AB298">
        <f t="shared" si="84"/>
        <v>1088239.8141532936</v>
      </c>
      <c r="AC298">
        <f t="shared" si="85"/>
        <v>1.5707954078797945</v>
      </c>
      <c r="AD298">
        <f t="shared" si="86"/>
        <v>89.99994735004293</v>
      </c>
      <c r="AE298" s="1">
        <f t="shared" si="87"/>
        <v>2.1792424106203918E-4</v>
      </c>
      <c r="AF298" s="1">
        <f t="shared" si="88"/>
        <v>-73.233889156073189</v>
      </c>
      <c r="AG298">
        <f t="shared" si="89"/>
        <v>90.089276551282808</v>
      </c>
    </row>
    <row r="299" spans="14:33">
      <c r="N299">
        <v>190</v>
      </c>
      <c r="O299">
        <v>190000</v>
      </c>
      <c r="P299">
        <f t="shared" si="72"/>
        <v>1193200</v>
      </c>
      <c r="Q299">
        <f t="shared" si="73"/>
        <v>271.72594825394179</v>
      </c>
      <c r="R299">
        <f t="shared" si="74"/>
        <v>1.5671161399606055</v>
      </c>
      <c r="S299">
        <f t="shared" si="75"/>
        <v>89.789140826575505</v>
      </c>
      <c r="T299">
        <f t="shared" si="76"/>
        <v>1100.9902852099769</v>
      </c>
      <c r="U299">
        <f t="shared" si="77"/>
        <v>1.5698880534423278</v>
      </c>
      <c r="V299">
        <f t="shared" si="78"/>
        <v>89.947959770253618</v>
      </c>
      <c r="W299">
        <f t="shared" si="79"/>
        <v>321.30645215054551</v>
      </c>
      <c r="X299">
        <f t="shared" si="80"/>
        <v>1.5676840282160505</v>
      </c>
      <c r="Y299">
        <f t="shared" si="81"/>
        <v>89.821678426847555</v>
      </c>
      <c r="Z299" s="1">
        <f t="shared" si="82"/>
        <v>1</v>
      </c>
      <c r="AA299" s="1">
        <f t="shared" si="83"/>
        <v>1148697.5816057692</v>
      </c>
      <c r="AB299">
        <f t="shared" si="84"/>
        <v>1148697.5816062046</v>
      </c>
      <c r="AC299">
        <f t="shared" si="85"/>
        <v>1.5707954562437472</v>
      </c>
      <c r="AD299">
        <f t="shared" si="86"/>
        <v>89.999950121093292</v>
      </c>
      <c r="AE299" s="1">
        <f t="shared" si="87"/>
        <v>2.064545993603752E-4</v>
      </c>
      <c r="AF299" s="1">
        <f t="shared" si="88"/>
        <v>-73.703508750861261</v>
      </c>
      <c r="AG299">
        <f t="shared" si="89"/>
        <v>90.084577830018418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C476D-0BC2-4E1C-994E-F3660060083F}">
  <dimension ref="B1:AG299"/>
  <sheetViews>
    <sheetView topLeftCell="S1" zoomScale="85" zoomScaleNormal="85" workbookViewId="0">
      <selection activeCell="Z15" sqref="Z15"/>
    </sheetView>
  </sheetViews>
  <sheetFormatPr defaultRowHeight="15"/>
  <cols>
    <col min="2" max="2" width="12.7109375" customWidth="1"/>
    <col min="3" max="3" width="20.140625" customWidth="1"/>
    <col min="4" max="4" width="17.140625" customWidth="1"/>
    <col min="6" max="6" width="15" customWidth="1"/>
    <col min="7" max="7" width="19.7109375" customWidth="1"/>
    <col min="9" max="9" width="14.7109375" customWidth="1"/>
    <col min="10" max="11" width="13.42578125" customWidth="1"/>
    <col min="12" max="12" width="27.85546875" customWidth="1"/>
    <col min="13" max="13" width="24.140625" customWidth="1"/>
    <col min="14" max="14" width="26.85546875" customWidth="1"/>
    <col min="15" max="15" width="19.140625" customWidth="1"/>
    <col min="16" max="16" width="20" customWidth="1"/>
    <col min="17" max="17" width="27" customWidth="1"/>
    <col min="18" max="18" width="26.140625" customWidth="1"/>
    <col min="25" max="25" width="20.28515625" customWidth="1"/>
    <col min="27" max="27" width="11.140625" customWidth="1"/>
    <col min="28" max="28" width="10.85546875" customWidth="1"/>
    <col min="29" max="29" width="10.140625" customWidth="1"/>
    <col min="30" max="30" width="11.140625" customWidth="1"/>
    <col min="31" max="31" width="12.5703125" customWidth="1"/>
    <col min="32" max="32" width="11.5703125" customWidth="1"/>
  </cols>
  <sheetData>
    <row r="1" spans="2:33">
      <c r="B1" t="s">
        <v>165</v>
      </c>
      <c r="C1" t="s">
        <v>247</v>
      </c>
      <c r="D1" t="s">
        <v>248</v>
      </c>
      <c r="F1" t="s">
        <v>249</v>
      </c>
      <c r="G1" t="s">
        <v>250</v>
      </c>
      <c r="I1" t="s">
        <v>251</v>
      </c>
      <c r="J1" t="s">
        <v>252</v>
      </c>
      <c r="O1" s="84" t="s">
        <v>235</v>
      </c>
      <c r="P1" s="84" t="s">
        <v>253</v>
      </c>
      <c r="Q1" t="s">
        <v>254</v>
      </c>
      <c r="R1" t="s">
        <v>255</v>
      </c>
      <c r="AA1" t="s">
        <v>235</v>
      </c>
      <c r="AB1" t="s">
        <v>253</v>
      </c>
      <c r="AC1" t="s">
        <v>256</v>
      </c>
      <c r="AD1" t="s">
        <v>257</v>
      </c>
      <c r="AE1" s="84" t="s">
        <v>258</v>
      </c>
      <c r="AF1" s="84" t="s">
        <v>259</v>
      </c>
      <c r="AG1" t="s">
        <v>260</v>
      </c>
    </row>
    <row r="2" spans="2:33">
      <c r="B2">
        <v>1E-3</v>
      </c>
      <c r="F2">
        <f>'LOOP GAIN FOR BUCK'!AZ2</f>
        <v>35.37918803220991</v>
      </c>
      <c r="G2">
        <f>'LOOP GAIN FOR BUCK'!AX2</f>
        <v>-1.614467362700146</v>
      </c>
      <c r="I2" s="1">
        <f>'LOOP GAIN FOR AMP'!AF2</f>
        <v>-14.323747975785004</v>
      </c>
      <c r="J2" s="1">
        <f>'LOOP GAIN FOR AMP'!AG2</f>
        <v>179.68294420208429</v>
      </c>
      <c r="K2" s="1"/>
      <c r="L2" s="1"/>
      <c r="M2" s="1"/>
      <c r="O2" s="1">
        <f>I2+F2</f>
        <v>21.055440056424906</v>
      </c>
      <c r="P2" s="1">
        <f>G2+J2</f>
        <v>178.06847683938415</v>
      </c>
      <c r="Q2">
        <f>ABS(O2)</f>
        <v>21.055440056424906</v>
      </c>
      <c r="R2">
        <f>ABS(P2)</f>
        <v>178.06847683938415</v>
      </c>
      <c r="AA2" s="1">
        <f>O2*Z$18</f>
        <v>0</v>
      </c>
      <c r="AB2" s="1">
        <f>P2*Z$19</f>
        <v>0</v>
      </c>
      <c r="AC2">
        <f>(C2*Z$15+F2*Z$16)*Z$20</f>
        <v>0</v>
      </c>
      <c r="AD2">
        <f>(D2*Z$15+G2*Z$16)*Z$21</f>
        <v>0</v>
      </c>
      <c r="AE2" s="1">
        <f>I2*Z$22</f>
        <v>0</v>
      </c>
      <c r="AF2" s="1">
        <f>J2*Z$23</f>
        <v>0</v>
      </c>
      <c r="AG2">
        <v>0</v>
      </c>
    </row>
    <row r="3" spans="2:33">
      <c r="B3">
        <v>2E-3</v>
      </c>
      <c r="F3">
        <f>'LOOP GAIN FOR BUCK'!AZ3</f>
        <v>35.36883751718301</v>
      </c>
      <c r="G3">
        <f>'LOOP GAIN FOR BUCK'!AX3</f>
        <v>-3.2263672632467482</v>
      </c>
      <c r="I3" s="1">
        <f>'LOOP GAIN FOR AMP'!AF3</f>
        <v>-14.324174814251938</v>
      </c>
      <c r="J3" s="1">
        <f>'LOOP GAIN FOR AMP'!AG3</f>
        <v>179.36591047969247</v>
      </c>
      <c r="K3" s="1"/>
      <c r="L3" s="1"/>
      <c r="M3" s="1"/>
      <c r="O3" s="1">
        <f t="shared" ref="O3:O66" si="0">I3+F3</f>
        <v>21.04466270293107</v>
      </c>
      <c r="P3" s="1">
        <f t="shared" ref="P3:P66" si="1">G3+J3</f>
        <v>176.13954321644573</v>
      </c>
      <c r="Q3">
        <f t="shared" ref="Q3:R66" si="2">ABS(O3)</f>
        <v>21.04466270293107</v>
      </c>
      <c r="R3">
        <f t="shared" si="2"/>
        <v>176.13954321644573</v>
      </c>
      <c r="AA3" s="1">
        <f t="shared" ref="AA3:AA66" si="3">O3*Z$18</f>
        <v>0</v>
      </c>
      <c r="AB3" s="1">
        <f t="shared" ref="AB3:AB66" si="4">P3*Z$19</f>
        <v>0</v>
      </c>
      <c r="AC3">
        <f t="shared" ref="AC3:AC66" si="5">(C3*Z$15+F3*Z$16)*Z$20</f>
        <v>0</v>
      </c>
      <c r="AD3">
        <f>(D3*Z$15+G3*Z$16)*Z$21</f>
        <v>0</v>
      </c>
      <c r="AE3" s="1">
        <f t="shared" ref="AE3:AE66" si="6">I3*Z$22</f>
        <v>0</v>
      </c>
      <c r="AF3" s="1">
        <f t="shared" ref="AF3:AF66" si="7">J3*Z$23</f>
        <v>0</v>
      </c>
      <c r="AG3">
        <v>0</v>
      </c>
    </row>
    <row r="4" spans="2:33">
      <c r="B4">
        <v>3.0000000000000001E-3</v>
      </c>
      <c r="F4">
        <f>'LOOP GAIN FOR BUCK'!AZ4</f>
        <v>35.351641290627036</v>
      </c>
      <c r="G4">
        <f>'LOOP GAIN FOR BUCK'!AX4</f>
        <v>-4.8331566286942875</v>
      </c>
      <c r="I4" s="1">
        <f>'LOOP GAIN FOR AMP'!AF4</f>
        <v>-14.324886114140584</v>
      </c>
      <c r="J4" s="1">
        <f>'LOOP GAIN FOR AMP'!AG4</f>
        <v>179.04892089937795</v>
      </c>
      <c r="K4" s="1"/>
      <c r="L4" s="1"/>
      <c r="M4" s="1"/>
      <c r="O4" s="1">
        <f t="shared" si="0"/>
        <v>21.026755176486454</v>
      </c>
      <c r="P4" s="1">
        <f t="shared" si="1"/>
        <v>174.21576427068365</v>
      </c>
      <c r="Q4">
        <f t="shared" si="2"/>
        <v>21.026755176486454</v>
      </c>
      <c r="R4">
        <f t="shared" si="2"/>
        <v>174.21576427068365</v>
      </c>
      <c r="AA4" s="1">
        <f t="shared" si="3"/>
        <v>0</v>
      </c>
      <c r="AB4" s="1">
        <f t="shared" si="4"/>
        <v>0</v>
      </c>
      <c r="AC4">
        <f t="shared" si="5"/>
        <v>0</v>
      </c>
      <c r="AD4">
        <f t="shared" ref="AD4:AD67" si="8">(D4*Z$15+G4*Z$16)*Z$21</f>
        <v>0</v>
      </c>
      <c r="AE4" s="1">
        <f t="shared" si="6"/>
        <v>0</v>
      </c>
      <c r="AF4" s="1">
        <f t="shared" si="7"/>
        <v>0</v>
      </c>
      <c r="AG4">
        <v>0</v>
      </c>
    </row>
    <row r="5" spans="2:33">
      <c r="B5">
        <v>4.0000000000000001E-3</v>
      </c>
      <c r="F5">
        <f>'LOOP GAIN FOR BUCK'!AZ5</f>
        <v>35.327680396493676</v>
      </c>
      <c r="G5">
        <f>'LOOP GAIN FOR BUCK'!AX5</f>
        <v>-6.4323405881976941</v>
      </c>
      <c r="I5" s="1">
        <f>'LOOP GAIN FOR AMP'!AF5</f>
        <v>-14.325881729185559</v>
      </c>
      <c r="J5" s="1">
        <f>'LOOP GAIN FOR AMP'!AG5</f>
        <v>178.73199750976229</v>
      </c>
      <c r="K5" s="1"/>
      <c r="L5" s="1"/>
      <c r="M5" s="1"/>
      <c r="O5" s="1">
        <f t="shared" si="0"/>
        <v>21.001798667308115</v>
      </c>
      <c r="P5" s="1">
        <f t="shared" si="1"/>
        <v>172.2996569215646</v>
      </c>
      <c r="Q5">
        <f t="shared" si="2"/>
        <v>21.001798667308115</v>
      </c>
      <c r="R5">
        <f t="shared" si="2"/>
        <v>172.2996569215646</v>
      </c>
      <c r="Y5" t="s">
        <v>261</v>
      </c>
      <c r="Z5">
        <f>MIN('LOOP GAIN FOR TOTAL'!Q1:Q299)</f>
        <v>0.1419340862699876</v>
      </c>
      <c r="AA5" s="1">
        <f t="shared" si="3"/>
        <v>0</v>
      </c>
      <c r="AB5" s="1">
        <f t="shared" si="4"/>
        <v>0</v>
      </c>
      <c r="AC5">
        <f t="shared" si="5"/>
        <v>0</v>
      </c>
      <c r="AD5">
        <f t="shared" si="8"/>
        <v>0</v>
      </c>
      <c r="AE5" s="1">
        <f t="shared" si="6"/>
        <v>0</v>
      </c>
      <c r="AF5" s="1">
        <f t="shared" si="7"/>
        <v>0</v>
      </c>
      <c r="AG5">
        <v>0</v>
      </c>
    </row>
    <row r="6" spans="2:33">
      <c r="B6">
        <v>5.0000000000000001E-3</v>
      </c>
      <c r="F6">
        <f>'LOOP GAIN FOR BUCK'!AZ6</f>
        <v>35.297066519308807</v>
      </c>
      <c r="G6">
        <f>'LOOP GAIN FOR BUCK'!AX6</f>
        <v>-8.021495158528726</v>
      </c>
      <c r="I6" s="1">
        <f>'LOOP GAIN FOR AMP'!AF6</f>
        <v>-14.327161454753185</v>
      </c>
      <c r="J6" s="1">
        <f>'LOOP GAIN FOR AMP'!AG6</f>
        <v>178.41516233259185</v>
      </c>
      <c r="K6" s="1"/>
      <c r="L6" s="1"/>
      <c r="M6" s="1"/>
      <c r="O6" s="1">
        <f t="shared" si="0"/>
        <v>20.969905064555622</v>
      </c>
      <c r="P6" s="1">
        <f t="shared" si="1"/>
        <v>170.39366717406313</v>
      </c>
      <c r="Q6">
        <f t="shared" si="2"/>
        <v>20.969905064555622</v>
      </c>
      <c r="R6">
        <f t="shared" si="2"/>
        <v>170.39366717406313</v>
      </c>
      <c r="Y6" t="s">
        <v>262</v>
      </c>
      <c r="Z6">
        <f>MATCH(Z5,'LOOP GAIN FOR TOTAL'!Q1:Q299,0)</f>
        <v>34</v>
      </c>
      <c r="AA6" s="1">
        <f t="shared" si="3"/>
        <v>0</v>
      </c>
      <c r="AB6" s="1">
        <f t="shared" si="4"/>
        <v>0</v>
      </c>
      <c r="AC6">
        <f t="shared" si="5"/>
        <v>0</v>
      </c>
      <c r="AD6">
        <f t="shared" si="8"/>
        <v>0</v>
      </c>
      <c r="AE6" s="1">
        <f t="shared" si="6"/>
        <v>0</v>
      </c>
      <c r="AF6" s="1">
        <f t="shared" si="7"/>
        <v>0</v>
      </c>
      <c r="AG6">
        <v>0</v>
      </c>
    </row>
    <row r="7" spans="2:33">
      <c r="B7">
        <v>6.0000000000000001E-3</v>
      </c>
      <c r="F7">
        <f>'LOOP GAIN FOR BUCK'!AZ7</f>
        <v>35.259940276725139</v>
      </c>
      <c r="G7">
        <f>'LOOP GAIN FOR BUCK'!AX7</f>
        <v>-9.5982882999017516</v>
      </c>
      <c r="I7" s="1">
        <f>'LOOP GAIN FOR AMP'!AF7</f>
        <v>-14.328725027979111</v>
      </c>
      <c r="J7" s="1">
        <f>'LOOP GAIN FOR AMP'!AG7</f>
        <v>178.09843735382145</v>
      </c>
      <c r="K7" s="1"/>
      <c r="L7" s="1"/>
      <c r="M7" s="1"/>
      <c r="O7" s="1">
        <f t="shared" si="0"/>
        <v>20.931215248746028</v>
      </c>
      <c r="P7" s="1">
        <f t="shared" si="1"/>
        <v>168.5001490539197</v>
      </c>
      <c r="Q7">
        <f t="shared" si="2"/>
        <v>20.931215248746028</v>
      </c>
      <c r="R7">
        <f t="shared" si="2"/>
        <v>168.5001490539197</v>
      </c>
      <c r="Y7" t="s">
        <v>263</v>
      </c>
      <c r="Z7">
        <f ca="1">INDIRECT("B"&amp;'LOOP GAIN FOR TOTAL'!Z6)</f>
        <v>0.24</v>
      </c>
      <c r="AA7" s="1">
        <f t="shared" si="3"/>
        <v>0</v>
      </c>
      <c r="AB7" s="1">
        <f t="shared" si="4"/>
        <v>0</v>
      </c>
      <c r="AC7">
        <f t="shared" si="5"/>
        <v>0</v>
      </c>
      <c r="AD7">
        <f t="shared" si="8"/>
        <v>0</v>
      </c>
      <c r="AE7" s="1">
        <f t="shared" si="6"/>
        <v>0</v>
      </c>
      <c r="AF7" s="1">
        <f t="shared" si="7"/>
        <v>0</v>
      </c>
      <c r="AG7">
        <v>0</v>
      </c>
    </row>
    <row r="8" spans="2:33">
      <c r="B8">
        <v>7.0000000000000001E-3</v>
      </c>
      <c r="F8">
        <f>'LOOP GAIN FOR BUCK'!AZ8</f>
        <v>35.216469119278543</v>
      </c>
      <c r="G8">
        <f>'LOOP GAIN FOR BUCK'!AX8</f>
        <v>-11.160498908681312</v>
      </c>
      <c r="I8" s="1">
        <f>'LOOP GAIN FOR AMP'!AF8</f>
        <v>-14.330572127944913</v>
      </c>
      <c r="J8" s="1">
        <f>'LOOP GAIN FOR AMP'!AG8</f>
        <v>177.78184451473413</v>
      </c>
      <c r="K8" s="1"/>
      <c r="L8" s="1"/>
      <c r="M8" s="1"/>
      <c r="O8" s="1">
        <f t="shared" si="0"/>
        <v>20.885896991333631</v>
      </c>
      <c r="P8" s="1">
        <f t="shared" si="1"/>
        <v>166.62134560605281</v>
      </c>
      <c r="Q8">
        <f t="shared" si="2"/>
        <v>20.885896991333631</v>
      </c>
      <c r="R8">
        <f t="shared" si="2"/>
        <v>166.62134560605281</v>
      </c>
      <c r="Y8" t="s">
        <v>264</v>
      </c>
      <c r="Z8">
        <f ca="1">INDIRECT("P"&amp;Z6)</f>
        <v>47.658244858877111</v>
      </c>
      <c r="AA8" s="1">
        <f t="shared" si="3"/>
        <v>0</v>
      </c>
      <c r="AB8" s="1">
        <f t="shared" si="4"/>
        <v>0</v>
      </c>
      <c r="AC8">
        <f t="shared" si="5"/>
        <v>0</v>
      </c>
      <c r="AD8">
        <f t="shared" si="8"/>
        <v>0</v>
      </c>
      <c r="AE8" s="1">
        <f t="shared" si="6"/>
        <v>0</v>
      </c>
      <c r="AF8" s="1">
        <f t="shared" si="7"/>
        <v>0</v>
      </c>
      <c r="AG8">
        <v>0</v>
      </c>
    </row>
    <row r="9" spans="2:33">
      <c r="B9">
        <v>8.0000000000000002E-3</v>
      </c>
      <c r="F9">
        <f>'LOOP GAIN FOR BUCK'!AZ9</f>
        <v>35.166844901456933</v>
      </c>
      <c r="G9">
        <f>'LOOP GAIN FOR BUCK'!AX9</f>
        <v>-12.706033397970069</v>
      </c>
      <c r="I9" s="1">
        <f>'LOOP GAIN FOR AMP'!AF9</f>
        <v>-14.332702375893483</v>
      </c>
      <c r="J9" s="1">
        <f>'LOOP GAIN FOR AMP'!AG9</f>
        <v>177.46540570310577</v>
      </c>
      <c r="K9" s="1"/>
      <c r="L9" s="1"/>
      <c r="M9" s="1"/>
      <c r="O9" s="1">
        <f t="shared" si="0"/>
        <v>20.83414252556345</v>
      </c>
      <c r="P9" s="1">
        <f t="shared" si="1"/>
        <v>164.75937230513571</v>
      </c>
      <c r="Q9">
        <f t="shared" si="2"/>
        <v>20.83414252556345</v>
      </c>
      <c r="R9">
        <f t="shared" si="2"/>
        <v>164.75937230513571</v>
      </c>
      <c r="AA9" s="1">
        <f t="shared" si="3"/>
        <v>0</v>
      </c>
      <c r="AB9" s="1">
        <f t="shared" si="4"/>
        <v>0</v>
      </c>
      <c r="AC9">
        <f t="shared" si="5"/>
        <v>0</v>
      </c>
      <c r="AD9">
        <f t="shared" si="8"/>
        <v>0</v>
      </c>
      <c r="AE9" s="1">
        <f t="shared" si="6"/>
        <v>0</v>
      </c>
      <c r="AF9" s="1">
        <f t="shared" si="7"/>
        <v>0</v>
      </c>
      <c r="AG9">
        <v>0</v>
      </c>
    </row>
    <row r="10" spans="2:33">
      <c r="B10">
        <v>8.9999999999999993E-3</v>
      </c>
      <c r="F10">
        <f>'LOOP GAIN FOR BUCK'!AZ10</f>
        <v>35.111281195199226</v>
      </c>
      <c r="G10">
        <f>'LOOP GAIN FOR BUCK'!AX10</f>
        <v>-14.232939611630172</v>
      </c>
      <c r="I10" s="1">
        <f>'LOOP GAIN FOR AMP'!AF10</f>
        <v>-14.335115335482771</v>
      </c>
      <c r="J10" s="1">
        <f>'LOOP GAIN FOR AMP'!AG10</f>
        <v>177.14914274442322</v>
      </c>
      <c r="K10" s="1"/>
      <c r="L10" s="1"/>
      <c r="M10" s="1"/>
      <c r="O10" s="1">
        <f t="shared" si="0"/>
        <v>20.776165859716457</v>
      </c>
      <c r="P10" s="1">
        <f t="shared" si="1"/>
        <v>162.91620313279304</v>
      </c>
      <c r="Q10">
        <f t="shared" si="2"/>
        <v>20.776165859716457</v>
      </c>
      <c r="R10">
        <f t="shared" si="2"/>
        <v>162.91620313279304</v>
      </c>
      <c r="Y10" t="s">
        <v>265</v>
      </c>
      <c r="Z10">
        <f>MIN(R1:R299)</f>
        <v>0.59072390453270884</v>
      </c>
      <c r="AA10" s="1">
        <f t="shared" si="3"/>
        <v>0</v>
      </c>
      <c r="AB10" s="1">
        <f t="shared" si="4"/>
        <v>0</v>
      </c>
      <c r="AC10">
        <f t="shared" si="5"/>
        <v>0</v>
      </c>
      <c r="AD10">
        <f t="shared" si="8"/>
        <v>0</v>
      </c>
      <c r="AE10" s="1">
        <f t="shared" si="6"/>
        <v>0</v>
      </c>
      <c r="AF10" s="1">
        <f t="shared" si="7"/>
        <v>0</v>
      </c>
      <c r="AG10">
        <v>0</v>
      </c>
    </row>
    <row r="11" spans="2:33">
      <c r="B11">
        <v>0.01</v>
      </c>
      <c r="F11">
        <f>'LOOP GAIN FOR BUCK'!AZ11</f>
        <v>35.050010420538925</v>
      </c>
      <c r="G11">
        <f>'LOOP GAIN FOR BUCK'!AX11</f>
        <v>-15.739417916247568</v>
      </c>
      <c r="I11" s="1">
        <f>'LOOP GAIN FOR AMP'!AF11</f>
        <v>-14.337810513077704</v>
      </c>
      <c r="J11" s="1">
        <f>'LOOP GAIN FOR AMP'!AG11</f>
        <v>176.83307739316498</v>
      </c>
      <c r="K11" s="1"/>
      <c r="L11" s="1"/>
      <c r="M11" s="1"/>
      <c r="O11" s="1">
        <f t="shared" si="0"/>
        <v>20.712199907461219</v>
      </c>
      <c r="P11" s="1">
        <f t="shared" si="1"/>
        <v>161.09365947691742</v>
      </c>
      <c r="Q11">
        <f t="shared" si="2"/>
        <v>20.712199907461219</v>
      </c>
      <c r="R11">
        <f t="shared" si="2"/>
        <v>161.09365947691742</v>
      </c>
      <c r="Y11" t="s">
        <v>266</v>
      </c>
      <c r="Z11">
        <f>MATCH(Z10,R1:R299,0)</f>
        <v>202</v>
      </c>
      <c r="AA11" s="1">
        <f t="shared" si="3"/>
        <v>0</v>
      </c>
      <c r="AB11" s="1">
        <f t="shared" si="4"/>
        <v>0</v>
      </c>
      <c r="AC11">
        <f t="shared" si="5"/>
        <v>0</v>
      </c>
      <c r="AD11">
        <f t="shared" si="8"/>
        <v>0</v>
      </c>
      <c r="AE11" s="1">
        <f t="shared" si="6"/>
        <v>0</v>
      </c>
      <c r="AF11" s="1">
        <f t="shared" si="7"/>
        <v>0</v>
      </c>
      <c r="AG11">
        <v>0</v>
      </c>
    </row>
    <row r="12" spans="2:33">
      <c r="B12">
        <v>0.02</v>
      </c>
      <c r="F12">
        <f>'LOOP GAIN FOR BUCK'!AZ12</f>
        <v>34.182160009383125</v>
      </c>
      <c r="G12">
        <f>'LOOP GAIN FOR BUCK'!AX12</f>
        <v>-29.402267425002218</v>
      </c>
      <c r="I12" s="1">
        <f>'LOOP GAIN FOR AMP'!AF12</f>
        <v>-14.380135484718917</v>
      </c>
      <c r="J12" s="1">
        <f>'LOOP GAIN FOR AMP'!AG12</f>
        <v>173.68801045521769</v>
      </c>
      <c r="K12" s="1"/>
      <c r="L12" s="1"/>
      <c r="M12" s="1"/>
      <c r="O12" s="1">
        <f t="shared" si="0"/>
        <v>19.802024524664208</v>
      </c>
      <c r="P12" s="1">
        <f t="shared" si="1"/>
        <v>144.28574303021549</v>
      </c>
      <c r="Q12">
        <f t="shared" si="2"/>
        <v>19.802024524664208</v>
      </c>
      <c r="R12">
        <f t="shared" si="2"/>
        <v>144.28574303021549</v>
      </c>
      <c r="Y12" t="s">
        <v>267</v>
      </c>
      <c r="Z12">
        <f ca="1">INDIRECT("o"&amp;Z11)</f>
        <v>-61.875496703772107</v>
      </c>
      <c r="AA12" s="1">
        <f t="shared" si="3"/>
        <v>0</v>
      </c>
      <c r="AB12" s="1">
        <f t="shared" si="4"/>
        <v>0</v>
      </c>
      <c r="AC12">
        <f t="shared" si="5"/>
        <v>0</v>
      </c>
      <c r="AD12">
        <f t="shared" si="8"/>
        <v>0</v>
      </c>
      <c r="AE12" s="1">
        <f t="shared" si="6"/>
        <v>0</v>
      </c>
      <c r="AF12" s="1">
        <f t="shared" si="7"/>
        <v>0</v>
      </c>
      <c r="AG12">
        <v>0</v>
      </c>
    </row>
    <row r="13" spans="2:33">
      <c r="B13">
        <v>0.03</v>
      </c>
      <c r="F13">
        <f>'LOOP GAIN FOR BUCK'!AZ13</f>
        <v>33.036447113704739</v>
      </c>
      <c r="G13">
        <f>'LOOP GAIN FOR BUCK'!AX13</f>
        <v>-40.195936909096162</v>
      </c>
      <c r="I13" s="1">
        <f>'LOOP GAIN FOR AMP'!AF13</f>
        <v>-14.449731124045224</v>
      </c>
      <c r="J13" s="1">
        <f>'LOOP GAIN FOR AMP'!AG13</f>
        <v>170.58578686583041</v>
      </c>
      <c r="K13" s="1"/>
      <c r="L13" s="1"/>
      <c r="M13" s="1"/>
      <c r="O13" s="1">
        <f t="shared" si="0"/>
        <v>18.586715989659517</v>
      </c>
      <c r="P13" s="1">
        <f t="shared" si="1"/>
        <v>130.38984995673425</v>
      </c>
      <c r="Q13">
        <f t="shared" si="2"/>
        <v>18.586715989659517</v>
      </c>
      <c r="R13">
        <f t="shared" si="2"/>
        <v>130.38984995673425</v>
      </c>
      <c r="AA13" s="1">
        <f t="shared" si="3"/>
        <v>0</v>
      </c>
      <c r="AB13" s="1">
        <f t="shared" si="4"/>
        <v>0</v>
      </c>
      <c r="AC13">
        <f t="shared" si="5"/>
        <v>0</v>
      </c>
      <c r="AD13">
        <f t="shared" si="8"/>
        <v>0</v>
      </c>
      <c r="AE13" s="1">
        <f t="shared" si="6"/>
        <v>0</v>
      </c>
      <c r="AF13" s="1">
        <f t="shared" si="7"/>
        <v>0</v>
      </c>
      <c r="AG13">
        <v>0</v>
      </c>
    </row>
    <row r="14" spans="2:33">
      <c r="B14">
        <v>0.04</v>
      </c>
      <c r="F14">
        <f>'LOOP GAIN FOR BUCK'!AZ14</f>
        <v>31.815504102211392</v>
      </c>
      <c r="G14">
        <f>'LOOP GAIN FOR BUCK'!AX14</f>
        <v>-48.390636287139507</v>
      </c>
      <c r="I14" s="1">
        <f>'LOOP GAIN FOR AMP'!AF14</f>
        <v>-14.545242553021207</v>
      </c>
      <c r="J14" s="1">
        <f>'LOOP GAIN FOR AMP'!AG14</f>
        <v>167.54574211426288</v>
      </c>
      <c r="K14" s="1"/>
      <c r="L14" s="1"/>
      <c r="M14" s="1"/>
      <c r="O14" s="1">
        <f t="shared" si="0"/>
        <v>17.270261549190185</v>
      </c>
      <c r="P14" s="1">
        <f t="shared" si="1"/>
        <v>119.15510582712338</v>
      </c>
      <c r="Q14">
        <f t="shared" si="2"/>
        <v>17.270261549190185</v>
      </c>
      <c r="R14">
        <f t="shared" si="2"/>
        <v>119.15510582712338</v>
      </c>
      <c r="AA14" s="1">
        <f t="shared" si="3"/>
        <v>0</v>
      </c>
      <c r="AB14" s="1">
        <f t="shared" si="4"/>
        <v>0</v>
      </c>
      <c r="AC14">
        <f t="shared" si="5"/>
        <v>0</v>
      </c>
      <c r="AD14">
        <f t="shared" si="8"/>
        <v>0</v>
      </c>
      <c r="AE14" s="1">
        <f t="shared" si="6"/>
        <v>0</v>
      </c>
      <c r="AF14" s="1">
        <f t="shared" si="7"/>
        <v>0</v>
      </c>
      <c r="AG14">
        <v>0</v>
      </c>
    </row>
    <row r="15" spans="2:33">
      <c r="B15">
        <v>0.05</v>
      </c>
      <c r="F15">
        <f>'LOOP GAIN FOR BUCK'!AZ15</f>
        <v>30.625958185375151</v>
      </c>
      <c r="G15">
        <f>'LOOP GAIN FOR BUCK'!AX15</f>
        <v>-54.586320840242479</v>
      </c>
      <c r="I15" s="1">
        <f>'LOOP GAIN FOR AMP'!AF15</f>
        <v>-14.664892451114111</v>
      </c>
      <c r="J15" s="1">
        <f>'LOOP GAIN FOR AMP'!AG15</f>
        <v>164.58492818378846</v>
      </c>
      <c r="K15" s="1"/>
      <c r="L15" s="1"/>
      <c r="M15" s="1"/>
      <c r="O15" s="1">
        <f t="shared" si="0"/>
        <v>15.961065734261039</v>
      </c>
      <c r="P15" s="1">
        <f t="shared" si="1"/>
        <v>109.99860734354598</v>
      </c>
      <c r="Q15">
        <f t="shared" si="2"/>
        <v>15.961065734261039</v>
      </c>
      <c r="R15">
        <f t="shared" si="2"/>
        <v>109.99860734354598</v>
      </c>
      <c r="AA15" s="1">
        <f t="shared" si="3"/>
        <v>0</v>
      </c>
      <c r="AB15" s="1">
        <f t="shared" si="4"/>
        <v>0</v>
      </c>
      <c r="AC15">
        <f t="shared" si="5"/>
        <v>0</v>
      </c>
      <c r="AD15">
        <f t="shared" si="8"/>
        <v>0</v>
      </c>
      <c r="AE15" s="1">
        <f t="shared" si="6"/>
        <v>0</v>
      </c>
      <c r="AF15" s="1">
        <f t="shared" si="7"/>
        <v>0</v>
      </c>
      <c r="AG15">
        <v>0</v>
      </c>
    </row>
    <row r="16" spans="2:33">
      <c r="B16">
        <v>0.06</v>
      </c>
      <c r="F16">
        <f>'LOOP GAIN FOR BUCK'!AZ16</f>
        <v>29.510538208708521</v>
      </c>
      <c r="G16">
        <f>'LOOP GAIN FOR BUCK'!AX16</f>
        <v>-59.330214734322325</v>
      </c>
      <c r="I16" s="1">
        <f>'LOOP GAIN FOR AMP'!AF16</f>
        <v>-14.806582251744405</v>
      </c>
      <c r="J16" s="1">
        <f>'LOOP GAIN FOR AMP'!AG16</f>
        <v>161.71767884813238</v>
      </c>
      <c r="K16" s="1"/>
      <c r="L16" s="1"/>
      <c r="M16" s="1"/>
      <c r="O16" s="1">
        <f t="shared" si="0"/>
        <v>14.703955956964116</v>
      </c>
      <c r="P16" s="1">
        <f t="shared" si="1"/>
        <v>102.38746411381005</v>
      </c>
      <c r="Q16">
        <f t="shared" si="2"/>
        <v>14.703955956964116</v>
      </c>
      <c r="R16">
        <f t="shared" si="2"/>
        <v>102.38746411381005</v>
      </c>
      <c r="AA16" s="1">
        <f t="shared" si="3"/>
        <v>0</v>
      </c>
      <c r="AB16" s="1">
        <f t="shared" si="4"/>
        <v>0</v>
      </c>
      <c r="AC16">
        <f t="shared" si="5"/>
        <v>0</v>
      </c>
      <c r="AD16">
        <f t="shared" si="8"/>
        <v>0</v>
      </c>
      <c r="AE16" s="1">
        <f t="shared" si="6"/>
        <v>0</v>
      </c>
      <c r="AF16" s="1">
        <f t="shared" si="7"/>
        <v>0</v>
      </c>
      <c r="AG16">
        <v>0</v>
      </c>
    </row>
    <row r="17" spans="2:33">
      <c r="B17">
        <v>7.0000000000000007E-2</v>
      </c>
      <c r="F17">
        <f>'LOOP GAIN FOR BUCK'!AZ17</f>
        <v>28.480440189644469</v>
      </c>
      <c r="G17">
        <f>'LOOP GAIN FOR BUCK'!AX17</f>
        <v>-63.03052031558957</v>
      </c>
      <c r="I17" s="1">
        <f>'LOOP GAIN FOR AMP'!AF17</f>
        <v>-14.968000426384922</v>
      </c>
      <c r="J17" s="1">
        <f>'LOOP GAIN FOR AMP'!AG17</f>
        <v>158.95538572614106</v>
      </c>
      <c r="K17" s="1"/>
      <c r="L17" s="1"/>
      <c r="M17" s="1"/>
      <c r="O17" s="1">
        <f t="shared" si="0"/>
        <v>13.512439763259547</v>
      </c>
      <c r="P17" s="1">
        <f t="shared" si="1"/>
        <v>95.92486541055149</v>
      </c>
      <c r="Q17">
        <f t="shared" si="2"/>
        <v>13.512439763259547</v>
      </c>
      <c r="R17">
        <f t="shared" si="2"/>
        <v>95.92486541055149</v>
      </c>
      <c r="AA17" s="1">
        <f t="shared" si="3"/>
        <v>0</v>
      </c>
      <c r="AB17" s="1">
        <f t="shared" si="4"/>
        <v>0</v>
      </c>
      <c r="AC17">
        <f t="shared" si="5"/>
        <v>0</v>
      </c>
      <c r="AD17">
        <f t="shared" si="8"/>
        <v>0</v>
      </c>
      <c r="AE17" s="1">
        <f t="shared" si="6"/>
        <v>0</v>
      </c>
      <c r="AF17" s="1">
        <f t="shared" si="7"/>
        <v>0</v>
      </c>
      <c r="AG17">
        <v>0</v>
      </c>
    </row>
    <row r="18" spans="2:33">
      <c r="B18">
        <v>0.08</v>
      </c>
      <c r="F18">
        <f>'LOOP GAIN FOR BUCK'!AZ18</f>
        <v>27.533504249231111</v>
      </c>
      <c r="G18">
        <f>'LOOP GAIN FOR BUCK'!AX18</f>
        <v>-65.973424852078665</v>
      </c>
      <c r="I18" s="1">
        <f>'LOOP GAIN FOR AMP'!AF18</f>
        <v>-15.146727620870696</v>
      </c>
      <c r="J18" s="1">
        <f>'LOOP GAIN FOR AMP'!AG18</f>
        <v>156.30647208145948</v>
      </c>
      <c r="K18" s="1"/>
      <c r="L18" s="1"/>
      <c r="M18" s="1"/>
      <c r="O18" s="1">
        <f t="shared" si="0"/>
        <v>12.386776628360415</v>
      </c>
      <c r="P18" s="1">
        <f t="shared" si="1"/>
        <v>90.33304722938081</v>
      </c>
      <c r="Q18">
        <f t="shared" si="2"/>
        <v>12.386776628360415</v>
      </c>
      <c r="R18">
        <f t="shared" si="2"/>
        <v>90.33304722938081</v>
      </c>
      <c r="AA18" s="1">
        <f t="shared" si="3"/>
        <v>0</v>
      </c>
      <c r="AB18" s="1">
        <f t="shared" si="4"/>
        <v>0</v>
      </c>
      <c r="AC18">
        <f t="shared" si="5"/>
        <v>0</v>
      </c>
      <c r="AD18">
        <f t="shared" si="8"/>
        <v>0</v>
      </c>
      <c r="AE18" s="1">
        <f t="shared" si="6"/>
        <v>0</v>
      </c>
      <c r="AF18" s="1">
        <f t="shared" si="7"/>
        <v>0</v>
      </c>
      <c r="AG18">
        <v>0</v>
      </c>
    </row>
    <row r="19" spans="2:33">
      <c r="B19">
        <v>0.09</v>
      </c>
      <c r="F19">
        <f>'LOOP GAIN FOR BUCK'!AZ19</f>
        <v>26.662718274475615</v>
      </c>
      <c r="G19">
        <f>'LOOP GAIN FOR BUCK'!AX19</f>
        <v>-68.357136821040029</v>
      </c>
      <c r="I19" s="1">
        <f>'LOOP GAIN FOR AMP'!AF19</f>
        <v>-15.340330690913117</v>
      </c>
      <c r="J19" s="1">
        <f>'LOOP GAIN FOR AMP'!AG19</f>
        <v>153.77653141295869</v>
      </c>
      <c r="K19" s="1"/>
      <c r="L19" s="1"/>
      <c r="M19" s="1"/>
      <c r="O19" s="1">
        <f t="shared" si="0"/>
        <v>11.322387583562499</v>
      </c>
      <c r="P19" s="1">
        <f t="shared" si="1"/>
        <v>85.41939459191866</v>
      </c>
      <c r="Q19">
        <f t="shared" si="2"/>
        <v>11.322387583562499</v>
      </c>
      <c r="R19">
        <f t="shared" si="2"/>
        <v>85.41939459191866</v>
      </c>
      <c r="AA19" s="1">
        <f t="shared" si="3"/>
        <v>0</v>
      </c>
      <c r="AB19" s="1">
        <f t="shared" si="4"/>
        <v>0</v>
      </c>
      <c r="AC19">
        <f t="shared" si="5"/>
        <v>0</v>
      </c>
      <c r="AD19">
        <f t="shared" si="8"/>
        <v>0</v>
      </c>
      <c r="AE19" s="1">
        <f t="shared" si="6"/>
        <v>0</v>
      </c>
      <c r="AF19" s="1">
        <f t="shared" si="7"/>
        <v>0</v>
      </c>
      <c r="AG19">
        <v>0</v>
      </c>
    </row>
    <row r="20" spans="2:33">
      <c r="B20">
        <v>0.1</v>
      </c>
      <c r="F20">
        <f>'LOOP GAIN FOR BUCK'!AZ20</f>
        <v>25.859878761813938</v>
      </c>
      <c r="G20">
        <f>'LOOP GAIN FOR BUCK'!AX20</f>
        <v>-70.319997324931663</v>
      </c>
      <c r="I20" s="1">
        <f>'LOOP GAIN FOR AMP'!AF20</f>
        <v>-15.546440595950521</v>
      </c>
      <c r="J20" s="1">
        <f>'LOOP GAIN FOR AMP'!AG20</f>
        <v>151.36858718272435</v>
      </c>
      <c r="K20" s="1"/>
      <c r="L20" s="1"/>
      <c r="M20" s="1"/>
      <c r="O20" s="1">
        <f t="shared" si="0"/>
        <v>10.313438165863417</v>
      </c>
      <c r="P20" s="1">
        <f t="shared" si="1"/>
        <v>81.048589857792692</v>
      </c>
      <c r="Q20">
        <f t="shared" si="2"/>
        <v>10.313438165863417</v>
      </c>
      <c r="R20">
        <f t="shared" si="2"/>
        <v>81.048589857792692</v>
      </c>
      <c r="AA20" s="1">
        <f t="shared" si="3"/>
        <v>0</v>
      </c>
      <c r="AB20" s="1">
        <f t="shared" si="4"/>
        <v>0</v>
      </c>
      <c r="AC20">
        <f t="shared" si="5"/>
        <v>0</v>
      </c>
      <c r="AD20">
        <f t="shared" si="8"/>
        <v>0</v>
      </c>
      <c r="AE20" s="1">
        <f t="shared" si="6"/>
        <v>0</v>
      </c>
      <c r="AF20" s="1">
        <f t="shared" si="7"/>
        <v>0</v>
      </c>
      <c r="AG20">
        <v>0</v>
      </c>
    </row>
    <row r="21" spans="2:33">
      <c r="B21">
        <v>0.11</v>
      </c>
      <c r="F21">
        <f>'LOOP GAIN FOR BUCK'!AZ21</f>
        <v>25.117058730701707</v>
      </c>
      <c r="G21">
        <f>'LOOP GAIN FOR BUCK'!AX21</f>
        <v>-71.9600798235589</v>
      </c>
      <c r="I21" s="1">
        <f>'LOOP GAIN FOR AMP'!AF21</f>
        <v>-15.762811974040025</v>
      </c>
      <c r="J21" s="1">
        <f>'LOOP GAIN FOR AMP'!AG21</f>
        <v>149.08342802072642</v>
      </c>
      <c r="K21" s="1"/>
      <c r="L21" s="1"/>
      <c r="M21" s="1"/>
      <c r="O21" s="1">
        <f t="shared" si="0"/>
        <v>9.3542467566616825</v>
      </c>
      <c r="P21" s="1">
        <f t="shared" si="1"/>
        <v>77.123348197167516</v>
      </c>
      <c r="Q21">
        <f t="shared" si="2"/>
        <v>9.3542467566616825</v>
      </c>
      <c r="R21">
        <f t="shared" si="2"/>
        <v>77.123348197167516</v>
      </c>
      <c r="AA21" s="1">
        <f t="shared" si="3"/>
        <v>0</v>
      </c>
      <c r="AB21" s="1">
        <f t="shared" si="4"/>
        <v>0</v>
      </c>
      <c r="AC21">
        <f t="shared" si="5"/>
        <v>0</v>
      </c>
      <c r="AD21">
        <f t="shared" si="8"/>
        <v>0</v>
      </c>
      <c r="AE21" s="1">
        <f t="shared" si="6"/>
        <v>0</v>
      </c>
      <c r="AF21" s="1">
        <f t="shared" si="7"/>
        <v>0</v>
      </c>
      <c r="AG21">
        <v>0</v>
      </c>
    </row>
    <row r="22" spans="2:33">
      <c r="B22">
        <v>0.12</v>
      </c>
      <c r="F22">
        <f>'LOOP GAIN FOR BUCK'!AZ22</f>
        <v>24.427123148834635</v>
      </c>
      <c r="G22">
        <f>'LOOP GAIN FOR BUCK'!AX22</f>
        <v>-73.348187842038016</v>
      </c>
      <c r="I22" s="1">
        <f>'LOOP GAIN FOR AMP'!AF22</f>
        <v>-15.987364571339349</v>
      </c>
      <c r="J22" s="1">
        <f>'LOOP GAIN FOR AMP'!AG22</f>
        <v>146.91997722954699</v>
      </c>
      <c r="K22" s="1"/>
      <c r="L22" s="1"/>
      <c r="M22" s="1"/>
      <c r="O22" s="1">
        <f t="shared" si="0"/>
        <v>8.4397585774952866</v>
      </c>
      <c r="P22" s="1">
        <f t="shared" si="1"/>
        <v>73.571789387508971</v>
      </c>
      <c r="Q22">
        <f t="shared" si="2"/>
        <v>8.4397585774952866</v>
      </c>
      <c r="R22">
        <f t="shared" si="2"/>
        <v>73.571789387508971</v>
      </c>
      <c r="AA22" s="1">
        <f t="shared" si="3"/>
        <v>0</v>
      </c>
      <c r="AB22" s="1">
        <f t="shared" si="4"/>
        <v>0</v>
      </c>
      <c r="AC22">
        <f t="shared" si="5"/>
        <v>0</v>
      </c>
      <c r="AD22">
        <f t="shared" si="8"/>
        <v>0</v>
      </c>
      <c r="AE22" s="1">
        <f t="shared" si="6"/>
        <v>0</v>
      </c>
      <c r="AF22" s="1">
        <f t="shared" si="7"/>
        <v>0</v>
      </c>
      <c r="AG22">
        <v>0</v>
      </c>
    </row>
    <row r="23" spans="2:33">
      <c r="B23">
        <v>0.13</v>
      </c>
      <c r="F23">
        <f>'LOOP GAIN FOR BUCK'!AZ23</f>
        <v>23.783844008315818</v>
      </c>
      <c r="G23">
        <f>'LOOP GAIN FOR BUCK'!AX23</f>
        <v>-74.536389884991848</v>
      </c>
      <c r="I23" s="1">
        <f>'LOOP GAIN FOR AMP'!AF23</f>
        <v>-16.218208327712492</v>
      </c>
      <c r="J23" s="1">
        <f>'LOOP GAIN FOR AMP'!AG23</f>
        <v>144.87566362867284</v>
      </c>
      <c r="K23" s="1"/>
      <c r="L23" s="1"/>
      <c r="M23" s="1"/>
      <c r="O23" s="1">
        <f t="shared" si="0"/>
        <v>7.5656356806033251</v>
      </c>
      <c r="P23" s="1">
        <f t="shared" si="1"/>
        <v>70.339273743680991</v>
      </c>
      <c r="Q23">
        <f t="shared" si="2"/>
        <v>7.5656356806033251</v>
      </c>
      <c r="R23">
        <f t="shared" si="2"/>
        <v>70.339273743680991</v>
      </c>
      <c r="AA23" s="1">
        <f t="shared" si="3"/>
        <v>0</v>
      </c>
      <c r="AB23" s="1">
        <f t="shared" si="4"/>
        <v>0</v>
      </c>
      <c r="AC23">
        <f t="shared" si="5"/>
        <v>0</v>
      </c>
      <c r="AD23">
        <f t="shared" si="8"/>
        <v>0</v>
      </c>
      <c r="AE23" s="1">
        <f t="shared" si="6"/>
        <v>0</v>
      </c>
      <c r="AF23" s="1">
        <f t="shared" si="7"/>
        <v>0</v>
      </c>
      <c r="AG23">
        <v>0</v>
      </c>
    </row>
    <row r="24" spans="2:33">
      <c r="B24">
        <v>0.14000000000000001</v>
      </c>
      <c r="F24">
        <f>'LOOP GAIN FOR BUCK'!AZ24</f>
        <v>23.181856652587605</v>
      </c>
      <c r="G24">
        <f>'LOOP GAIN FOR BUCK'!AX24</f>
        <v>-75.563660352759115</v>
      </c>
      <c r="I24" s="1">
        <f>'LOOP GAIN FOR AMP'!AF24</f>
        <v>-16.453654824371867</v>
      </c>
      <c r="J24" s="1">
        <f>'LOOP GAIN FOR AMP'!AG24</f>
        <v>142.94677024075534</v>
      </c>
      <c r="K24" s="1"/>
      <c r="L24" s="1"/>
      <c r="M24" s="1"/>
      <c r="O24" s="1">
        <f t="shared" si="0"/>
        <v>6.7282018282157381</v>
      </c>
      <c r="P24" s="1">
        <f t="shared" si="1"/>
        <v>67.383109887996227</v>
      </c>
      <c r="Q24">
        <f t="shared" si="2"/>
        <v>6.7282018282157381</v>
      </c>
      <c r="R24">
        <f t="shared" si="2"/>
        <v>67.383109887996227</v>
      </c>
      <c r="AA24" s="1">
        <f t="shared" si="3"/>
        <v>0</v>
      </c>
      <c r="AB24" s="1">
        <f t="shared" si="4"/>
        <v>0</v>
      </c>
      <c r="AC24">
        <f t="shared" si="5"/>
        <v>0</v>
      </c>
      <c r="AD24">
        <f t="shared" si="8"/>
        <v>0</v>
      </c>
      <c r="AE24" s="1">
        <f t="shared" si="6"/>
        <v>0</v>
      </c>
      <c r="AF24" s="1">
        <f t="shared" si="7"/>
        <v>0</v>
      </c>
      <c r="AG24">
        <v>0</v>
      </c>
    </row>
    <row r="25" spans="2:33">
      <c r="B25">
        <v>0.15</v>
      </c>
      <c r="F25">
        <f>'LOOP GAIN FOR BUCK'!AZ25</f>
        <v>22.616561779938866</v>
      </c>
      <c r="G25">
        <f>'LOOP GAIN FOR BUCK'!AX25</f>
        <v>-76.459658221776749</v>
      </c>
      <c r="I25" s="1">
        <f>'LOOP GAIN FOR AMP'!AF25</f>
        <v>-16.692218107774742</v>
      </c>
      <c r="J25" s="1">
        <f>'LOOP GAIN FOR AMP'!AG25</f>
        <v>141.12874625223191</v>
      </c>
      <c r="K25" s="1"/>
      <c r="L25" s="1"/>
      <c r="M25" s="1"/>
      <c r="O25" s="1">
        <f t="shared" si="0"/>
        <v>5.9243436721641238</v>
      </c>
      <c r="P25" s="1">
        <f t="shared" si="1"/>
        <v>64.669088030455157</v>
      </c>
      <c r="Q25">
        <f t="shared" si="2"/>
        <v>5.9243436721641238</v>
      </c>
      <c r="R25">
        <f t="shared" si="2"/>
        <v>64.669088030455157</v>
      </c>
      <c r="AA25" s="1">
        <f t="shared" si="3"/>
        <v>0</v>
      </c>
      <c r="AB25" s="1">
        <f t="shared" si="4"/>
        <v>0</v>
      </c>
      <c r="AC25">
        <f t="shared" si="5"/>
        <v>0</v>
      </c>
      <c r="AD25">
        <f t="shared" si="8"/>
        <v>0</v>
      </c>
      <c r="AE25" s="1">
        <f t="shared" si="6"/>
        <v>0</v>
      </c>
      <c r="AF25" s="1">
        <f t="shared" si="7"/>
        <v>0</v>
      </c>
      <c r="AG25">
        <v>0</v>
      </c>
    </row>
    <row r="26" spans="2:33">
      <c r="B26">
        <v>0.16</v>
      </c>
      <c r="F26">
        <f>'LOOP GAIN FOR BUCK'!AZ26</f>
        <v>22.084017104877745</v>
      </c>
      <c r="G26">
        <f>'LOOP GAIN FOR BUCK'!AX26</f>
        <v>-77.247299626012449</v>
      </c>
      <c r="I26" s="1">
        <f>'LOOP GAIN FOR AMP'!AF26</f>
        <v>-16.932607793737642</v>
      </c>
      <c r="J26" s="1">
        <f>'LOOP GAIN FOR AMP'!AG26</f>
        <v>139.41647507951996</v>
      </c>
      <c r="K26" s="1"/>
      <c r="L26" s="1"/>
      <c r="M26" s="1"/>
      <c r="O26" s="1">
        <f t="shared" si="0"/>
        <v>5.1514093111401031</v>
      </c>
      <c r="P26" s="1">
        <f t="shared" si="1"/>
        <v>62.169175453507506</v>
      </c>
      <c r="Q26">
        <f t="shared" si="2"/>
        <v>5.1514093111401031</v>
      </c>
      <c r="R26">
        <f t="shared" si="2"/>
        <v>62.169175453507506</v>
      </c>
      <c r="AA26" s="1">
        <f t="shared" si="3"/>
        <v>0</v>
      </c>
      <c r="AB26" s="1">
        <f t="shared" si="4"/>
        <v>0</v>
      </c>
      <c r="AC26">
        <f t="shared" si="5"/>
        <v>0</v>
      </c>
      <c r="AD26">
        <f t="shared" si="8"/>
        <v>0</v>
      </c>
      <c r="AE26" s="1">
        <f t="shared" si="6"/>
        <v>0</v>
      </c>
      <c r="AF26" s="1">
        <f t="shared" si="7"/>
        <v>0</v>
      </c>
      <c r="AG26">
        <v>0</v>
      </c>
    </row>
    <row r="27" spans="2:33">
      <c r="B27">
        <v>0.17</v>
      </c>
      <c r="F27">
        <f>'LOOP GAIN FOR BUCK'!AZ27</f>
        <v>21.580836036031663</v>
      </c>
      <c r="G27">
        <f>'LOOP GAIN FOR BUCK'!AX27</f>
        <v>-77.944539276842676</v>
      </c>
      <c r="I27" s="1">
        <f>'LOOP GAIN FOR AMP'!AF27</f>
        <v>-17.173716999041183</v>
      </c>
      <c r="J27" s="1">
        <f>'LOOP GAIN FOR AMP'!AG27</f>
        <v>137.80449688457207</v>
      </c>
      <c r="K27" s="1"/>
      <c r="L27" s="1"/>
      <c r="M27" s="1"/>
      <c r="O27" s="1">
        <f t="shared" si="0"/>
        <v>4.4071190369904798</v>
      </c>
      <c r="P27" s="1">
        <f t="shared" si="1"/>
        <v>59.859957607729399</v>
      </c>
      <c r="Q27">
        <f t="shared" si="2"/>
        <v>4.4071190369904798</v>
      </c>
      <c r="R27">
        <f t="shared" si="2"/>
        <v>59.859957607729399</v>
      </c>
      <c r="AA27" s="1">
        <f t="shared" si="3"/>
        <v>0</v>
      </c>
      <c r="AB27" s="1">
        <f t="shared" si="4"/>
        <v>0</v>
      </c>
      <c r="AC27">
        <f t="shared" si="5"/>
        <v>0</v>
      </c>
      <c r="AD27">
        <f t="shared" si="8"/>
        <v>0</v>
      </c>
      <c r="AE27" s="1">
        <f t="shared" si="6"/>
        <v>0</v>
      </c>
      <c r="AF27" s="1">
        <f t="shared" si="7"/>
        <v>0</v>
      </c>
      <c r="AG27">
        <v>0</v>
      </c>
    </row>
    <row r="28" spans="2:33">
      <c r="B28">
        <v>0.18</v>
      </c>
      <c r="F28">
        <f>'LOOP GAIN FOR BUCK'!AZ28</f>
        <v>21.104099109985594</v>
      </c>
      <c r="G28">
        <f>'LOOP GAIN FOR BUCK'!AX28</f>
        <v>-78.565624867909719</v>
      </c>
      <c r="I28" s="1">
        <f>'LOOP GAIN FOR AMP'!AF28</f>
        <v>-17.41460718242671</v>
      </c>
      <c r="J28" s="1">
        <f>'LOOP GAIN FOR AMP'!AG28</f>
        <v>136.28718758234112</v>
      </c>
      <c r="K28" s="1"/>
      <c r="L28" s="1"/>
      <c r="M28" s="1"/>
      <c r="O28" s="1">
        <f t="shared" si="0"/>
        <v>3.6894919275588833</v>
      </c>
      <c r="P28" s="1">
        <f t="shared" si="1"/>
        <v>57.7215627144314</v>
      </c>
      <c r="Q28">
        <f t="shared" si="2"/>
        <v>3.6894919275588833</v>
      </c>
      <c r="R28">
        <f t="shared" si="2"/>
        <v>57.7215627144314</v>
      </c>
      <c r="AA28" s="1">
        <f t="shared" si="3"/>
        <v>0</v>
      </c>
      <c r="AB28" s="1">
        <f t="shared" si="4"/>
        <v>0</v>
      </c>
      <c r="AC28">
        <f t="shared" si="5"/>
        <v>0</v>
      </c>
      <c r="AD28">
        <f t="shared" si="8"/>
        <v>0</v>
      </c>
      <c r="AE28" s="1">
        <f t="shared" si="6"/>
        <v>0</v>
      </c>
      <c r="AF28" s="1">
        <f t="shared" si="7"/>
        <v>0</v>
      </c>
      <c r="AG28">
        <v>0</v>
      </c>
    </row>
    <row r="29" spans="2:33">
      <c r="B29">
        <v>0.19</v>
      </c>
      <c r="F29">
        <f>'LOOP GAIN FOR BUCK'!AZ29</f>
        <v>20.651279001272375</v>
      </c>
      <c r="G29">
        <f>'LOOP GAIN FOR BUCK'!AX29</f>
        <v>-79.121994682419924</v>
      </c>
      <c r="I29" s="1">
        <f>'LOOP GAIN FOR AMP'!AF29</f>
        <v>-17.654491497877885</v>
      </c>
      <c r="J29" s="1">
        <f>'LOOP GAIN FOR AMP'!AG29</f>
        <v>134.85889856454918</v>
      </c>
      <c r="K29" s="1"/>
      <c r="L29" s="1"/>
      <c r="M29" s="1"/>
      <c r="O29" s="1">
        <f t="shared" si="0"/>
        <v>2.99678750339449</v>
      </c>
      <c r="P29" s="1">
        <f t="shared" si="1"/>
        <v>55.736903882129255</v>
      </c>
      <c r="Q29">
        <f t="shared" si="2"/>
        <v>2.99678750339449</v>
      </c>
      <c r="R29">
        <f t="shared" si="2"/>
        <v>55.736903882129255</v>
      </c>
      <c r="AA29" s="1">
        <f t="shared" si="3"/>
        <v>0</v>
      </c>
      <c r="AB29" s="1">
        <f t="shared" si="4"/>
        <v>0</v>
      </c>
      <c r="AC29">
        <f t="shared" si="5"/>
        <v>0</v>
      </c>
      <c r="AD29">
        <f t="shared" si="8"/>
        <v>0</v>
      </c>
      <c r="AE29" s="1">
        <f t="shared" si="6"/>
        <v>0</v>
      </c>
      <c r="AF29" s="1">
        <f t="shared" si="7"/>
        <v>0</v>
      </c>
      <c r="AG29">
        <v>0</v>
      </c>
    </row>
    <row r="30" spans="2:33">
      <c r="B30">
        <v>0.2</v>
      </c>
      <c r="F30">
        <f>'LOOP GAIN FOR BUCK'!AZ30</f>
        <v>20.220178002836519</v>
      </c>
      <c r="G30">
        <f>'LOOP GAIN FOR BUCK'!AX30</f>
        <v>-79.622929710104358</v>
      </c>
      <c r="I30" s="1">
        <f>'LOOP GAIN FOR AMP'!AF30</f>
        <v>-17.892717826711142</v>
      </c>
      <c r="J30" s="1">
        <f>'LOOP GAIN FOR AMP'!AG30</f>
        <v>133.51406240056485</v>
      </c>
      <c r="K30" s="1"/>
      <c r="L30" s="1"/>
      <c r="M30" s="1"/>
      <c r="O30" s="1">
        <f t="shared" si="0"/>
        <v>2.3274601761253777</v>
      </c>
      <c r="P30" s="1">
        <f t="shared" si="1"/>
        <v>53.891132690460495</v>
      </c>
      <c r="Q30">
        <f t="shared" si="2"/>
        <v>2.3274601761253777</v>
      </c>
      <c r="R30">
        <f t="shared" si="2"/>
        <v>53.891132690460495</v>
      </c>
      <c r="AA30" s="1">
        <f t="shared" si="3"/>
        <v>0</v>
      </c>
      <c r="AB30" s="1">
        <f t="shared" si="4"/>
        <v>0</v>
      </c>
      <c r="AC30">
        <f t="shared" si="5"/>
        <v>0</v>
      </c>
      <c r="AD30">
        <f t="shared" si="8"/>
        <v>0</v>
      </c>
      <c r="AE30" s="1">
        <f t="shared" si="6"/>
        <v>0</v>
      </c>
      <c r="AF30" s="1">
        <f t="shared" si="7"/>
        <v>0</v>
      </c>
      <c r="AG30">
        <v>0</v>
      </c>
    </row>
    <row r="31" spans="2:33">
      <c r="B31">
        <v>0.21</v>
      </c>
      <c r="F31">
        <f>'LOOP GAIN FOR BUCK'!AZ31</f>
        <v>19.808876265592957</v>
      </c>
      <c r="G31">
        <f>'LOOP GAIN FOR BUCK'!AX31</f>
        <v>-80.076034196706246</v>
      </c>
      <c r="I31" s="1">
        <f>'LOOP GAIN FOR AMP'!AF31</f>
        <v>-18.128752287938738</v>
      </c>
      <c r="J31" s="1">
        <f>'LOOP GAIN FOR AMP'!AG31</f>
        <v>132.24727002207442</v>
      </c>
      <c r="K31" s="1"/>
      <c r="L31" s="1"/>
      <c r="M31" s="1"/>
      <c r="O31" s="1">
        <f t="shared" si="0"/>
        <v>1.6801239776542189</v>
      </c>
      <c r="P31" s="1">
        <f t="shared" si="1"/>
        <v>52.171235825368171</v>
      </c>
      <c r="Q31">
        <f t="shared" si="2"/>
        <v>1.6801239776542189</v>
      </c>
      <c r="R31">
        <f t="shared" si="2"/>
        <v>52.171235825368171</v>
      </c>
      <c r="AA31" s="1">
        <f t="shared" si="3"/>
        <v>0</v>
      </c>
      <c r="AB31" s="1">
        <f t="shared" si="4"/>
        <v>0</v>
      </c>
      <c r="AC31">
        <f t="shared" si="5"/>
        <v>0</v>
      </c>
      <c r="AD31">
        <f t="shared" si="8"/>
        <v>0</v>
      </c>
      <c r="AE31" s="1">
        <f t="shared" si="6"/>
        <v>0</v>
      </c>
      <c r="AF31" s="1">
        <f t="shared" si="7"/>
        <v>0</v>
      </c>
      <c r="AG31">
        <v>0</v>
      </c>
    </row>
    <row r="32" spans="2:33">
      <c r="B32">
        <v>0.22</v>
      </c>
      <c r="F32">
        <f>'LOOP GAIN FOR BUCK'!AZ32</f>
        <v>19.415689040316796</v>
      </c>
      <c r="G32">
        <f>'LOOP GAIN FOR BUCK'!AX32</f>
        <v>-80.487594490045893</v>
      </c>
      <c r="I32" s="1">
        <f>'LOOP GAIN FOR AMP'!AF32</f>
        <v>-18.362163735515079</v>
      </c>
      <c r="J32" s="1">
        <f>'LOOP GAIN FOR AMP'!AG32</f>
        <v>131.05332464823425</v>
      </c>
      <c r="K32" s="1"/>
      <c r="L32" s="1"/>
      <c r="M32" s="1"/>
      <c r="O32" s="1">
        <f t="shared" si="0"/>
        <v>1.0535253048017168</v>
      </c>
      <c r="P32" s="1">
        <f t="shared" si="1"/>
        <v>50.565730158188359</v>
      </c>
      <c r="Q32">
        <f t="shared" si="2"/>
        <v>1.0535253048017168</v>
      </c>
      <c r="R32">
        <f t="shared" si="2"/>
        <v>50.565730158188359</v>
      </c>
      <c r="AA32" s="1">
        <f t="shared" si="3"/>
        <v>0</v>
      </c>
      <c r="AB32" s="1">
        <f t="shared" si="4"/>
        <v>0</v>
      </c>
      <c r="AC32">
        <f t="shared" si="5"/>
        <v>0</v>
      </c>
      <c r="AD32">
        <f t="shared" si="8"/>
        <v>0</v>
      </c>
      <c r="AE32" s="1">
        <f t="shared" si="6"/>
        <v>0</v>
      </c>
      <c r="AF32" s="1">
        <f t="shared" si="7"/>
        <v>0</v>
      </c>
      <c r="AG32">
        <v>0</v>
      </c>
    </row>
    <row r="33" spans="2:33">
      <c r="B33">
        <v>0.23</v>
      </c>
      <c r="F33">
        <f>'LOOP GAIN FOR BUCK'!AZ33</f>
        <v>19.039131335929874</v>
      </c>
      <c r="G33">
        <f>'LOOP GAIN FOR BUCK'!AX33</f>
        <v>-80.862850331679951</v>
      </c>
      <c r="I33" s="1">
        <f>'LOOP GAIN FOR AMP'!AF33</f>
        <v>-18.592609531793727</v>
      </c>
      <c r="J33" s="1">
        <f>'LOOP GAIN FOR AMP'!AG33</f>
        <v>129.92727718414207</v>
      </c>
      <c r="K33" s="1"/>
      <c r="L33" s="1"/>
      <c r="M33" s="1"/>
      <c r="O33" s="1">
        <f t="shared" si="0"/>
        <v>0.44652180413614673</v>
      </c>
      <c r="P33" s="1">
        <f t="shared" si="1"/>
        <v>49.06442685246212</v>
      </c>
      <c r="Q33">
        <f t="shared" si="2"/>
        <v>0.44652180413614673</v>
      </c>
      <c r="R33">
        <f t="shared" si="2"/>
        <v>49.06442685246212</v>
      </c>
      <c r="AA33" s="1">
        <f t="shared" si="3"/>
        <v>0</v>
      </c>
      <c r="AB33" s="1">
        <f t="shared" si="4"/>
        <v>0</v>
      </c>
      <c r="AC33">
        <f t="shared" si="5"/>
        <v>0</v>
      </c>
      <c r="AD33">
        <f t="shared" si="8"/>
        <v>0</v>
      </c>
      <c r="AE33" s="1">
        <f t="shared" si="6"/>
        <v>0</v>
      </c>
      <c r="AF33" s="1">
        <f t="shared" si="7"/>
        <v>0</v>
      </c>
      <c r="AG33">
        <v>0</v>
      </c>
    </row>
    <row r="34" spans="2:33">
      <c r="B34">
        <v>0.24</v>
      </c>
      <c r="F34">
        <f>'LOOP GAIN FOR BUCK'!AZ34</f>
        <v>18.677888642339948</v>
      </c>
      <c r="G34">
        <f>'LOOP GAIN FOR BUCK'!AX34</f>
        <v>-81.206202323371087</v>
      </c>
      <c r="I34" s="1">
        <f>'LOOP GAIN FOR AMP'!AF34</f>
        <v>-18.819822728609935</v>
      </c>
      <c r="J34" s="1">
        <f>'LOOP GAIN FOR AMP'!AG34</f>
        <v>128.8644471822482</v>
      </c>
      <c r="K34" s="1"/>
      <c r="L34" s="1"/>
      <c r="M34" s="1"/>
      <c r="O34" s="1">
        <f t="shared" si="0"/>
        <v>-0.1419340862699876</v>
      </c>
      <c r="P34" s="1">
        <f t="shared" si="1"/>
        <v>47.658244858877111</v>
      </c>
      <c r="Q34">
        <f t="shared" si="2"/>
        <v>0.1419340862699876</v>
      </c>
      <c r="R34">
        <f t="shared" si="2"/>
        <v>47.658244858877111</v>
      </c>
      <c r="AA34" s="1">
        <f t="shared" si="3"/>
        <v>0</v>
      </c>
      <c r="AB34" s="1">
        <f t="shared" si="4"/>
        <v>0</v>
      </c>
      <c r="AC34">
        <f t="shared" si="5"/>
        <v>0</v>
      </c>
      <c r="AD34">
        <f t="shared" si="8"/>
        <v>0</v>
      </c>
      <c r="AE34" s="1">
        <f t="shared" si="6"/>
        <v>0</v>
      </c>
      <c r="AF34" s="1">
        <f t="shared" si="7"/>
        <v>0</v>
      </c>
      <c r="AG34">
        <v>0</v>
      </c>
    </row>
    <row r="35" spans="2:33">
      <c r="B35">
        <v>0.25</v>
      </c>
      <c r="F35">
        <f>'LOOP GAIN FOR BUCK'!AZ35</f>
        <v>18.330792598534</v>
      </c>
      <c r="G35">
        <f>'LOOP GAIN FOR BUCK'!AX35</f>
        <v>-81.521372286644464</v>
      </c>
      <c r="I35" s="1">
        <f>'LOOP GAIN FOR AMP'!AF35</f>
        <v>-19.043600678933526</v>
      </c>
      <c r="J35" s="1">
        <f>'LOOP GAIN FOR AMP'!AG35</f>
        <v>127.86043279314288</v>
      </c>
      <c r="K35" s="1"/>
      <c r="L35" s="1"/>
      <c r="M35" s="1"/>
      <c r="O35" s="1">
        <f t="shared" si="0"/>
        <v>-0.71280808039952603</v>
      </c>
      <c r="P35" s="1">
        <f t="shared" si="1"/>
        <v>46.339060506498413</v>
      </c>
      <c r="Q35">
        <f t="shared" si="2"/>
        <v>0.71280808039952603</v>
      </c>
      <c r="R35">
        <f t="shared" si="2"/>
        <v>46.339060506498413</v>
      </c>
      <c r="AA35" s="1">
        <f t="shared" si="3"/>
        <v>0</v>
      </c>
      <c r="AB35" s="1">
        <f t="shared" si="4"/>
        <v>0</v>
      </c>
      <c r="AC35">
        <f t="shared" si="5"/>
        <v>0</v>
      </c>
      <c r="AD35">
        <f t="shared" si="8"/>
        <v>0</v>
      </c>
      <c r="AE35" s="1">
        <f t="shared" si="6"/>
        <v>0</v>
      </c>
      <c r="AF35" s="1">
        <f t="shared" si="7"/>
        <v>0</v>
      </c>
      <c r="AG35">
        <v>0</v>
      </c>
    </row>
    <row r="36" spans="2:33">
      <c r="B36">
        <v>0.26</v>
      </c>
      <c r="F36">
        <f>'LOOP GAIN FOR BUCK'!AZ36</f>
        <v>17.996800693171437</v>
      </c>
      <c r="G36">
        <f>'LOOP GAIN FOR BUCK'!AX36</f>
        <v>-81.811528449155063</v>
      </c>
      <c r="I36" s="1">
        <f>'LOOP GAIN FOR AMP'!AF36</f>
        <v>-19.263795031541665</v>
      </c>
      <c r="J36" s="1">
        <f>'LOOP GAIN FOR AMP'!AG36</f>
        <v>126.91111250733388</v>
      </c>
      <c r="K36" s="1"/>
      <c r="L36" s="1"/>
      <c r="M36" s="1"/>
      <c r="O36" s="1">
        <f t="shared" si="0"/>
        <v>-1.2669943383702282</v>
      </c>
      <c r="P36" s="1">
        <f t="shared" si="1"/>
        <v>45.09958405817882</v>
      </c>
      <c r="Q36">
        <f t="shared" si="2"/>
        <v>1.2669943383702282</v>
      </c>
      <c r="R36">
        <f t="shared" si="2"/>
        <v>45.09958405817882</v>
      </c>
      <c r="AA36" s="1">
        <f t="shared" si="3"/>
        <v>0</v>
      </c>
      <c r="AB36" s="1">
        <f t="shared" si="4"/>
        <v>0</v>
      </c>
      <c r="AC36">
        <f t="shared" si="5"/>
        <v>0</v>
      </c>
      <c r="AD36">
        <f t="shared" si="8"/>
        <v>0</v>
      </c>
      <c r="AE36" s="1">
        <f t="shared" si="6"/>
        <v>0</v>
      </c>
      <c r="AF36" s="1">
        <f t="shared" si="7"/>
        <v>0</v>
      </c>
      <c r="AG36">
        <v>0</v>
      </c>
    </row>
    <row r="37" spans="2:33">
      <c r="B37">
        <v>0.27</v>
      </c>
      <c r="F37">
        <f>'LOOP GAIN FOR BUCK'!AZ37</f>
        <v>17.674979259023779</v>
      </c>
      <c r="G37">
        <f>'LOOP GAIN FOR BUCK'!AX37</f>
        <v>-82.079384081924033</v>
      </c>
      <c r="I37" s="1">
        <f>'LOOP GAIN FOR AMP'!AF37</f>
        <v>-19.480303018682417</v>
      </c>
      <c r="J37" s="1">
        <f>'LOOP GAIN FOR AMP'!AG37</f>
        <v>126.0126409329707</v>
      </c>
      <c r="K37" s="1"/>
      <c r="L37" s="1"/>
      <c r="M37" s="1"/>
      <c r="O37" s="1">
        <f t="shared" si="0"/>
        <v>-1.8053237596586378</v>
      </c>
      <c r="P37" s="1">
        <f t="shared" si="1"/>
        <v>43.933256851046664</v>
      </c>
      <c r="Q37">
        <f t="shared" si="2"/>
        <v>1.8053237596586378</v>
      </c>
      <c r="R37">
        <f t="shared" si="2"/>
        <v>43.933256851046664</v>
      </c>
      <c r="AA37" s="1">
        <f t="shared" si="3"/>
        <v>0</v>
      </c>
      <c r="AB37" s="1">
        <f t="shared" si="4"/>
        <v>0</v>
      </c>
      <c r="AC37">
        <f t="shared" si="5"/>
        <v>0</v>
      </c>
      <c r="AD37">
        <f t="shared" si="8"/>
        <v>0</v>
      </c>
      <c r="AE37" s="1">
        <f t="shared" si="6"/>
        <v>0</v>
      </c>
      <c r="AF37" s="1">
        <f t="shared" si="7"/>
        <v>0</v>
      </c>
      <c r="AG37">
        <v>0</v>
      </c>
    </row>
    <row r="38" spans="2:33">
      <c r="B38">
        <v>0.28000000000000003</v>
      </c>
      <c r="F38">
        <f>'LOOP GAIN FOR BUCK'!AZ38</f>
        <v>17.364489165406159</v>
      </c>
      <c r="G38">
        <f>'LOOP GAIN FOR BUCK'!AX38</f>
        <v>-82.327275892434159</v>
      </c>
      <c r="I38" s="1">
        <f>'LOOP GAIN FOR AMP'!AF38</f>
        <v>-19.693059924135248</v>
      </c>
      <c r="J38" s="1">
        <f>'LOOP GAIN FOR AMP'!AG38</f>
        <v>125.16144037723365</v>
      </c>
      <c r="K38" s="1"/>
      <c r="L38" s="1"/>
      <c r="M38" s="1"/>
      <c r="O38" s="1">
        <f t="shared" si="0"/>
        <v>-2.3285707587290894</v>
      </c>
      <c r="P38" s="1">
        <f t="shared" si="1"/>
        <v>42.834164484799487</v>
      </c>
      <c r="Q38">
        <f t="shared" si="2"/>
        <v>2.3285707587290894</v>
      </c>
      <c r="R38">
        <f t="shared" si="2"/>
        <v>42.834164484799487</v>
      </c>
      <c r="AA38" s="1">
        <f t="shared" si="3"/>
        <v>0</v>
      </c>
      <c r="AB38" s="1">
        <f t="shared" si="4"/>
        <v>0</v>
      </c>
      <c r="AC38">
        <f t="shared" si="5"/>
        <v>0</v>
      </c>
      <c r="AD38">
        <f t="shared" si="8"/>
        <v>0</v>
      </c>
      <c r="AE38" s="1">
        <f t="shared" si="6"/>
        <v>0</v>
      </c>
      <c r="AF38" s="1">
        <f t="shared" si="7"/>
        <v>0</v>
      </c>
      <c r="AG38">
        <v>0</v>
      </c>
    </row>
    <row r="39" spans="2:33">
      <c r="B39">
        <v>0.28999999999999998</v>
      </c>
      <c r="F39">
        <f>'LOOP GAIN FOR BUCK'!AZ39</f>
        <v>17.064573728158436</v>
      </c>
      <c r="G39">
        <f>'LOOP GAIN FOR BUCK'!AX39</f>
        <v>-82.557226833680545</v>
      </c>
      <c r="I39" s="1">
        <f>'LOOP GAIN FOR AMP'!AF39</f>
        <v>-19.902032610138246</v>
      </c>
      <c r="J39" s="1">
        <f>'LOOP GAIN FOR AMP'!AG39</f>
        <v>124.35418960133183</v>
      </c>
      <c r="K39" s="1"/>
      <c r="L39" s="1"/>
      <c r="M39" s="1"/>
      <c r="O39" s="1">
        <f t="shared" si="0"/>
        <v>-2.8374588819798099</v>
      </c>
      <c r="P39" s="1">
        <f t="shared" si="1"/>
        <v>41.79696276765128</v>
      </c>
      <c r="Q39">
        <f t="shared" si="2"/>
        <v>2.8374588819798099</v>
      </c>
      <c r="R39">
        <f t="shared" si="2"/>
        <v>41.79696276765128</v>
      </c>
      <c r="AA39" s="1">
        <f t="shared" si="3"/>
        <v>0</v>
      </c>
      <c r="AB39" s="1">
        <f t="shared" si="4"/>
        <v>0</v>
      </c>
      <c r="AC39">
        <f t="shared" si="5"/>
        <v>0</v>
      </c>
      <c r="AD39">
        <f t="shared" si="8"/>
        <v>0</v>
      </c>
      <c r="AE39" s="1">
        <f t="shared" si="6"/>
        <v>0</v>
      </c>
      <c r="AF39" s="1">
        <f t="shared" si="7"/>
        <v>0</v>
      </c>
      <c r="AG39">
        <v>0</v>
      </c>
    </row>
    <row r="40" spans="2:33">
      <c r="B40">
        <v>0.3</v>
      </c>
      <c r="F40">
        <f>'LOOP GAIN FOR BUCK'!AZ40</f>
        <v>16.774548449298091</v>
      </c>
      <c r="G40">
        <f>'LOOP GAIN FOR BUCK'!AX40</f>
        <v>-82.770996809040525</v>
      </c>
      <c r="I40" s="1">
        <f>'LOOP GAIN FOR AMP'!AF40</f>
        <v>-20.107213981641507</v>
      </c>
      <c r="J40" s="1">
        <f>'LOOP GAIN FOR AMP'!AG40</f>
        <v>123.58781079464043</v>
      </c>
      <c r="K40" s="1"/>
      <c r="L40" s="1"/>
      <c r="M40" s="1"/>
      <c r="O40" s="1">
        <f t="shared" si="0"/>
        <v>-3.332665532343416</v>
      </c>
      <c r="P40" s="1">
        <f t="shared" si="1"/>
        <v>40.816813985599907</v>
      </c>
      <c r="Q40">
        <f t="shared" si="2"/>
        <v>3.332665532343416</v>
      </c>
      <c r="R40">
        <f t="shared" si="2"/>
        <v>40.816813985599907</v>
      </c>
      <c r="AA40" s="1">
        <f t="shared" si="3"/>
        <v>0</v>
      </c>
      <c r="AB40" s="1">
        <f t="shared" si="4"/>
        <v>0</v>
      </c>
      <c r="AC40">
        <f t="shared" si="5"/>
        <v>0</v>
      </c>
      <c r="AD40">
        <f t="shared" si="8"/>
        <v>0</v>
      </c>
      <c r="AE40" s="1">
        <f t="shared" si="6"/>
        <v>0</v>
      </c>
      <c r="AF40" s="1">
        <f t="shared" si="7"/>
        <v>0</v>
      </c>
      <c r="AG40">
        <v>0</v>
      </c>
    </row>
    <row r="41" spans="2:33">
      <c r="B41">
        <v>0.31</v>
      </c>
      <c r="F41">
        <f>'LOOP GAIN FOR BUCK'!AZ41</f>
        <v>16.493792272451898</v>
      </c>
      <c r="G41">
        <f>'LOOP GAIN FOR BUCK'!AX41</f>
        <v>-82.970123896718718</v>
      </c>
      <c r="I41" s="1">
        <f>'LOOP GAIN FOR AMP'!AF41</f>
        <v>-20.308618271861</v>
      </c>
      <c r="J41" s="1">
        <f>'LOOP GAIN FOR AMP'!AG41</f>
        <v>122.85945555350636</v>
      </c>
      <c r="K41" s="1"/>
      <c r="L41" s="1"/>
      <c r="M41" s="1"/>
      <c r="O41" s="1">
        <f t="shared" si="0"/>
        <v>-3.8148259994091021</v>
      </c>
      <c r="P41" s="1">
        <f t="shared" si="1"/>
        <v>39.889331656787647</v>
      </c>
      <c r="Q41">
        <f t="shared" si="2"/>
        <v>3.8148259994091021</v>
      </c>
      <c r="R41">
        <f t="shared" si="2"/>
        <v>39.889331656787647</v>
      </c>
      <c r="AA41" s="1">
        <f t="shared" si="3"/>
        <v>0</v>
      </c>
      <c r="AB41" s="1">
        <f t="shared" si="4"/>
        <v>0</v>
      </c>
      <c r="AC41">
        <f t="shared" si="5"/>
        <v>0</v>
      </c>
      <c r="AD41">
        <f t="shared" si="8"/>
        <v>0</v>
      </c>
      <c r="AE41" s="1">
        <f t="shared" si="6"/>
        <v>0</v>
      </c>
      <c r="AF41" s="1">
        <f t="shared" si="7"/>
        <v>0</v>
      </c>
      <c r="AG41">
        <v>0</v>
      </c>
    </row>
    <row r="42" spans="2:33">
      <c r="B42">
        <v>0.32</v>
      </c>
      <c r="F42">
        <f>'LOOP GAIN FOR BUCK'!AZ42</f>
        <v>16.22174009926001</v>
      </c>
      <c r="G42">
        <f>'LOOP GAIN FOR BUCK'!AX42</f>
        <v>-83.155958090103326</v>
      </c>
      <c r="I42" s="1">
        <f>'LOOP GAIN FOR AMP'!AF42</f>
        <v>-20.506277041756459</v>
      </c>
      <c r="J42" s="1">
        <f>'LOOP GAIN FOR AMP'!AG42</f>
        <v>122.16649044489017</v>
      </c>
      <c r="K42" s="1"/>
      <c r="L42" s="1"/>
      <c r="M42" s="1"/>
      <c r="O42" s="1">
        <f t="shared" si="0"/>
        <v>-4.2845369424964481</v>
      </c>
      <c r="P42" s="1">
        <f t="shared" si="1"/>
        <v>39.010532354786847</v>
      </c>
      <c r="Q42">
        <f t="shared" si="2"/>
        <v>4.2845369424964481</v>
      </c>
      <c r="R42">
        <f t="shared" si="2"/>
        <v>39.010532354786847</v>
      </c>
      <c r="AA42" s="1">
        <f t="shared" si="3"/>
        <v>0</v>
      </c>
      <c r="AB42" s="1">
        <f t="shared" si="4"/>
        <v>0</v>
      </c>
      <c r="AC42">
        <f t="shared" si="5"/>
        <v>0</v>
      </c>
      <c r="AD42">
        <f t="shared" si="8"/>
        <v>0</v>
      </c>
      <c r="AE42" s="1">
        <f t="shared" si="6"/>
        <v>0</v>
      </c>
      <c r="AF42" s="1">
        <f t="shared" si="7"/>
        <v>0</v>
      </c>
      <c r="AG42">
        <v>0</v>
      </c>
    </row>
    <row r="43" spans="2:33">
      <c r="B43">
        <v>0.33</v>
      </c>
      <c r="F43">
        <f>'LOOP GAIN FOR BUCK'!AZ43</f>
        <v>15.95787635917822</v>
      </c>
      <c r="G43">
        <f>'LOOP GAIN FOR BUCK'!AX43</f>
        <v>-83.329689086060682</v>
      </c>
      <c r="I43" s="1">
        <f>'LOOP GAIN FOR AMP'!AF43</f>
        <v>-20.700235796213462</v>
      </c>
      <c r="J43" s="1">
        <f>'LOOP GAIN FOR AMP'!AG43</f>
        <v>121.50648257485973</v>
      </c>
      <c r="K43" s="1"/>
      <c r="L43" s="1"/>
      <c r="M43" s="1"/>
      <c r="O43" s="1">
        <f t="shared" si="0"/>
        <v>-4.7423594370352422</v>
      </c>
      <c r="P43" s="1">
        <f t="shared" si="1"/>
        <v>38.176793488799049</v>
      </c>
      <c r="Q43">
        <f t="shared" si="2"/>
        <v>4.7423594370352422</v>
      </c>
      <c r="R43">
        <f t="shared" si="2"/>
        <v>38.176793488799049</v>
      </c>
      <c r="AA43" s="1">
        <f t="shared" si="3"/>
        <v>0</v>
      </c>
      <c r="AB43" s="1">
        <f t="shared" si="4"/>
        <v>0</v>
      </c>
      <c r="AC43">
        <f t="shared" si="5"/>
        <v>0</v>
      </c>
      <c r="AD43">
        <f t="shared" si="8"/>
        <v>0</v>
      </c>
      <c r="AE43" s="1">
        <f t="shared" si="6"/>
        <v>0</v>
      </c>
      <c r="AF43" s="1">
        <f t="shared" si="7"/>
        <v>0</v>
      </c>
      <c r="AG43">
        <v>0</v>
      </c>
    </row>
    <row r="44" spans="2:33">
      <c r="B44">
        <v>0.34</v>
      </c>
      <c r="F44">
        <f>'LOOP GAIN FOR BUCK'!AZ44</f>
        <v>15.701729462936473</v>
      </c>
      <c r="G44">
        <f>'LOOP GAIN FOR BUCK'!AX44</f>
        <v>-83.492369306417274</v>
      </c>
      <c r="I44" s="1">
        <f>'LOOP GAIN FOR AMP'!AF44</f>
        <v>-20.89055113030534</v>
      </c>
      <c r="J44" s="1">
        <f>'LOOP GAIN FOR AMP'!AG44</f>
        <v>120.87718545848857</v>
      </c>
      <c r="K44" s="1"/>
      <c r="L44" s="1"/>
      <c r="M44" s="1"/>
      <c r="O44" s="1">
        <f t="shared" si="0"/>
        <v>-5.1888216673688667</v>
      </c>
      <c r="P44" s="1">
        <f t="shared" si="1"/>
        <v>37.384816152071295</v>
      </c>
      <c r="Q44">
        <f t="shared" si="2"/>
        <v>5.1888216673688667</v>
      </c>
      <c r="R44">
        <f t="shared" si="2"/>
        <v>37.384816152071295</v>
      </c>
      <c r="AA44" s="1">
        <f t="shared" si="3"/>
        <v>0</v>
      </c>
      <c r="AB44" s="1">
        <f t="shared" si="4"/>
        <v>0</v>
      </c>
      <c r="AC44">
        <f t="shared" si="5"/>
        <v>0</v>
      </c>
      <c r="AD44">
        <f t="shared" si="8"/>
        <v>0</v>
      </c>
      <c r="AE44" s="1">
        <f t="shared" si="6"/>
        <v>0</v>
      </c>
      <c r="AF44" s="1">
        <f t="shared" si="7"/>
        <v>0</v>
      </c>
      <c r="AG44">
        <v>0</v>
      </c>
    </row>
    <row r="45" spans="2:33">
      <c r="B45">
        <v>0.35</v>
      </c>
      <c r="F45">
        <f>'LOOP GAIN FOR BUCK'!AZ45</f>
        <v>15.452867000299339</v>
      </c>
      <c r="G45">
        <f>'LOOP GAIN FOR BUCK'!AX45</f>
        <v>-83.644933076625676</v>
      </c>
      <c r="I45" s="1">
        <f>'LOOP GAIN FOR AMP'!AF45</f>
        <v>-21.07728832937271</v>
      </c>
      <c r="J45" s="1">
        <f>'LOOP GAIN FOR AMP'!AG45</f>
        <v>120.27652539358675</v>
      </c>
      <c r="K45" s="1"/>
      <c r="L45" s="1"/>
      <c r="M45" s="1"/>
      <c r="O45" s="1">
        <f t="shared" si="0"/>
        <v>-5.6244213290733711</v>
      </c>
      <c r="P45" s="1">
        <f t="shared" si="1"/>
        <v>36.631592316961076</v>
      </c>
      <c r="Q45">
        <f t="shared" si="2"/>
        <v>5.6244213290733711</v>
      </c>
      <c r="R45">
        <f t="shared" si="2"/>
        <v>36.631592316961076</v>
      </c>
      <c r="AA45" s="1">
        <f t="shared" si="3"/>
        <v>0</v>
      </c>
      <c r="AB45" s="1">
        <f t="shared" si="4"/>
        <v>0</v>
      </c>
      <c r="AC45">
        <f t="shared" si="5"/>
        <v>0</v>
      </c>
      <c r="AD45">
        <f t="shared" si="8"/>
        <v>0</v>
      </c>
      <c r="AE45" s="1">
        <f t="shared" si="6"/>
        <v>0</v>
      </c>
      <c r="AF45" s="1">
        <f t="shared" si="7"/>
        <v>0</v>
      </c>
      <c r="AG45">
        <v>0</v>
      </c>
    </row>
    <row r="46" spans="2:33">
      <c r="B46">
        <v>0.36</v>
      </c>
      <c r="F46">
        <f>'LOOP GAIN FOR BUCK'!AZ46</f>
        <v>15.210891567260965</v>
      </c>
      <c r="G46">
        <f>'LOOP GAIN FOR BUCK'!AX46</f>
        <v>-83.788212687160325</v>
      </c>
      <c r="I46" s="1">
        <f>'LOOP GAIN FOR AMP'!AF46</f>
        <v>-21.260519356393402</v>
      </c>
      <c r="J46" s="1">
        <f>'LOOP GAIN FOR AMP'!AG46</f>
        <v>119.7025884697313</v>
      </c>
      <c r="K46" s="1"/>
      <c r="L46" s="1"/>
      <c r="M46" s="1"/>
      <c r="O46" s="1">
        <f t="shared" si="0"/>
        <v>-6.0496277891324368</v>
      </c>
      <c r="P46" s="1">
        <f t="shared" si="1"/>
        <v>35.914375782570971</v>
      </c>
      <c r="Q46">
        <f t="shared" si="2"/>
        <v>6.0496277891324368</v>
      </c>
      <c r="R46">
        <f t="shared" si="2"/>
        <v>35.914375782570971</v>
      </c>
      <c r="AA46" s="1">
        <f t="shared" si="3"/>
        <v>0</v>
      </c>
      <c r="AB46" s="1">
        <f t="shared" si="4"/>
        <v>0</v>
      </c>
      <c r="AC46">
        <f t="shared" si="5"/>
        <v>0</v>
      </c>
      <c r="AD46">
        <f t="shared" si="8"/>
        <v>0</v>
      </c>
      <c r="AE46" s="1">
        <f t="shared" si="6"/>
        <v>0</v>
      </c>
      <c r="AF46" s="1">
        <f t="shared" si="7"/>
        <v>0</v>
      </c>
      <c r="AG46">
        <v>0</v>
      </c>
    </row>
    <row r="47" spans="2:33">
      <c r="B47">
        <v>0.37</v>
      </c>
      <c r="F47">
        <f>'LOOP GAIN FOR BUCK'!AZ47</f>
        <v>14.975437127609544</v>
      </c>
      <c r="G47">
        <f>'LOOP GAIN FOR BUCK'!AX47</f>
        <v>-83.922951911268029</v>
      </c>
      <c r="I47" s="1">
        <f>'LOOP GAIN FOR AMP'!AF47</f>
        <v>-21.440321169015274</v>
      </c>
      <c r="J47" s="1">
        <f>'LOOP GAIN FOR AMP'!AG47</f>
        <v>119.15360829120415</v>
      </c>
      <c r="K47" s="1"/>
      <c r="L47" s="1"/>
      <c r="M47" s="1"/>
      <c r="O47" s="1">
        <f t="shared" si="0"/>
        <v>-6.46488404140573</v>
      </c>
      <c r="P47" s="1">
        <f t="shared" si="1"/>
        <v>35.230656379936121</v>
      </c>
      <c r="Q47">
        <f t="shared" si="2"/>
        <v>6.46488404140573</v>
      </c>
      <c r="R47">
        <f t="shared" si="2"/>
        <v>35.230656379936121</v>
      </c>
      <c r="AA47" s="1">
        <f t="shared" si="3"/>
        <v>0</v>
      </c>
      <c r="AB47" s="1">
        <f t="shared" si="4"/>
        <v>0</v>
      </c>
      <c r="AC47">
        <f t="shared" si="5"/>
        <v>0</v>
      </c>
      <c r="AD47">
        <f t="shared" si="8"/>
        <v>0</v>
      </c>
      <c r="AE47" s="1">
        <f t="shared" si="6"/>
        <v>0</v>
      </c>
      <c r="AF47" s="1">
        <f t="shared" si="7"/>
        <v>0</v>
      </c>
      <c r="AG47">
        <v>0</v>
      </c>
    </row>
    <row r="48" spans="2:33">
      <c r="B48">
        <v>0.38</v>
      </c>
      <c r="F48">
        <f>'LOOP GAIN FOR BUCK'!AZ48</f>
        <v>14.746165829870392</v>
      </c>
      <c r="G48">
        <f>'LOOP GAIN FOR BUCK'!AX48</f>
        <v>-84.049817435533498</v>
      </c>
      <c r="I48" s="1">
        <f>'LOOP GAIN FOR AMP'!AF48</f>
        <v>-21.616774316605813</v>
      </c>
      <c r="J48" s="1">
        <f>'LOOP GAIN FOR AMP'!AG48</f>
        <v>118.62795445360221</v>
      </c>
      <c r="K48" s="1"/>
      <c r="L48" s="1"/>
      <c r="M48" s="1"/>
      <c r="O48" s="1">
        <f t="shared" si="0"/>
        <v>-6.8706084867354207</v>
      </c>
      <c r="P48" s="1">
        <f t="shared" si="1"/>
        <v>34.578137018068716</v>
      </c>
      <c r="Q48">
        <f t="shared" si="2"/>
        <v>6.8706084867354207</v>
      </c>
      <c r="R48">
        <f t="shared" si="2"/>
        <v>34.578137018068716</v>
      </c>
      <c r="AA48" s="1">
        <f t="shared" si="3"/>
        <v>0</v>
      </c>
      <c r="AB48" s="1">
        <f t="shared" si="4"/>
        <v>0</v>
      </c>
      <c r="AC48">
        <f t="shared" si="5"/>
        <v>0</v>
      </c>
      <c r="AD48">
        <f t="shared" si="8"/>
        <v>0</v>
      </c>
      <c r="AE48" s="1">
        <f t="shared" si="6"/>
        <v>0</v>
      </c>
      <c r="AF48" s="1">
        <f t="shared" si="7"/>
        <v>0</v>
      </c>
      <c r="AG48">
        <v>0</v>
      </c>
    </row>
    <row r="49" spans="2:33">
      <c r="B49">
        <v>0.39</v>
      </c>
      <c r="F49">
        <f>'LOOP GAIN FOR BUCK'!AZ49</f>
        <v>14.522765213734496</v>
      </c>
      <c r="G49">
        <f>'LOOP GAIN FOR BUCK'!AX49</f>
        <v>-84.169408568723327</v>
      </c>
      <c r="I49" s="1">
        <f>'LOOP GAIN FOR AMP'!AF49</f>
        <v>-21.789961774729139</v>
      </c>
      <c r="J49" s="1">
        <f>'LOOP GAIN FOR AMP'!AG49</f>
        <v>118.12412178579952</v>
      </c>
      <c r="K49" s="1"/>
      <c r="L49" s="1"/>
      <c r="M49" s="1"/>
      <c r="O49" s="1">
        <f t="shared" si="0"/>
        <v>-7.267196560994643</v>
      </c>
      <c r="P49" s="1">
        <f t="shared" si="1"/>
        <v>33.95471321707619</v>
      </c>
      <c r="Q49">
        <f t="shared" si="2"/>
        <v>7.267196560994643</v>
      </c>
      <c r="R49">
        <f t="shared" si="2"/>
        <v>33.95471321707619</v>
      </c>
      <c r="AA49" s="1">
        <f t="shared" si="3"/>
        <v>0</v>
      </c>
      <c r="AB49" s="1">
        <f t="shared" si="4"/>
        <v>0</v>
      </c>
      <c r="AC49">
        <f t="shared" si="5"/>
        <v>0</v>
      </c>
      <c r="AD49">
        <f t="shared" si="8"/>
        <v>0</v>
      </c>
      <c r="AE49" s="1">
        <f t="shared" si="6"/>
        <v>0</v>
      </c>
      <c r="AF49" s="1">
        <f t="shared" si="7"/>
        <v>0</v>
      </c>
      <c r="AG49">
        <v>0</v>
      </c>
    </row>
    <row r="50" spans="2:33">
      <c r="B50">
        <v>0.4</v>
      </c>
      <c r="F50">
        <f>'LOOP GAIN FOR BUCK'!AZ50</f>
        <v>14.304945750793326</v>
      </c>
      <c r="G50">
        <f>'LOOP GAIN FOR BUCK'!AX50</f>
        <v>-84.28226552322981</v>
      </c>
      <c r="I50" s="1">
        <f>'LOOP GAIN FOR AMP'!AF50</f>
        <v>-21.959967980634602</v>
      </c>
      <c r="J50" s="1">
        <f>'LOOP GAIN FOR AMP'!AG50</f>
        <v>117.64072034905256</v>
      </c>
      <c r="K50" s="1"/>
      <c r="L50" s="1"/>
      <c r="M50" s="1"/>
      <c r="O50" s="1">
        <f t="shared" si="0"/>
        <v>-7.6550222298412756</v>
      </c>
      <c r="P50" s="1">
        <f t="shared" si="1"/>
        <v>33.358454825822747</v>
      </c>
      <c r="Q50">
        <f t="shared" si="2"/>
        <v>7.6550222298412756</v>
      </c>
      <c r="R50">
        <f t="shared" si="2"/>
        <v>33.358454825822747</v>
      </c>
      <c r="AA50" s="1">
        <f t="shared" si="3"/>
        <v>0</v>
      </c>
      <c r="AB50" s="1">
        <f t="shared" si="4"/>
        <v>0</v>
      </c>
      <c r="AC50">
        <f t="shared" si="5"/>
        <v>0</v>
      </c>
      <c r="AD50">
        <f t="shared" si="8"/>
        <v>0</v>
      </c>
      <c r="AE50" s="1">
        <f t="shared" si="6"/>
        <v>0</v>
      </c>
      <c r="AF50" s="1">
        <f t="shared" si="7"/>
        <v>0</v>
      </c>
      <c r="AG50">
        <v>0</v>
      </c>
    </row>
    <row r="51" spans="2:33">
      <c r="B51">
        <v>0.41</v>
      </c>
      <c r="F51">
        <f>'LOOP GAIN FOR BUCK'!AZ51</f>
        <v>14.092438673198838</v>
      </c>
      <c r="G51">
        <f>'LOOP GAIN FOR BUCK'!AX51</f>
        <v>-84.388876507457539</v>
      </c>
      <c r="I51" s="1">
        <f>'LOOP GAIN FOR AMP'!AF51</f>
        <v>-22.126878038698937</v>
      </c>
      <c r="J51" s="1">
        <f>'LOOP GAIN FOR AMP'!AG51</f>
        <v>117.1764661713366</v>
      </c>
      <c r="K51" s="1"/>
      <c r="L51" s="1"/>
      <c r="M51" s="1"/>
      <c r="O51" s="1">
        <f t="shared" si="0"/>
        <v>-8.0344393655000985</v>
      </c>
      <c r="P51" s="1">
        <f t="shared" si="1"/>
        <v>32.787589663879061</v>
      </c>
      <c r="Q51">
        <f t="shared" si="2"/>
        <v>8.0344393655000985</v>
      </c>
      <c r="R51">
        <f t="shared" si="2"/>
        <v>32.787589663879061</v>
      </c>
      <c r="AA51" s="1">
        <f t="shared" si="3"/>
        <v>0</v>
      </c>
      <c r="AB51" s="1">
        <f t="shared" si="4"/>
        <v>0</v>
      </c>
      <c r="AC51">
        <f t="shared" si="5"/>
        <v>0</v>
      </c>
      <c r="AD51">
        <f t="shared" si="8"/>
        <v>0</v>
      </c>
      <c r="AE51" s="1">
        <f t="shared" si="6"/>
        <v>0</v>
      </c>
      <c r="AF51" s="1">
        <f t="shared" si="7"/>
        <v>0</v>
      </c>
      <c r="AG51">
        <v>0</v>
      </c>
    </row>
    <row r="52" spans="2:33">
      <c r="B52">
        <v>0.42</v>
      </c>
      <c r="F52">
        <f>'LOOP GAIN FOR BUCK'!AZ52</f>
        <v>13.884994051119971</v>
      </c>
      <c r="G52">
        <f>'LOOP GAIN FOR BUCK'!AX52</f>
        <v>-84.489683823188557</v>
      </c>
      <c r="I52" s="1">
        <f>'LOOP GAIN FOR AMP'!AF52</f>
        <v>-22.290777069384674</v>
      </c>
      <c r="J52" s="1">
        <f>'LOOP GAIN FOR AMP'!AG52</f>
        <v>116.73017268593441</v>
      </c>
      <c r="K52" s="1"/>
      <c r="L52" s="1"/>
      <c r="M52" s="1"/>
      <c r="O52" s="1">
        <f t="shared" si="0"/>
        <v>-8.4057830182647031</v>
      </c>
      <c r="P52" s="1">
        <f t="shared" si="1"/>
        <v>32.240488862745849</v>
      </c>
      <c r="Q52">
        <f t="shared" si="2"/>
        <v>8.4057830182647031</v>
      </c>
      <c r="R52">
        <f t="shared" si="2"/>
        <v>32.240488862745849</v>
      </c>
      <c r="AA52" s="1">
        <f t="shared" si="3"/>
        <v>0</v>
      </c>
      <c r="AB52" s="1">
        <f t="shared" si="4"/>
        <v>0</v>
      </c>
      <c r="AC52">
        <f t="shared" si="5"/>
        <v>0</v>
      </c>
      <c r="AD52">
        <f t="shared" si="8"/>
        <v>0</v>
      </c>
      <c r="AE52" s="1">
        <f t="shared" si="6"/>
        <v>0</v>
      </c>
      <c r="AF52" s="1">
        <f t="shared" si="7"/>
        <v>0</v>
      </c>
      <c r="AG52">
        <v>0</v>
      </c>
    </row>
    <row r="53" spans="2:33">
      <c r="B53">
        <v>0.43</v>
      </c>
      <c r="F53">
        <f>'LOOP GAIN FOR BUCK'!AZ53</f>
        <v>13.682379085867813</v>
      </c>
      <c r="G53">
        <f>'LOOP GAIN FOR BUCK'!AX53</f>
        <v>-84.585089126685276</v>
      </c>
      <c r="I53" s="1">
        <f>'LOOP GAIN FOR AMP'!AF53</f>
        <v>-22.451749679244337</v>
      </c>
      <c r="J53" s="1">
        <f>'LOOP GAIN FOR AMP'!AG53</f>
        <v>116.30074283766683</v>
      </c>
      <c r="K53" s="1"/>
      <c r="L53" s="1"/>
      <c r="M53" s="1"/>
      <c r="O53" s="1">
        <f t="shared" si="0"/>
        <v>-8.7693705933765234</v>
      </c>
      <c r="P53" s="1">
        <f t="shared" si="1"/>
        <v>31.715653710981556</v>
      </c>
      <c r="Q53">
        <f t="shared" si="2"/>
        <v>8.7693705933765234</v>
      </c>
      <c r="R53">
        <f t="shared" si="2"/>
        <v>31.715653710981556</v>
      </c>
      <c r="AA53" s="1">
        <f t="shared" si="3"/>
        <v>0</v>
      </c>
      <c r="AB53" s="1">
        <f t="shared" si="4"/>
        <v>0</v>
      </c>
      <c r="AC53">
        <f t="shared" si="5"/>
        <v>0</v>
      </c>
      <c r="AD53">
        <f t="shared" si="8"/>
        <v>0</v>
      </c>
      <c r="AE53" s="1">
        <f t="shared" si="6"/>
        <v>0</v>
      </c>
      <c r="AF53" s="1">
        <f t="shared" si="7"/>
        <v>0</v>
      </c>
      <c r="AG53">
        <v>0</v>
      </c>
    </row>
    <row r="54" spans="2:33">
      <c r="B54">
        <v>0.44</v>
      </c>
      <c r="F54">
        <f>'LOOP GAIN FOR BUCK'!AZ54</f>
        <v>13.484376590545599</v>
      </c>
      <c r="G54">
        <f>'LOOP GAIN FOR BUCK'!AX54</f>
        <v>-84.675457984052741</v>
      </c>
      <c r="I54" s="1">
        <f>'LOOP GAIN FOR AMP'!AF54</f>
        <v>-22.609879532892645</v>
      </c>
      <c r="J54" s="1">
        <f>'LOOP GAIN FOR AMP'!AG54</f>
        <v>115.88716181704122</v>
      </c>
      <c r="K54" s="1"/>
      <c r="L54" s="1"/>
      <c r="M54" s="1"/>
      <c r="O54" s="1">
        <f t="shared" si="0"/>
        <v>-9.1255029423470457</v>
      </c>
      <c r="P54" s="1">
        <f t="shared" si="1"/>
        <v>31.211703832988476</v>
      </c>
      <c r="Q54">
        <f t="shared" si="2"/>
        <v>9.1255029423470457</v>
      </c>
      <c r="R54">
        <f t="shared" si="2"/>
        <v>31.211703832988476</v>
      </c>
      <c r="AA54" s="1">
        <f t="shared" si="3"/>
        <v>0</v>
      </c>
      <c r="AB54" s="1">
        <f t="shared" si="4"/>
        <v>0</v>
      </c>
      <c r="AC54">
        <f t="shared" si="5"/>
        <v>0</v>
      </c>
      <c r="AD54">
        <f t="shared" si="8"/>
        <v>0</v>
      </c>
      <c r="AE54" s="1">
        <f t="shared" si="6"/>
        <v>0</v>
      </c>
      <c r="AF54" s="1">
        <f t="shared" si="7"/>
        <v>0</v>
      </c>
      <c r="AG54">
        <v>0</v>
      </c>
    </row>
    <row r="55" spans="2:33">
      <c r="B55">
        <v>0.45</v>
      </c>
      <c r="F55">
        <f>'LOOP GAIN FOR BUCK'!AZ55</f>
        <v>13.290783634233858</v>
      </c>
      <c r="G55">
        <f>'LOOP GAIN FOR BUCK'!AX55</f>
        <v>-84.761123828658086</v>
      </c>
      <c r="I55" s="1">
        <f>'LOOP GAIN FOR AMP'!AF55</f>
        <v>-22.765249010763043</v>
      </c>
      <c r="J55" s="1">
        <f>'LOOP GAIN FOR AMP'!AG55</f>
        <v>115.48849038130352</v>
      </c>
      <c r="K55" s="1"/>
      <c r="L55" s="1"/>
      <c r="M55" s="1"/>
      <c r="O55" s="1">
        <f t="shared" si="0"/>
        <v>-9.4744653765291851</v>
      </c>
      <c r="P55" s="1">
        <f t="shared" si="1"/>
        <v>30.727366552645435</v>
      </c>
      <c r="Q55">
        <f t="shared" si="2"/>
        <v>9.4744653765291851</v>
      </c>
      <c r="R55">
        <f t="shared" si="2"/>
        <v>30.727366552645435</v>
      </c>
      <c r="AA55" s="1">
        <f t="shared" si="3"/>
        <v>0</v>
      </c>
      <c r="AB55" s="1">
        <f t="shared" si="4"/>
        <v>0</v>
      </c>
      <c r="AC55">
        <f t="shared" si="5"/>
        <v>0</v>
      </c>
      <c r="AD55">
        <f t="shared" si="8"/>
        <v>0</v>
      </c>
      <c r="AE55" s="1">
        <f t="shared" si="6"/>
        <v>0</v>
      </c>
      <c r="AF55" s="1">
        <f t="shared" si="7"/>
        <v>0</v>
      </c>
      <c r="AG55">
        <v>0</v>
      </c>
    </row>
    <row r="56" spans="2:33">
      <c r="B56">
        <v>0.46</v>
      </c>
      <c r="F56">
        <f>'LOOP GAIN FOR BUCK'!AZ56</f>
        <v>13.101410329195673</v>
      </c>
      <c r="G56">
        <f>'LOOP GAIN FOR BUCK'!AX56</f>
        <v>-84.842391410029236</v>
      </c>
      <c r="I56" s="1">
        <f>'LOOP GAIN FOR AMP'!AF56</f>
        <v>-22.917938938928106</v>
      </c>
      <c r="J56" s="1">
        <f>'LOOP GAIN FOR AMP'!AG56</f>
        <v>115.10385872138392</v>
      </c>
      <c r="K56" s="1"/>
      <c r="L56" s="1"/>
      <c r="M56" s="1"/>
      <c r="O56" s="1">
        <f t="shared" si="0"/>
        <v>-9.8165286097324334</v>
      </c>
      <c r="P56" s="1">
        <f t="shared" si="1"/>
        <v>30.261467311354679</v>
      </c>
      <c r="Q56">
        <f t="shared" si="2"/>
        <v>9.8165286097324334</v>
      </c>
      <c r="R56">
        <f t="shared" si="2"/>
        <v>30.261467311354679</v>
      </c>
      <c r="AA56" s="1">
        <f t="shared" si="3"/>
        <v>0</v>
      </c>
      <c r="AB56" s="1">
        <f t="shared" si="4"/>
        <v>0</v>
      </c>
      <c r="AC56">
        <f t="shared" si="5"/>
        <v>0</v>
      </c>
      <c r="AD56">
        <f t="shared" si="8"/>
        <v>0</v>
      </c>
      <c r="AE56" s="1">
        <f t="shared" si="6"/>
        <v>0</v>
      </c>
      <c r="AF56" s="1">
        <f t="shared" si="7"/>
        <v>0</v>
      </c>
      <c r="AG56">
        <v>0</v>
      </c>
    </row>
    <row r="57" spans="2:33">
      <c r="B57">
        <v>0.47</v>
      </c>
      <c r="F57">
        <f>'LOOP GAIN FOR BUCK'!AZ57</f>
        <v>12.91607874350392</v>
      </c>
      <c r="G57">
        <f>'LOOP GAIN FOR BUCK'!AX57</f>
        <v>-84.919539808720373</v>
      </c>
      <c r="I57" s="1">
        <f>'LOOP GAIN FOR AMP'!AF57</f>
        <v>-23.068028379357237</v>
      </c>
      <c r="J57" s="1">
        <f>'LOOP GAIN FOR AMP'!AG57</f>
        <v>114.73246083462534</v>
      </c>
      <c r="K57" s="1"/>
      <c r="L57" s="1"/>
      <c r="M57" s="1"/>
      <c r="O57" s="1">
        <f t="shared" si="0"/>
        <v>-10.151949635853317</v>
      </c>
      <c r="P57" s="1">
        <f t="shared" si="1"/>
        <v>29.81292102590497</v>
      </c>
      <c r="Q57">
        <f t="shared" si="2"/>
        <v>10.151949635853317</v>
      </c>
      <c r="R57">
        <f t="shared" si="2"/>
        <v>29.81292102590497</v>
      </c>
      <c r="AA57" s="1">
        <f t="shared" si="3"/>
        <v>0</v>
      </c>
      <c r="AB57" s="1">
        <f t="shared" si="4"/>
        <v>0</v>
      </c>
      <c r="AC57">
        <f t="shared" si="5"/>
        <v>0</v>
      </c>
      <c r="AD57">
        <f t="shared" si="8"/>
        <v>0</v>
      </c>
      <c r="AE57" s="1">
        <f t="shared" si="6"/>
        <v>0</v>
      </c>
      <c r="AF57" s="1">
        <f t="shared" si="7"/>
        <v>0</v>
      </c>
      <c r="AG57">
        <v>0</v>
      </c>
    </row>
    <row r="58" spans="2:33">
      <c r="B58">
        <v>0.48</v>
      </c>
      <c r="F58">
        <f>'LOOP GAIN FOR BUCK'!AZ58</f>
        <v>12.73462192394838</v>
      </c>
      <c r="G58">
        <f>'LOOP GAIN FOR BUCK'!AX58</f>
        <v>-84.992825079441943</v>
      </c>
      <c r="I58" s="1">
        <f>'LOOP GAIN FOR AMP'!AF58</f>
        <v>-23.215594470762952</v>
      </c>
      <c r="J58" s="1">
        <f>'LOOP GAIN FOR AMP'!AG58</f>
        <v>114.3735493646886</v>
      </c>
      <c r="K58" s="1"/>
      <c r="L58" s="1"/>
      <c r="M58" s="1"/>
      <c r="O58" s="1">
        <f t="shared" si="0"/>
        <v>-10.480972546814572</v>
      </c>
      <c r="P58" s="1">
        <f t="shared" si="1"/>
        <v>29.380724285246657</v>
      </c>
      <c r="Q58">
        <f t="shared" si="2"/>
        <v>10.480972546814572</v>
      </c>
      <c r="R58">
        <f t="shared" si="2"/>
        <v>29.380724285246657</v>
      </c>
      <c r="AA58" s="1">
        <f t="shared" si="3"/>
        <v>0</v>
      </c>
      <c r="AB58" s="1">
        <f t="shared" si="4"/>
        <v>0</v>
      </c>
      <c r="AC58">
        <f t="shared" si="5"/>
        <v>0</v>
      </c>
      <c r="AD58">
        <f t="shared" si="8"/>
        <v>0</v>
      </c>
      <c r="AE58" s="1">
        <f t="shared" si="6"/>
        <v>0</v>
      </c>
      <c r="AF58" s="1">
        <f t="shared" si="7"/>
        <v>0</v>
      </c>
      <c r="AG58">
        <v>0</v>
      </c>
    </row>
    <row r="59" spans="2:33">
      <c r="B59">
        <v>0.49</v>
      </c>
      <c r="F59">
        <f>'LOOP GAIN FOR BUCK'!AZ59</f>
        <v>12.55688301615602</v>
      </c>
      <c r="G59">
        <f>'LOOP GAIN FOR BUCK'!AX59</f>
        <v>-85.062482574757723</v>
      </c>
      <c r="I59" s="1">
        <f>'LOOP GAIN FOR AMP'!AF59</f>
        <v>-23.360712311695128</v>
      </c>
      <c r="J59" s="1">
        <f>'LOOP GAIN FOR AMP'!AG59</f>
        <v>114.0264308719148</v>
      </c>
      <c r="K59" s="1"/>
      <c r="L59" s="1"/>
      <c r="M59" s="1"/>
      <c r="O59" s="1">
        <f t="shared" si="0"/>
        <v>-10.803829295539108</v>
      </c>
      <c r="P59" s="1">
        <f t="shared" si="1"/>
        <v>28.963948297157074</v>
      </c>
      <c r="Q59">
        <f t="shared" si="2"/>
        <v>10.803829295539108</v>
      </c>
      <c r="R59">
        <f t="shared" si="2"/>
        <v>28.963948297157074</v>
      </c>
      <c r="AA59" s="1">
        <f t="shared" si="3"/>
        <v>0</v>
      </c>
      <c r="AB59" s="1">
        <f t="shared" si="4"/>
        <v>0</v>
      </c>
      <c r="AC59">
        <f t="shared" si="5"/>
        <v>0</v>
      </c>
      <c r="AD59">
        <f t="shared" si="8"/>
        <v>0</v>
      </c>
      <c r="AE59" s="1">
        <f t="shared" si="6"/>
        <v>0</v>
      </c>
      <c r="AF59" s="1">
        <f t="shared" si="7"/>
        <v>0</v>
      </c>
      <c r="AG59">
        <v>0</v>
      </c>
    </row>
    <row r="60" spans="2:33">
      <c r="B60">
        <v>0.5</v>
      </c>
      <c r="F60">
        <f>'LOOP GAIN FOR BUCK'!AZ60</f>
        <v>12.382714470616785</v>
      </c>
      <c r="G60">
        <f>'LOOP GAIN FOR BUCK'!AX60</f>
        <v>-85.128728993421518</v>
      </c>
      <c r="I60" s="1">
        <f>'LOOP GAIN FOR AMP'!AF60</f>
        <v>-23.503454878822044</v>
      </c>
      <c r="J60" s="1">
        <f>'LOOP GAIN FOR AMP'!AG60</f>
        <v>113.69046149953354</v>
      </c>
      <c r="K60" s="1"/>
      <c r="L60" s="1"/>
      <c r="M60" s="1"/>
      <c r="O60" s="1">
        <f t="shared" si="0"/>
        <v>-11.120740408205259</v>
      </c>
      <c r="P60" s="1">
        <f t="shared" si="1"/>
        <v>28.561732506112023</v>
      </c>
      <c r="Q60">
        <f t="shared" si="2"/>
        <v>11.120740408205259</v>
      </c>
      <c r="R60">
        <f t="shared" si="2"/>
        <v>28.561732506112023</v>
      </c>
      <c r="AA60" s="1">
        <f t="shared" si="3"/>
        <v>0</v>
      </c>
      <c r="AB60" s="1">
        <f t="shared" si="4"/>
        <v>0</v>
      </c>
      <c r="AC60">
        <f t="shared" si="5"/>
        <v>0</v>
      </c>
      <c r="AD60">
        <f t="shared" si="8"/>
        <v>0</v>
      </c>
      <c r="AE60" s="1">
        <f t="shared" si="6"/>
        <v>0</v>
      </c>
      <c r="AF60" s="1">
        <f t="shared" si="7"/>
        <v>0</v>
      </c>
      <c r="AG60">
        <v>0</v>
      </c>
    </row>
    <row r="61" spans="2:33">
      <c r="B61">
        <v>0.51</v>
      </c>
      <c r="F61">
        <f>'LOOP GAIN FOR BUCK'!AZ61</f>
        <v>12.211977324802451</v>
      </c>
      <c r="G61">
        <f>'LOOP GAIN FOR BUCK'!AX61</f>
        <v>-85.191764190622465</v>
      </c>
      <c r="I61" s="1">
        <f>'LOOP GAIN FOR AMP'!AF61</f>
        <v>-23.643892974421782</v>
      </c>
      <c r="J61" s="1">
        <f>'LOOP GAIN FOR AMP'!AG61</f>
        <v>113.36504300332449</v>
      </c>
      <c r="K61" s="1"/>
      <c r="L61" s="1"/>
      <c r="M61" s="1"/>
      <c r="O61" s="1">
        <f t="shared" si="0"/>
        <v>-11.431915649619331</v>
      </c>
      <c r="P61" s="1">
        <f t="shared" si="1"/>
        <v>28.173278812702023</v>
      </c>
      <c r="Q61">
        <f t="shared" si="2"/>
        <v>11.431915649619331</v>
      </c>
      <c r="R61">
        <f t="shared" si="2"/>
        <v>28.173278812702023</v>
      </c>
      <c r="AA61" s="1">
        <f t="shared" si="3"/>
        <v>0</v>
      </c>
      <c r="AB61" s="1">
        <f t="shared" si="4"/>
        <v>0</v>
      </c>
      <c r="AC61">
        <f t="shared" si="5"/>
        <v>0</v>
      </c>
      <c r="AD61">
        <f t="shared" si="8"/>
        <v>0</v>
      </c>
      <c r="AE61" s="1">
        <f t="shared" si="6"/>
        <v>0</v>
      </c>
      <c r="AF61" s="1">
        <f t="shared" si="7"/>
        <v>0</v>
      </c>
      <c r="AG61">
        <v>0</v>
      </c>
    </row>
    <row r="62" spans="2:33">
      <c r="B62">
        <v>0.52</v>
      </c>
      <c r="F62">
        <f>'LOOP GAIN FOR BUCK'!AZ62</f>
        <v>12.04454055284147</v>
      </c>
      <c r="G62">
        <f>'LOOP GAIN FOR BUCK'!AX62</f>
        <v>-85.251772781762085</v>
      </c>
      <c r="I62" s="1">
        <f>'LOOP GAIN FOR AMP'!AF62</f>
        <v>-23.782095198027292</v>
      </c>
      <c r="J62" s="1">
        <f>'LOOP GAIN FOR AMP'!AG62</f>
        <v>113.04961911457912</v>
      </c>
      <c r="K62" s="1"/>
      <c r="L62" s="1"/>
      <c r="M62" s="1"/>
      <c r="O62" s="1">
        <f t="shared" si="0"/>
        <v>-11.737554645185822</v>
      </c>
      <c r="P62" s="1">
        <f t="shared" si="1"/>
        <v>27.797846332817031</v>
      </c>
      <c r="Q62">
        <f t="shared" si="2"/>
        <v>11.737554645185822</v>
      </c>
      <c r="R62">
        <f t="shared" si="2"/>
        <v>27.797846332817031</v>
      </c>
      <c r="AA62" s="1">
        <f t="shared" si="3"/>
        <v>0</v>
      </c>
      <c r="AB62" s="1">
        <f t="shared" si="4"/>
        <v>0</v>
      </c>
      <c r="AC62">
        <f t="shared" si="5"/>
        <v>0</v>
      </c>
      <c r="AD62">
        <f t="shared" si="8"/>
        <v>0</v>
      </c>
      <c r="AE62" s="1">
        <f t="shared" si="6"/>
        <v>0</v>
      </c>
      <c r="AF62" s="1">
        <f t="shared" si="7"/>
        <v>0</v>
      </c>
      <c r="AG62">
        <v>0</v>
      </c>
    </row>
    <row r="63" spans="2:33">
      <c r="B63">
        <v>0.53</v>
      </c>
      <c r="F63">
        <f>'LOOP GAIN FOR BUCK'!AZ63</f>
        <v>11.880280475302936</v>
      </c>
      <c r="G63">
        <f>'LOOP GAIN FOR BUCK'!AX63</f>
        <v>-85.308925566682248</v>
      </c>
      <c r="I63" s="1">
        <f>'LOOP GAIN FOR AMP'!AF63</f>
        <v>-23.918127937948555</v>
      </c>
      <c r="J63" s="1">
        <f>'LOOP GAIN FOR AMP'!AG63</f>
        <v>112.74367220841793</v>
      </c>
      <c r="K63" s="1"/>
      <c r="L63" s="1"/>
      <c r="M63" s="1"/>
      <c r="O63" s="1">
        <f t="shared" si="0"/>
        <v>-12.037847462645619</v>
      </c>
      <c r="P63" s="1">
        <f t="shared" si="1"/>
        <v>27.434746641735686</v>
      </c>
      <c r="Q63">
        <f t="shared" si="2"/>
        <v>12.037847462645619</v>
      </c>
      <c r="R63">
        <f t="shared" si="2"/>
        <v>27.434746641735686</v>
      </c>
      <c r="AA63" s="1">
        <f t="shared" si="3"/>
        <v>0</v>
      </c>
      <c r="AB63" s="1">
        <f t="shared" si="4"/>
        <v>0</v>
      </c>
      <c r="AC63">
        <f t="shared" si="5"/>
        <v>0</v>
      </c>
      <c r="AD63">
        <f t="shared" si="8"/>
        <v>0</v>
      </c>
      <c r="AE63" s="1">
        <f t="shared" si="6"/>
        <v>0</v>
      </c>
      <c r="AF63" s="1">
        <f t="shared" si="7"/>
        <v>0</v>
      </c>
      <c r="AG63">
        <v>0</v>
      </c>
    </row>
    <row r="64" spans="2:33">
      <c r="B64">
        <v>0.54</v>
      </c>
      <c r="F64">
        <f>'LOOP GAIN FOR BUCK'!AZ64</f>
        <v>11.719080222578061</v>
      </c>
      <c r="G64">
        <f>'LOOP GAIN FOR BUCK'!AX64</f>
        <v>-85.363380797331999</v>
      </c>
      <c r="I64" s="1">
        <f>'LOOP GAIN FOR AMP'!AF64</f>
        <v>-24.052055379056817</v>
      </c>
      <c r="J64" s="1">
        <f>'LOOP GAIN FOR AMP'!AG64</f>
        <v>112.44672025165458</v>
      </c>
      <c r="K64" s="1"/>
      <c r="L64" s="1"/>
      <c r="M64" s="1"/>
      <c r="O64" s="1">
        <f t="shared" si="0"/>
        <v>-12.332975156478756</v>
      </c>
      <c r="P64" s="1">
        <f t="shared" si="1"/>
        <v>27.083339454322584</v>
      </c>
      <c r="Q64">
        <f t="shared" si="2"/>
        <v>12.332975156478756</v>
      </c>
      <c r="R64">
        <f t="shared" si="2"/>
        <v>27.083339454322584</v>
      </c>
      <c r="AA64" s="1">
        <f t="shared" si="3"/>
        <v>0</v>
      </c>
      <c r="AB64" s="1">
        <f t="shared" si="4"/>
        <v>0</v>
      </c>
      <c r="AC64">
        <f t="shared" si="5"/>
        <v>0</v>
      </c>
      <c r="AD64">
        <f t="shared" si="8"/>
        <v>0</v>
      </c>
      <c r="AE64" s="1">
        <f t="shared" si="6"/>
        <v>0</v>
      </c>
      <c r="AF64" s="1">
        <f t="shared" si="7"/>
        <v>0</v>
      </c>
      <c r="AG64">
        <v>0</v>
      </c>
    </row>
    <row r="65" spans="2:33">
      <c r="B65">
        <v>0.55000000000000004</v>
      </c>
      <c r="F65">
        <f>'LOOP GAIN FOR BUCK'!AZ65</f>
        <v>11.560829246151453</v>
      </c>
      <c r="G65">
        <f>'LOOP GAIN FOR BUCK'!AX65</f>
        <v>-85.41528530856209</v>
      </c>
      <c r="I65" s="1">
        <f>'LOOP GAIN FOR AMP'!AF65</f>
        <v>-24.183939523777489</v>
      </c>
      <c r="J65" s="1">
        <f>'LOOP GAIN FOR AMP'!AG65</f>
        <v>112.15831400643474</v>
      </c>
      <c r="K65" s="1"/>
      <c r="L65" s="1"/>
      <c r="M65" s="1"/>
      <c r="O65" s="1">
        <f t="shared" si="0"/>
        <v>-12.623110277626036</v>
      </c>
      <c r="P65" s="1">
        <f t="shared" si="1"/>
        <v>26.743028697872646</v>
      </c>
      <c r="Q65">
        <f t="shared" si="2"/>
        <v>12.623110277626036</v>
      </c>
      <c r="R65">
        <f t="shared" si="2"/>
        <v>26.743028697872646</v>
      </c>
      <c r="AA65" s="1">
        <f t="shared" si="3"/>
        <v>0</v>
      </c>
      <c r="AB65" s="1">
        <f t="shared" si="4"/>
        <v>0</v>
      </c>
      <c r="AC65">
        <f t="shared" si="5"/>
        <v>0</v>
      </c>
      <c r="AD65">
        <f t="shared" si="8"/>
        <v>0</v>
      </c>
      <c r="AE65" s="1">
        <f t="shared" si="6"/>
        <v>0</v>
      </c>
      <c r="AF65" s="1">
        <f t="shared" si="7"/>
        <v>0</v>
      </c>
      <c r="AG65">
        <v>0</v>
      </c>
    </row>
    <row r="66" spans="2:33">
      <c r="B66">
        <v>0.56000000000000005</v>
      </c>
      <c r="F66">
        <f>'LOOP GAIN FOR BUCK'!AZ66</f>
        <v>11.405422872747707</v>
      </c>
      <c r="G66">
        <f>'LOOP GAIN FOR BUCK'!AX66</f>
        <v>-85.464775528960899</v>
      </c>
      <c r="I66" s="1">
        <f>'LOOP GAIN FOR AMP'!AF66</f>
        <v>-24.313840223714447</v>
      </c>
      <c r="J66" s="1">
        <f>'LOOP GAIN FOR AMP'!AG66</f>
        <v>111.87803446780443</v>
      </c>
      <c r="K66" s="1"/>
      <c r="L66" s="1"/>
      <c r="M66" s="1"/>
      <c r="O66" s="1">
        <f t="shared" si="0"/>
        <v>-12.90841735096674</v>
      </c>
      <c r="P66" s="1">
        <f t="shared" si="1"/>
        <v>26.413258938843526</v>
      </c>
      <c r="Q66">
        <f t="shared" si="2"/>
        <v>12.90841735096674</v>
      </c>
      <c r="R66">
        <f t="shared" si="2"/>
        <v>26.413258938843526</v>
      </c>
      <c r="AA66" s="1">
        <f t="shared" si="3"/>
        <v>0</v>
      </c>
      <c r="AB66" s="1">
        <f t="shared" si="4"/>
        <v>0</v>
      </c>
      <c r="AC66">
        <f t="shared" si="5"/>
        <v>0</v>
      </c>
      <c r="AD66">
        <f t="shared" si="8"/>
        <v>0</v>
      </c>
      <c r="AE66" s="1">
        <f t="shared" si="6"/>
        <v>0</v>
      </c>
      <c r="AF66" s="1">
        <f t="shared" si="7"/>
        <v>0</v>
      </c>
      <c r="AG66">
        <v>0</v>
      </c>
    </row>
    <row r="67" spans="2:33">
      <c r="B67">
        <v>0.56999999999999995</v>
      </c>
      <c r="F67">
        <f>'LOOP GAIN FOR BUCK'!AZ67</f>
        <v>11.252761896937894</v>
      </c>
      <c r="G67">
        <f>'LOOP GAIN FOR BUCK'!AX67</f>
        <v>-85.511978386300697</v>
      </c>
      <c r="I67" s="1">
        <f>'LOOP GAIN FOR AMP'!AF67</f>
        <v>-24.441815219733257</v>
      </c>
      <c r="J67" s="1">
        <f>'LOOP GAIN FOR AMP'!AG67</f>
        <v>111.60549051516546</v>
      </c>
      <c r="K67" s="1"/>
      <c r="L67" s="1"/>
      <c r="M67" s="1"/>
      <c r="O67" s="1">
        <f t="shared" ref="O67:O130" si="9">I67+F67</f>
        <v>-13.189053322795363</v>
      </c>
      <c r="P67" s="1">
        <f t="shared" ref="P67:P130" si="10">G67+J67</f>
        <v>26.093512128864759</v>
      </c>
      <c r="Q67">
        <f t="shared" ref="Q67:R130" si="11">ABS(O67)</f>
        <v>13.189053322795363</v>
      </c>
      <c r="R67">
        <f t="shared" si="11"/>
        <v>26.093512128864759</v>
      </c>
      <c r="AA67" s="1">
        <f t="shared" ref="AA67:AA130" si="12">O67*Z$18</f>
        <v>0</v>
      </c>
      <c r="AB67" s="1">
        <f t="shared" ref="AB67:AB130" si="13">P67*Z$19</f>
        <v>0</v>
      </c>
      <c r="AC67">
        <f t="shared" ref="AC67:AC130" si="14">(C67*Z$15+F67*Z$16)*Z$20</f>
        <v>0</v>
      </c>
      <c r="AD67">
        <f t="shared" si="8"/>
        <v>0</v>
      </c>
      <c r="AE67" s="1">
        <f t="shared" ref="AE67:AE130" si="15">I67*Z$22</f>
        <v>0</v>
      </c>
      <c r="AF67" s="1">
        <f t="shared" ref="AF67:AF130" si="16">J67*Z$23</f>
        <v>0</v>
      </c>
      <c r="AG67">
        <v>0</v>
      </c>
    </row>
    <row r="68" spans="2:33">
      <c r="B68">
        <v>0.57999999999999996</v>
      </c>
      <c r="F68">
        <f>'LOOP GAIN FOR BUCK'!AZ68</f>
        <v>11.102752208309706</v>
      </c>
      <c r="G68">
        <f>'LOOP GAIN FOR BUCK'!AX68</f>
        <v>-85.55701212017847</v>
      </c>
      <c r="I68" s="1">
        <f>'LOOP GAIN FOR AMP'!AF68</f>
        <v>-24.567920188674265</v>
      </c>
      <c r="J68" s="1">
        <f>'LOOP GAIN FOR AMP'!AG68</f>
        <v>111.34031675925709</v>
      </c>
      <c r="K68" s="1"/>
      <c r="L68" s="1"/>
      <c r="M68" s="1"/>
      <c r="O68" s="1">
        <f t="shared" si="9"/>
        <v>-13.465167980364559</v>
      </c>
      <c r="P68" s="1">
        <f t="shared" si="10"/>
        <v>25.783304639078622</v>
      </c>
      <c r="Q68">
        <f t="shared" si="11"/>
        <v>13.465167980364559</v>
      </c>
      <c r="R68">
        <f t="shared" si="11"/>
        <v>25.783304639078622</v>
      </c>
      <c r="AA68" s="1">
        <f t="shared" si="12"/>
        <v>0</v>
      </c>
      <c r="AB68" s="1">
        <f t="shared" si="13"/>
        <v>0</v>
      </c>
      <c r="AC68">
        <f t="shared" si="14"/>
        <v>0</v>
      </c>
      <c r="AD68">
        <f t="shared" ref="AD68:AD131" si="17">(D68*Z$15+G68*Z$16)*Z$21</f>
        <v>0</v>
      </c>
      <c r="AE68" s="1">
        <f t="shared" si="15"/>
        <v>0</v>
      </c>
      <c r="AF68" s="1">
        <f t="shared" si="16"/>
        <v>0</v>
      </c>
      <c r="AG68">
        <v>0</v>
      </c>
    </row>
    <row r="69" spans="2:33">
      <c r="B69">
        <v>0.59</v>
      </c>
      <c r="F69">
        <f>'LOOP GAIN FOR BUCK'!AZ69</f>
        <v>10.955304449755625</v>
      </c>
      <c r="G69">
        <f>'LOOP GAIN FOR BUCK'!AX69</f>
        <v>-85.599987012749153</v>
      </c>
      <c r="I69" s="1">
        <f>'LOOP GAIN FOR AMP'!AF69</f>
        <v>-24.692208795158145</v>
      </c>
      <c r="J69" s="1">
        <f>'LOOP GAIN FOR AMP'!AG69</f>
        <v>111.08217156786171</v>
      </c>
      <c r="K69" s="1"/>
      <c r="L69" s="1"/>
      <c r="M69" s="1"/>
      <c r="O69" s="1">
        <f t="shared" si="9"/>
        <v>-13.73690434540252</v>
      </c>
      <c r="P69" s="1">
        <f t="shared" si="10"/>
        <v>25.482184555112553</v>
      </c>
      <c r="Q69">
        <f t="shared" si="11"/>
        <v>13.73690434540252</v>
      </c>
      <c r="R69">
        <f t="shared" si="11"/>
        <v>25.482184555112553</v>
      </c>
      <c r="AA69" s="1">
        <f t="shared" si="12"/>
        <v>0</v>
      </c>
      <c r="AB69" s="1">
        <f t="shared" si="13"/>
        <v>0</v>
      </c>
      <c r="AC69">
        <f t="shared" si="14"/>
        <v>0</v>
      </c>
      <c r="AD69">
        <f t="shared" si="17"/>
        <v>0</v>
      </c>
      <c r="AE69" s="1">
        <f t="shared" si="15"/>
        <v>0</v>
      </c>
      <c r="AF69" s="1">
        <f t="shared" si="16"/>
        <v>0</v>
      </c>
      <c r="AG69">
        <v>0</v>
      </c>
    </row>
    <row r="70" spans="2:33">
      <c r="B70">
        <v>0.6</v>
      </c>
      <c r="F70">
        <f>'LOOP GAIN FOR BUCK'!AZ70</f>
        <v>10.810333703826272</v>
      </c>
      <c r="G70">
        <f>'LOOP GAIN FOR BUCK'!AX70</f>
        <v>-85.641006047012041</v>
      </c>
      <c r="I70" s="1">
        <f>'LOOP GAIN FOR AMP'!AF70</f>
        <v>-24.814732747194775</v>
      </c>
      <c r="J70" s="1">
        <f>'LOOP GAIN FOR AMP'!AG70</f>
        <v>110.83073525486982</v>
      </c>
      <c r="K70" s="1"/>
      <c r="L70" s="1"/>
      <c r="M70" s="1"/>
      <c r="O70" s="1">
        <f t="shared" si="9"/>
        <v>-14.004399043368503</v>
      </c>
      <c r="P70" s="1">
        <f t="shared" si="10"/>
        <v>25.189729207857781</v>
      </c>
      <c r="Q70">
        <f t="shared" si="11"/>
        <v>14.004399043368503</v>
      </c>
      <c r="R70">
        <f t="shared" si="11"/>
        <v>25.189729207857781</v>
      </c>
      <c r="AA70" s="1">
        <f t="shared" si="12"/>
        <v>0</v>
      </c>
      <c r="AB70" s="1">
        <f t="shared" si="13"/>
        <v>0</v>
      </c>
      <c r="AC70">
        <f t="shared" si="14"/>
        <v>0</v>
      </c>
      <c r="AD70">
        <f t="shared" si="17"/>
        <v>0</v>
      </c>
      <c r="AE70" s="1">
        <f t="shared" si="15"/>
        <v>0</v>
      </c>
      <c r="AF70" s="1">
        <f t="shared" si="16"/>
        <v>0</v>
      </c>
      <c r="AG70">
        <v>0</v>
      </c>
    </row>
    <row r="71" spans="2:33">
      <c r="B71">
        <v>0.61</v>
      </c>
      <c r="F71">
        <f>'LOOP GAIN FOR BUCK'!AZ71</f>
        <v>10.667759204438102</v>
      </c>
      <c r="G71">
        <f>'LOOP GAIN FOR BUCK'!AX71</f>
        <v>-85.680165500884755</v>
      </c>
      <c r="I71" s="1">
        <f>'LOOP GAIN FOR AMP'!AF71</f>
        <v>-24.935541854516572</v>
      </c>
      <c r="J71" s="1">
        <f>'LOOP GAIN FOR AMP'!AG71</f>
        <v>110.58570841866816</v>
      </c>
      <c r="K71" s="1"/>
      <c r="L71" s="1"/>
      <c r="M71" s="1"/>
      <c r="O71" s="1">
        <f t="shared" si="9"/>
        <v>-14.26778265007847</v>
      </c>
      <c r="P71" s="1">
        <f t="shared" si="10"/>
        <v>24.905542917783407</v>
      </c>
      <c r="Q71">
        <f t="shared" si="11"/>
        <v>14.26778265007847</v>
      </c>
      <c r="R71">
        <f t="shared" si="11"/>
        <v>24.905542917783407</v>
      </c>
      <c r="AA71" s="1">
        <f t="shared" si="12"/>
        <v>0</v>
      </c>
      <c r="AB71" s="1">
        <f t="shared" si="13"/>
        <v>0</v>
      </c>
      <c r="AC71">
        <f t="shared" si="14"/>
        <v>0</v>
      </c>
      <c r="AD71">
        <f t="shared" si="17"/>
        <v>0</v>
      </c>
      <c r="AE71" s="1">
        <f t="shared" si="15"/>
        <v>0</v>
      </c>
      <c r="AF71" s="1">
        <f t="shared" si="16"/>
        <v>0</v>
      </c>
      <c r="AG71">
        <v>0</v>
      </c>
    </row>
    <row r="72" spans="2:33">
      <c r="B72">
        <v>0.62</v>
      </c>
      <c r="F72">
        <f>'LOOP GAIN FOR BUCK'!AZ72</f>
        <v>10.527504071524426</v>
      </c>
      <c r="G72">
        <f>'LOOP GAIN FOR BUCK'!AX72</f>
        <v>-85.717555484246901</v>
      </c>
      <c r="I72" s="1">
        <f>'LOOP GAIN FOR AMP'!AF72</f>
        <v>-25.054684088736678</v>
      </c>
      <c r="J72" s="1">
        <f>'LOOP GAIN FOR AMP'!AG72</f>
        <v>110.34681041702819</v>
      </c>
      <c r="K72" s="1"/>
      <c r="L72" s="1"/>
      <c r="M72" s="1"/>
      <c r="O72" s="1">
        <f t="shared" si="9"/>
        <v>-14.527180017212252</v>
      </c>
      <c r="P72" s="1">
        <f t="shared" si="10"/>
        <v>24.629254932781294</v>
      </c>
      <c r="Q72">
        <f t="shared" si="11"/>
        <v>14.527180017212252</v>
      </c>
      <c r="R72">
        <f t="shared" si="11"/>
        <v>24.629254932781294</v>
      </c>
      <c r="AA72" s="1">
        <f t="shared" si="12"/>
        <v>0</v>
      </c>
      <c r="AB72" s="1">
        <f t="shared" si="13"/>
        <v>0</v>
      </c>
      <c r="AC72">
        <f t="shared" si="14"/>
        <v>0</v>
      </c>
      <c r="AD72">
        <f t="shared" si="17"/>
        <v>0</v>
      </c>
      <c r="AE72" s="1">
        <f t="shared" si="15"/>
        <v>0</v>
      </c>
      <c r="AF72" s="1">
        <f t="shared" si="16"/>
        <v>0</v>
      </c>
      <c r="AG72">
        <v>0</v>
      </c>
    </row>
    <row r="73" spans="2:33">
      <c r="B73">
        <v>0.63</v>
      </c>
      <c r="F73">
        <f>'LOOP GAIN FOR BUCK'!AZ73</f>
        <v>10.389495066480666</v>
      </c>
      <c r="G73">
        <f>'LOOP GAIN FOR BUCK'!AX73</f>
        <v>-85.753260425233691</v>
      </c>
      <c r="I73" s="1">
        <f>'LOOP GAIN FOR AMP'!AF73</f>
        <v>-25.172205644584352</v>
      </c>
      <c r="J73" s="1">
        <f>'LOOP GAIN FOR AMP'!AG73</f>
        <v>110.11377796679159</v>
      </c>
      <c r="K73" s="1"/>
      <c r="L73" s="1"/>
      <c r="M73" s="1"/>
      <c r="O73" s="1">
        <f t="shared" si="9"/>
        <v>-14.782710578103686</v>
      </c>
      <c r="P73" s="1">
        <f t="shared" si="10"/>
        <v>24.360517541557897</v>
      </c>
      <c r="Q73">
        <f t="shared" si="11"/>
        <v>14.782710578103686</v>
      </c>
      <c r="R73">
        <f t="shared" si="11"/>
        <v>24.360517541557897</v>
      </c>
      <c r="AA73" s="1">
        <f t="shared" si="12"/>
        <v>0</v>
      </c>
      <c r="AB73" s="1">
        <f t="shared" si="13"/>
        <v>0</v>
      </c>
      <c r="AC73">
        <f t="shared" si="14"/>
        <v>0</v>
      </c>
      <c r="AD73">
        <f t="shared" si="17"/>
        <v>0</v>
      </c>
      <c r="AE73" s="1">
        <f t="shared" si="15"/>
        <v>0</v>
      </c>
      <c r="AF73" s="1">
        <f t="shared" si="16"/>
        <v>0</v>
      </c>
      <c r="AG73">
        <v>0</v>
      </c>
    </row>
    <row r="74" spans="2:33">
      <c r="B74">
        <v>0.64</v>
      </c>
      <c r="F74">
        <f>'LOOP GAIN FOR BUCK'!AZ74</f>
        <v>10.25366236648548</v>
      </c>
      <c r="G74">
        <f>'LOOP GAIN FOR BUCK'!AX74</f>
        <v>-85.787359511281821</v>
      </c>
      <c r="I74" s="1">
        <f>'LOOP GAIN FOR AMP'!AF74</f>
        <v>-25.28815100159914</v>
      </c>
      <c r="J74" s="1">
        <f>'LOOP GAIN FOR AMP'!AG74</f>
        <v>109.88636385766846</v>
      </c>
      <c r="K74" s="1"/>
      <c r="L74" s="1"/>
      <c r="M74" s="1"/>
      <c r="O74" s="1">
        <f t="shared" si="9"/>
        <v>-15.034488635113659</v>
      </c>
      <c r="P74" s="1">
        <f t="shared" si="10"/>
        <v>24.099004346386636</v>
      </c>
      <c r="Q74">
        <f t="shared" si="11"/>
        <v>15.034488635113659</v>
      </c>
      <c r="R74">
        <f t="shared" si="11"/>
        <v>24.099004346386636</v>
      </c>
      <c r="AA74" s="1">
        <f t="shared" si="12"/>
        <v>0</v>
      </c>
      <c r="AB74" s="1">
        <f t="shared" si="13"/>
        <v>0</v>
      </c>
      <c r="AC74">
        <f t="shared" si="14"/>
        <v>0</v>
      </c>
      <c r="AD74">
        <f t="shared" si="17"/>
        <v>0</v>
      </c>
      <c r="AE74" s="1">
        <f t="shared" si="15"/>
        <v>0</v>
      </c>
      <c r="AF74" s="1">
        <f t="shared" si="16"/>
        <v>0</v>
      </c>
      <c r="AG74">
        <v>0</v>
      </c>
    </row>
    <row r="75" spans="2:33">
      <c r="B75">
        <v>0.65</v>
      </c>
      <c r="F75">
        <f>'LOOP GAIN FOR BUCK'!AZ75</f>
        <v>10.119939355981744</v>
      </c>
      <c r="G75">
        <f>'LOOP GAIN FOR BUCK'!AX75</f>
        <v>-85.819927089759716</v>
      </c>
      <c r="I75" s="1">
        <f>'LOOP GAIN FOR AMP'!AF75</f>
        <v>-25.402562985775056</v>
      </c>
      <c r="J75" s="1">
        <f>'LOOP GAIN FOR AMP'!AG75</f>
        <v>109.66433577039987</v>
      </c>
      <c r="K75" s="1"/>
      <c r="L75" s="1"/>
      <c r="M75" s="1"/>
      <c r="O75" s="1">
        <f t="shared" si="9"/>
        <v>-15.282623629793312</v>
      </c>
      <c r="P75" s="1">
        <f t="shared" si="10"/>
        <v>23.844408680640157</v>
      </c>
      <c r="Q75">
        <f t="shared" si="11"/>
        <v>15.282623629793312</v>
      </c>
      <c r="R75">
        <f t="shared" si="11"/>
        <v>23.844408680640157</v>
      </c>
      <c r="AA75" s="1">
        <f t="shared" si="12"/>
        <v>0</v>
      </c>
      <c r="AB75" s="1">
        <f t="shared" si="13"/>
        <v>0</v>
      </c>
      <c r="AC75">
        <f t="shared" si="14"/>
        <v>0</v>
      </c>
      <c r="AD75">
        <f t="shared" si="17"/>
        <v>0</v>
      </c>
      <c r="AE75" s="1">
        <f t="shared" si="15"/>
        <v>0</v>
      </c>
      <c r="AF75" s="1">
        <f t="shared" si="16"/>
        <v>0</v>
      </c>
      <c r="AG75">
        <v>0</v>
      </c>
    </row>
    <row r="76" spans="2:33">
      <c r="B76">
        <v>0.66</v>
      </c>
      <c r="F76">
        <f>'LOOP GAIN FOR BUCK'!AZ76</f>
        <v>9.9882624337802266</v>
      </c>
      <c r="G76">
        <f>'LOOP GAIN FOR BUCK'!AX76</f>
        <v>-85.851033032433548</v>
      </c>
      <c r="I76" s="1">
        <f>'LOOP GAIN FOR AMP'!AF76</f>
        <v>-25.515482830739007</v>
      </c>
      <c r="J76" s="1">
        <f>'LOOP GAIN FOR AMP'!AG76</f>
        <v>109.44747519038789</v>
      </c>
      <c r="K76" s="1"/>
      <c r="L76" s="1"/>
      <c r="M76" s="1"/>
      <c r="O76" s="1">
        <f t="shared" si="9"/>
        <v>-15.52722039695878</v>
      </c>
      <c r="P76" s="1">
        <f t="shared" si="10"/>
        <v>23.596442157954343</v>
      </c>
      <c r="Q76">
        <f t="shared" si="11"/>
        <v>15.52722039695878</v>
      </c>
      <c r="R76">
        <f t="shared" si="11"/>
        <v>23.596442157954343</v>
      </c>
      <c r="AA76" s="1">
        <f t="shared" si="12"/>
        <v>0</v>
      </c>
      <c r="AB76" s="1">
        <f t="shared" si="13"/>
        <v>0</v>
      </c>
      <c r="AC76">
        <f t="shared" si="14"/>
        <v>0</v>
      </c>
      <c r="AD76">
        <f t="shared" si="17"/>
        <v>0</v>
      </c>
      <c r="AE76" s="1">
        <f t="shared" si="15"/>
        <v>0</v>
      </c>
      <c r="AF76" s="1">
        <f t="shared" si="16"/>
        <v>0</v>
      </c>
      <c r="AG76">
        <v>0</v>
      </c>
    </row>
    <row r="77" spans="2:33">
      <c r="B77">
        <v>0.67</v>
      </c>
      <c r="F77">
        <f>'LOOP GAIN FOR BUCK'!AZ77</f>
        <v>9.8585708344064962</v>
      </c>
      <c r="G77">
        <f>'LOOP GAIN FOR BUCK'!AX77</f>
        <v>-85.880743067517798</v>
      </c>
      <c r="I77" s="1">
        <f>'LOOP GAIN FOR AMP'!AF77</f>
        <v>-25.626950238126682</v>
      </c>
      <c r="J77" s="1">
        <f>'LOOP GAIN FOR AMP'!AG77</f>
        <v>109.23557640867664</v>
      </c>
      <c r="K77" s="1"/>
      <c r="L77" s="1"/>
      <c r="M77" s="1"/>
      <c r="O77" s="1">
        <f t="shared" si="9"/>
        <v>-15.768379403720186</v>
      </c>
      <c r="P77" s="1">
        <f t="shared" si="10"/>
        <v>23.354833341158837</v>
      </c>
      <c r="Q77">
        <f t="shared" si="11"/>
        <v>15.768379403720186</v>
      </c>
      <c r="R77">
        <f t="shared" si="11"/>
        <v>23.354833341158837</v>
      </c>
      <c r="AA77" s="1">
        <f t="shared" si="12"/>
        <v>0</v>
      </c>
      <c r="AB77" s="1">
        <f t="shared" si="13"/>
        <v>0</v>
      </c>
      <c r="AC77">
        <f t="shared" si="14"/>
        <v>0</v>
      </c>
      <c r="AD77">
        <f t="shared" si="17"/>
        <v>0</v>
      </c>
      <c r="AE77" s="1">
        <f t="shared" si="15"/>
        <v>0</v>
      </c>
      <c r="AF77" s="1">
        <f t="shared" si="16"/>
        <v>0</v>
      </c>
      <c r="AG77">
        <v>0</v>
      </c>
    </row>
    <row r="78" spans="2:33">
      <c r="B78">
        <v>0.68</v>
      </c>
      <c r="F78">
        <f>'LOOP GAIN FOR BUCK'!AZ78</f>
        <v>9.7308064624511452</v>
      </c>
      <c r="G78">
        <f>'LOOP GAIN FOR BUCK'!AX78</f>
        <v>-85.909119082621388</v>
      </c>
      <c r="I78" s="1">
        <f>'LOOP GAIN FOR AMP'!AF78</f>
        <v>-25.737003436885924</v>
      </c>
      <c r="J78" s="1">
        <f>'LOOP GAIN FOR AMP'!AG78</f>
        <v>109.02844560287599</v>
      </c>
      <c r="K78" s="1"/>
      <c r="L78" s="1"/>
      <c r="M78" s="1"/>
      <c r="O78" s="1">
        <f t="shared" si="9"/>
        <v>-16.006196974434779</v>
      </c>
      <c r="P78" s="1">
        <f t="shared" si="10"/>
        <v>23.119326520254603</v>
      </c>
      <c r="Q78">
        <f t="shared" si="11"/>
        <v>16.006196974434779</v>
      </c>
      <c r="R78">
        <f t="shared" si="11"/>
        <v>23.119326520254603</v>
      </c>
      <c r="AA78" s="1">
        <f t="shared" si="12"/>
        <v>0</v>
      </c>
      <c r="AB78" s="1">
        <f t="shared" si="13"/>
        <v>0</v>
      </c>
      <c r="AC78">
        <f t="shared" si="14"/>
        <v>0</v>
      </c>
      <c r="AD78">
        <f t="shared" si="17"/>
        <v>0</v>
      </c>
      <c r="AE78" s="1">
        <f t="shared" si="15"/>
        <v>0</v>
      </c>
      <c r="AF78" s="1">
        <f t="shared" si="16"/>
        <v>0</v>
      </c>
      <c r="AG78">
        <v>0</v>
      </c>
    </row>
    <row r="79" spans="2:33">
      <c r="B79">
        <v>0.69</v>
      </c>
      <c r="F79">
        <f>'LOOP GAIN FOR BUCK'!AZ79</f>
        <v>9.604913738807225</v>
      </c>
      <c r="G79">
        <f>'LOOP GAIN FOR BUCK'!AX79</f>
        <v>-85.936219401520233</v>
      </c>
      <c r="I79" s="1">
        <f>'LOOP GAIN FOR AMP'!AF79</f>
        <v>-25.845679241294008</v>
      </c>
      <c r="J79" s="1">
        <f>'LOOP GAIN FOR AMP'!AG79</f>
        <v>108.82589999126964</v>
      </c>
      <c r="K79" s="1"/>
      <c r="L79" s="1"/>
      <c r="M79" s="1"/>
      <c r="O79" s="1">
        <f t="shared" si="9"/>
        <v>-16.240765502486781</v>
      </c>
      <c r="P79" s="1">
        <f t="shared" si="10"/>
        <v>22.889680589749403</v>
      </c>
      <c r="Q79">
        <f t="shared" si="11"/>
        <v>16.240765502486781</v>
      </c>
      <c r="R79">
        <f t="shared" si="11"/>
        <v>22.889680589749403</v>
      </c>
      <c r="AA79" s="1">
        <f t="shared" si="12"/>
        <v>0</v>
      </c>
      <c r="AB79" s="1">
        <f t="shared" si="13"/>
        <v>0</v>
      </c>
      <c r="AC79">
        <f t="shared" si="14"/>
        <v>0</v>
      </c>
      <c r="AD79">
        <f t="shared" si="17"/>
        <v>0</v>
      </c>
      <c r="AE79" s="1">
        <f t="shared" si="15"/>
        <v>0</v>
      </c>
      <c r="AF79" s="1">
        <f t="shared" si="16"/>
        <v>0</v>
      </c>
      <c r="AG79">
        <v>0</v>
      </c>
    </row>
    <row r="80" spans="2:33">
      <c r="B80">
        <v>0.7</v>
      </c>
      <c r="F80">
        <f>'LOOP GAIN FOR BUCK'!AZ80</f>
        <v>9.4808394577886528</v>
      </c>
      <c r="G80">
        <f>'LOOP GAIN FOR BUCK'!AX80</f>
        <v>-85.962099037354747</v>
      </c>
      <c r="I80" s="1">
        <f>'LOOP GAIN FOR AMP'!AF80</f>
        <v>-25.953013107523141</v>
      </c>
      <c r="J80" s="1">
        <f>'LOOP GAIN FOR AMP'!AG80</f>
        <v>108.62776705393748</v>
      </c>
      <c r="K80" s="1"/>
      <c r="L80" s="1"/>
      <c r="M80" s="1"/>
      <c r="O80" s="1">
        <f t="shared" si="9"/>
        <v>-16.472173649734486</v>
      </c>
      <c r="P80" s="1">
        <f t="shared" si="10"/>
        <v>22.665668016582728</v>
      </c>
      <c r="Q80">
        <f t="shared" si="11"/>
        <v>16.472173649734486</v>
      </c>
      <c r="R80">
        <f t="shared" si="11"/>
        <v>22.665668016582728</v>
      </c>
      <c r="AA80" s="1">
        <f t="shared" si="12"/>
        <v>0</v>
      </c>
      <c r="AB80" s="1">
        <f t="shared" si="13"/>
        <v>0</v>
      </c>
      <c r="AC80">
        <f t="shared" si="14"/>
        <v>0</v>
      </c>
      <c r="AD80">
        <f t="shared" si="17"/>
        <v>0</v>
      </c>
      <c r="AE80" s="1">
        <f t="shared" si="15"/>
        <v>0</v>
      </c>
      <c r="AF80" s="1">
        <f t="shared" si="16"/>
        <v>0</v>
      </c>
      <c r="AG80">
        <v>0</v>
      </c>
    </row>
    <row r="81" spans="2:33">
      <c r="B81">
        <v>0.71</v>
      </c>
      <c r="F81">
        <f>'LOOP GAIN FOR BUCK'!AZ81</f>
        <v>9.3585326542209835</v>
      </c>
      <c r="G81">
        <f>'LOOP GAIN FOR BUCK'!AX81</f>
        <v>-85.986809924560106</v>
      </c>
      <c r="I81" s="1">
        <f>'LOOP GAIN FOR AMP'!AF81</f>
        <v>-26.059039188628475</v>
      </c>
      <c r="J81" s="1">
        <f>'LOOP GAIN FOR AMP'!AG81</f>
        <v>108.43388381526211</v>
      </c>
      <c r="K81" s="1"/>
      <c r="L81" s="1"/>
      <c r="M81" s="1"/>
      <c r="O81" s="1">
        <f t="shared" si="9"/>
        <v>-16.700506534407491</v>
      </c>
      <c r="P81" s="1">
        <f t="shared" si="10"/>
        <v>22.447073890702001</v>
      </c>
      <c r="Q81">
        <f t="shared" si="11"/>
        <v>16.700506534407491</v>
      </c>
      <c r="R81">
        <f t="shared" si="11"/>
        <v>22.447073890702001</v>
      </c>
      <c r="AA81" s="1">
        <f t="shared" si="12"/>
        <v>0</v>
      </c>
      <c r="AB81" s="1">
        <f t="shared" si="13"/>
        <v>0</v>
      </c>
      <c r="AC81">
        <f t="shared" si="14"/>
        <v>0</v>
      </c>
      <c r="AD81">
        <f t="shared" si="17"/>
        <v>0</v>
      </c>
      <c r="AE81" s="1">
        <f t="shared" si="15"/>
        <v>0</v>
      </c>
      <c r="AF81" s="1">
        <f t="shared" si="16"/>
        <v>0</v>
      </c>
      <c r="AG81">
        <v>0</v>
      </c>
    </row>
    <row r="82" spans="2:33">
      <c r="B82">
        <v>0.72</v>
      </c>
      <c r="F82">
        <f>'LOOP GAIN FOR BUCK'!AZ82</f>
        <v>9.2379444796830654</v>
      </c>
      <c r="G82">
        <f>'LOOP GAIN FOR BUCK'!AX82</f>
        <v>-86.010401131583123</v>
      </c>
      <c r="I82" s="1">
        <f>'LOOP GAIN FOR AMP'!AF82</f>
        <v>-26.163790387867003</v>
      </c>
      <c r="J82" s="1">
        <f>'LOOP GAIN FOR AMP'!AG82</f>
        <v>108.24409618267759</v>
      </c>
      <c r="K82" s="1"/>
      <c r="L82" s="1"/>
      <c r="M82" s="1"/>
      <c r="O82" s="1">
        <f t="shared" si="9"/>
        <v>-16.925845908183938</v>
      </c>
      <c r="P82" s="1">
        <f t="shared" si="10"/>
        <v>22.233695051094472</v>
      </c>
      <c r="Q82">
        <f t="shared" si="11"/>
        <v>16.925845908183938</v>
      </c>
      <c r="R82">
        <f t="shared" si="11"/>
        <v>22.233695051094472</v>
      </c>
      <c r="AA82" s="1">
        <f t="shared" si="12"/>
        <v>0</v>
      </c>
      <c r="AB82" s="1">
        <f t="shared" si="13"/>
        <v>0</v>
      </c>
      <c r="AC82">
        <f t="shared" si="14"/>
        <v>0</v>
      </c>
      <c r="AD82">
        <f t="shared" si="17"/>
        <v>0</v>
      </c>
      <c r="AE82" s="1">
        <f t="shared" si="15"/>
        <v>0</v>
      </c>
      <c r="AF82" s="1">
        <f t="shared" si="16"/>
        <v>0</v>
      </c>
      <c r="AG82">
        <v>0</v>
      </c>
    </row>
    <row r="83" spans="2:33">
      <c r="B83">
        <v>0.73</v>
      </c>
      <c r="F83">
        <f>'LOOP GAIN FOR BUCK'!AZ83</f>
        <v>9.1190280871557441</v>
      </c>
      <c r="G83">
        <f>'LOOP GAIN FOR BUCK'!AX83</f>
        <v>-86.032919056215576</v>
      </c>
      <c r="I83" s="1">
        <f>'LOOP GAIN FOR AMP'!AF83</f>
        <v>-26.267298410283693</v>
      </c>
      <c r="J83" s="1">
        <f>'LOOP GAIN FOR AMP'!AG83</f>
        <v>108.05825833696724</v>
      </c>
      <c r="K83" s="1"/>
      <c r="L83" s="1"/>
      <c r="M83" s="1"/>
      <c r="O83" s="1">
        <f t="shared" si="9"/>
        <v>-17.148270323127949</v>
      </c>
      <c r="P83" s="1">
        <f t="shared" si="10"/>
        <v>22.025339280751666</v>
      </c>
      <c r="Q83">
        <f t="shared" si="11"/>
        <v>17.148270323127949</v>
      </c>
      <c r="R83">
        <f t="shared" si="11"/>
        <v>22.025339280751666</v>
      </c>
      <c r="AA83" s="1">
        <f t="shared" si="12"/>
        <v>0</v>
      </c>
      <c r="AB83" s="1">
        <f t="shared" si="13"/>
        <v>0</v>
      </c>
      <c r="AC83">
        <f t="shared" si="14"/>
        <v>0</v>
      </c>
      <c r="AD83">
        <f t="shared" si="17"/>
        <v>0</v>
      </c>
      <c r="AE83" s="1">
        <f t="shared" si="15"/>
        <v>0</v>
      </c>
      <c r="AF83" s="1">
        <f t="shared" si="16"/>
        <v>0</v>
      </c>
      <c r="AG83">
        <v>0</v>
      </c>
    </row>
    <row r="84" spans="2:33">
      <c r="B84">
        <v>0.74</v>
      </c>
      <c r="F84">
        <f>'LOOP GAIN FOR BUCK'!AZ84</f>
        <v>9.0017385234032066</v>
      </c>
      <c r="G84">
        <f>'LOOP GAIN FOR BUCK'!AX84</f>
        <v>-86.054407605178156</v>
      </c>
      <c r="I84" s="1">
        <f>'LOOP GAIN FOR AMP'!AF84</f>
        <v>-26.369593812525206</v>
      </c>
      <c r="J84" s="1">
        <f>'LOOP GAIN FOR AMP'!AG84</f>
        <v>107.8762321698229</v>
      </c>
      <c r="K84" s="1"/>
      <c r="L84" s="1"/>
      <c r="M84" s="1"/>
      <c r="O84" s="1">
        <f t="shared" si="9"/>
        <v>-17.367855289121998</v>
      </c>
      <c r="P84" s="1">
        <f t="shared" si="10"/>
        <v>21.821824564644743</v>
      </c>
      <c r="Q84">
        <f t="shared" si="11"/>
        <v>17.367855289121998</v>
      </c>
      <c r="R84">
        <f t="shared" si="11"/>
        <v>21.821824564644743</v>
      </c>
      <c r="AA84" s="1">
        <f t="shared" si="12"/>
        <v>0</v>
      </c>
      <c r="AB84" s="1">
        <f t="shared" si="13"/>
        <v>0</v>
      </c>
      <c r="AC84">
        <f t="shared" si="14"/>
        <v>0</v>
      </c>
      <c r="AD84">
        <f t="shared" si="17"/>
        <v>0</v>
      </c>
      <c r="AE84" s="1">
        <f t="shared" si="15"/>
        <v>0</v>
      </c>
      <c r="AF84" s="1">
        <f t="shared" si="16"/>
        <v>0</v>
      </c>
      <c r="AG84">
        <v>0</v>
      </c>
    </row>
    <row r="85" spans="2:33">
      <c r="B85">
        <v>0.75</v>
      </c>
      <c r="F85">
        <f>'LOOP GAIN FOR BUCK'!AZ85</f>
        <v>8.8860326284746254</v>
      </c>
      <c r="G85">
        <f>'LOOP GAIN FOR BUCK'!AX85</f>
        <v>-86.074908359415488</v>
      </c>
      <c r="I85" s="1">
        <f>'LOOP GAIN FOR AMP'!AF85</f>
        <v>-26.470706050860883</v>
      </c>
      <c r="J85" s="1">
        <f>'LOOP GAIN FOR AMP'!AG85</f>
        <v>107.69788676474975</v>
      </c>
      <c r="K85" s="1"/>
      <c r="L85" s="1"/>
      <c r="M85" s="1"/>
      <c r="O85" s="1">
        <f t="shared" si="9"/>
        <v>-17.58467342238626</v>
      </c>
      <c r="P85" s="1">
        <f t="shared" si="10"/>
        <v>21.622978405334266</v>
      </c>
      <c r="Q85">
        <f t="shared" si="11"/>
        <v>17.58467342238626</v>
      </c>
      <c r="R85">
        <f t="shared" si="11"/>
        <v>21.622978405334266</v>
      </c>
      <c r="AA85" s="1">
        <f t="shared" si="12"/>
        <v>0</v>
      </c>
      <c r="AB85" s="1">
        <f t="shared" si="13"/>
        <v>0</v>
      </c>
      <c r="AC85">
        <f t="shared" si="14"/>
        <v>0</v>
      </c>
      <c r="AD85">
        <f t="shared" si="17"/>
        <v>0</v>
      </c>
      <c r="AE85" s="1">
        <f t="shared" si="15"/>
        <v>0</v>
      </c>
      <c r="AF85" s="1">
        <f t="shared" si="16"/>
        <v>0</v>
      </c>
      <c r="AG85">
        <v>0</v>
      </c>
    </row>
    <row r="86" spans="2:33">
      <c r="B86">
        <v>0.76</v>
      </c>
      <c r="F86">
        <f>'LOOP GAIN FOR BUCK'!AZ86</f>
        <v>8.7718689417695828</v>
      </c>
      <c r="G86">
        <f>'LOOP GAIN FOR BUCK'!AX86</f>
        <v>-86.094460726410489</v>
      </c>
      <c r="I86" s="1">
        <f>'LOOP GAIN FOR AMP'!AF86</f>
        <v>-26.57066352740712</v>
      </c>
      <c r="J86" s="1">
        <f>'LOOP GAIN FOR AMP'!AG86</f>
        <v>107.52309791773813</v>
      </c>
      <c r="K86" s="1"/>
      <c r="L86" s="1"/>
      <c r="M86" s="1"/>
      <c r="O86" s="1">
        <f t="shared" si="9"/>
        <v>-17.798794585637538</v>
      </c>
      <c r="P86" s="1">
        <f t="shared" si="10"/>
        <v>21.428637191327638</v>
      </c>
      <c r="Q86">
        <f t="shared" si="11"/>
        <v>17.798794585637538</v>
      </c>
      <c r="R86">
        <f t="shared" si="11"/>
        <v>21.428637191327638</v>
      </c>
      <c r="AA86" s="1">
        <f t="shared" si="12"/>
        <v>0</v>
      </c>
      <c r="AB86" s="1">
        <f t="shared" si="13"/>
        <v>0</v>
      </c>
      <c r="AC86">
        <f t="shared" si="14"/>
        <v>0</v>
      </c>
      <c r="AD86">
        <f t="shared" si="17"/>
        <v>0</v>
      </c>
      <c r="AE86" s="1">
        <f t="shared" si="15"/>
        <v>0</v>
      </c>
      <c r="AF86" s="1">
        <f t="shared" si="16"/>
        <v>0</v>
      </c>
      <c r="AG86">
        <v>0</v>
      </c>
    </row>
    <row r="87" spans="2:33">
      <c r="B87">
        <v>0.77</v>
      </c>
      <c r="F87">
        <f>'LOOP GAIN FOR BUCK'!AZ87</f>
        <v>8.6592076141605538</v>
      </c>
      <c r="G87">
        <f>'LOOP GAIN FOR BUCK'!AX87</f>
        <v>-86.113102080690922</v>
      </c>
      <c r="I87" s="1">
        <f>'LOOP GAIN FOR AMP'!AF87</f>
        <v>-26.669493634564656</v>
      </c>
      <c r="J87" s="1">
        <f>'LOOP GAIN FOR AMP'!AG87</f>
        <v>107.35174769443267</v>
      </c>
      <c r="K87" s="1"/>
      <c r="L87" s="1"/>
      <c r="M87" s="1"/>
      <c r="O87" s="1">
        <f t="shared" si="9"/>
        <v>-18.010286020404102</v>
      </c>
      <c r="P87" s="1">
        <f t="shared" si="10"/>
        <v>21.238645613741753</v>
      </c>
      <c r="Q87">
        <f t="shared" si="11"/>
        <v>18.010286020404102</v>
      </c>
      <c r="R87">
        <f t="shared" si="11"/>
        <v>21.238645613741753</v>
      </c>
      <c r="AA87" s="1">
        <f t="shared" si="12"/>
        <v>0</v>
      </c>
      <c r="AB87" s="1">
        <f t="shared" si="13"/>
        <v>0</v>
      </c>
      <c r="AC87">
        <f t="shared" si="14"/>
        <v>0</v>
      </c>
      <c r="AD87">
        <f t="shared" si="17"/>
        <v>0</v>
      </c>
      <c r="AE87" s="1">
        <f t="shared" si="15"/>
        <v>0</v>
      </c>
      <c r="AF87" s="1">
        <f t="shared" si="16"/>
        <v>0</v>
      </c>
      <c r="AG87">
        <v>0</v>
      </c>
    </row>
    <row r="88" spans="2:33">
      <c r="B88">
        <v>0.78</v>
      </c>
      <c r="F88">
        <f>'LOOP GAIN FOR BUCK'!AZ88</f>
        <v>8.5480103257108802</v>
      </c>
      <c r="G88">
        <f>'LOOP GAIN FOR BUCK'!AX88</f>
        <v>-86.130867893582021</v>
      </c>
      <c r="I88" s="1">
        <f>'LOOP GAIN FOR AMP'!AF88</f>
        <v>-26.76722279768892</v>
      </c>
      <c r="J88" s="1">
        <f>'LOOP GAIN FOR AMP'!AG88</f>
        <v>107.18372402080881</v>
      </c>
      <c r="K88" s="1"/>
      <c r="L88" s="1"/>
      <c r="M88" s="1"/>
      <c r="O88" s="1">
        <f t="shared" si="9"/>
        <v>-18.21921247197804</v>
      </c>
      <c r="P88" s="1">
        <f t="shared" si="10"/>
        <v>21.052856127226789</v>
      </c>
      <c r="Q88">
        <f t="shared" si="11"/>
        <v>18.21921247197804</v>
      </c>
      <c r="R88">
        <f t="shared" si="11"/>
        <v>21.052856127226789</v>
      </c>
      <c r="AA88" s="1">
        <f t="shared" si="12"/>
        <v>0</v>
      </c>
      <c r="AB88" s="1">
        <f t="shared" si="13"/>
        <v>0</v>
      </c>
      <c r="AC88">
        <f t="shared" si="14"/>
        <v>0</v>
      </c>
      <c r="AD88">
        <f t="shared" si="17"/>
        <v>0</v>
      </c>
      <c r="AE88" s="1">
        <f t="shared" si="15"/>
        <v>0</v>
      </c>
      <c r="AF88" s="1">
        <f t="shared" si="16"/>
        <v>0</v>
      </c>
      <c r="AG88">
        <v>0</v>
      </c>
    </row>
    <row r="89" spans="2:33">
      <c r="B89">
        <v>0.79</v>
      </c>
      <c r="F89">
        <f>'LOOP GAIN FOR BUCK'!AZ89</f>
        <v>8.4382402085669117</v>
      </c>
      <c r="G89">
        <f>'LOOP GAIN FOR BUCK'!AX89</f>
        <v>-86.147791853152285</v>
      </c>
      <c r="I89" s="1">
        <f>'LOOP GAIN FOR AMP'!AF89</f>
        <v>-26.863876516022763</v>
      </c>
      <c r="J89" s="1">
        <f>'LOOP GAIN FOR AMP'!AG89</f>
        <v>107.01892030462379</v>
      </c>
      <c r="K89" s="1"/>
      <c r="L89" s="1"/>
      <c r="M89" s="1"/>
      <c r="O89" s="1">
        <f t="shared" si="9"/>
        <v>-18.425636307455854</v>
      </c>
      <c r="P89" s="1">
        <f t="shared" si="10"/>
        <v>20.871128451471506</v>
      </c>
      <c r="Q89">
        <f t="shared" si="11"/>
        <v>18.425636307455854</v>
      </c>
      <c r="R89">
        <f t="shared" si="11"/>
        <v>20.871128451471506</v>
      </c>
      <c r="AA89" s="1">
        <f t="shared" si="12"/>
        <v>0</v>
      </c>
      <c r="AB89" s="1">
        <f t="shared" si="13"/>
        <v>0</v>
      </c>
      <c r="AC89">
        <f t="shared" si="14"/>
        <v>0</v>
      </c>
      <c r="AD89">
        <f t="shared" si="17"/>
        <v>0</v>
      </c>
      <c r="AE89" s="1">
        <f t="shared" si="15"/>
        <v>0</v>
      </c>
      <c r="AF89" s="1">
        <f t="shared" si="16"/>
        <v>0</v>
      </c>
      <c r="AG89">
        <v>0</v>
      </c>
    </row>
    <row r="90" spans="2:33">
      <c r="B90">
        <v>0.8</v>
      </c>
      <c r="F90">
        <f>'LOOP GAIN FOR BUCK'!AZ90</f>
        <v>8.3298617746395909</v>
      </c>
      <c r="G90">
        <f>'LOOP GAIN FOR BUCK'!AX90</f>
        <v>-86.163905975206191</v>
      </c>
      <c r="I90" s="1">
        <f>'LOOP GAIN FOR AMP'!AF90</f>
        <v>-26.959479401927446</v>
      </c>
      <c r="J90" s="1">
        <f>'LOOP GAIN FOR AMP'!AG90</f>
        <v>106.85723508514153</v>
      </c>
      <c r="K90" s="1"/>
      <c r="L90" s="1"/>
      <c r="M90" s="1"/>
      <c r="O90" s="1">
        <f t="shared" si="9"/>
        <v>-18.629617627287857</v>
      </c>
      <c r="P90" s="1">
        <f t="shared" si="10"/>
        <v>20.693329109935334</v>
      </c>
      <c r="Q90">
        <f t="shared" si="11"/>
        <v>18.629617627287857</v>
      </c>
      <c r="R90">
        <f t="shared" si="11"/>
        <v>20.693329109935334</v>
      </c>
      <c r="AA90" s="1">
        <f t="shared" si="12"/>
        <v>0</v>
      </c>
      <c r="AB90" s="1">
        <f t="shared" si="13"/>
        <v>0</v>
      </c>
      <c r="AC90">
        <f t="shared" si="14"/>
        <v>0</v>
      </c>
      <c r="AD90">
        <f t="shared" si="17"/>
        <v>0</v>
      </c>
      <c r="AE90" s="1">
        <f t="shared" si="15"/>
        <v>0</v>
      </c>
      <c r="AF90" s="1">
        <f t="shared" si="16"/>
        <v>0</v>
      </c>
      <c r="AG90">
        <v>0</v>
      </c>
    </row>
    <row r="91" spans="2:33">
      <c r="B91">
        <v>0.81</v>
      </c>
      <c r="F91">
        <f>'LOOP GAIN FOR BUCK'!AZ91</f>
        <v>8.2228408477236083</v>
      </c>
      <c r="G91">
        <f>'LOOP GAIN FOR BUCK'!AX91</f>
        <v>-86.179240706093267</v>
      </c>
      <c r="I91" s="1">
        <f>'LOOP GAIN FOR AMP'!AF91</f>
        <v>-27.054055218453669</v>
      </c>
      <c r="J91" s="1">
        <f>'LOOP GAIN FOR AMP'!AG91</f>
        <v>106.69857170884481</v>
      </c>
      <c r="K91" s="1"/>
      <c r="L91" s="1"/>
      <c r="M91" s="1"/>
      <c r="O91" s="1">
        <f t="shared" si="9"/>
        <v>-18.831214370730059</v>
      </c>
      <c r="P91" s="1">
        <f t="shared" si="10"/>
        <v>20.519331002751542</v>
      </c>
      <c r="Q91">
        <f t="shared" si="11"/>
        <v>18.831214370730059</v>
      </c>
      <c r="R91">
        <f t="shared" si="11"/>
        <v>20.519331002751542</v>
      </c>
      <c r="AA91" s="1">
        <f t="shared" si="12"/>
        <v>0</v>
      </c>
      <c r="AB91" s="1">
        <f t="shared" si="13"/>
        <v>0</v>
      </c>
      <c r="AC91">
        <f t="shared" si="14"/>
        <v>0</v>
      </c>
      <c r="AD91">
        <f t="shared" si="17"/>
        <v>0</v>
      </c>
      <c r="AE91" s="1">
        <f t="shared" si="15"/>
        <v>0</v>
      </c>
      <c r="AF91" s="1">
        <f t="shared" si="16"/>
        <v>0</v>
      </c>
      <c r="AG91">
        <v>0</v>
      </c>
    </row>
    <row r="92" spans="2:33">
      <c r="B92">
        <v>0.82</v>
      </c>
      <c r="F92">
        <f>'LOOP GAIN FOR BUCK'!AZ92</f>
        <v>8.117144499731948</v>
      </c>
      <c r="G92">
        <f>'LOOP GAIN FOR BUCK'!AX92</f>
        <v>-86.193825018028335</v>
      </c>
      <c r="I92" s="1">
        <f>'LOOP GAIN FOR AMP'!AF92</f>
        <v>-27.147626915298378</v>
      </c>
      <c r="J92" s="1">
        <f>'LOOP GAIN FOR AMP'!AG92</f>
        <v>106.54283802904084</v>
      </c>
      <c r="K92" s="1"/>
      <c r="L92" s="1"/>
      <c r="M92" s="1"/>
      <c r="O92" s="1">
        <f t="shared" si="9"/>
        <v>-19.030482415566432</v>
      </c>
      <c r="P92" s="1">
        <f t="shared" si="10"/>
        <v>20.349013011012502</v>
      </c>
      <c r="Q92">
        <f t="shared" si="11"/>
        <v>19.030482415566432</v>
      </c>
      <c r="R92">
        <f t="shared" si="11"/>
        <v>20.349013011012502</v>
      </c>
      <c r="AA92" s="1">
        <f t="shared" si="12"/>
        <v>0</v>
      </c>
      <c r="AB92" s="1">
        <f t="shared" si="13"/>
        <v>0</v>
      </c>
      <c r="AC92">
        <f t="shared" si="14"/>
        <v>0</v>
      </c>
      <c r="AD92">
        <f t="shared" si="17"/>
        <v>0</v>
      </c>
      <c r="AE92" s="1">
        <f t="shared" si="15"/>
        <v>0</v>
      </c>
      <c r="AF92" s="1">
        <f t="shared" si="16"/>
        <v>0</v>
      </c>
      <c r="AG92">
        <v>0</v>
      </c>
    </row>
    <row r="93" spans="2:33">
      <c r="B93">
        <v>0.83</v>
      </c>
      <c r="F93">
        <f>'LOOP GAIN FOR BUCK'!AZ93</f>
        <v>8.012740990750661</v>
      </c>
      <c r="G93">
        <f>'LOOP GAIN FOR BUCK'!AX93</f>
        <v>-86.207686497551791</v>
      </c>
      <c r="I93" s="1">
        <f>'LOOP GAIN FOR AMP'!AF93</f>
        <v>-27.240216663196229</v>
      </c>
      <c r="J93" s="1">
        <f>'LOOP GAIN FOR AMP'!AG93</f>
        <v>106.38994612744507</v>
      </c>
      <c r="K93" s="1"/>
      <c r="L93" s="1"/>
      <c r="M93" s="1"/>
      <c r="O93" s="1">
        <f t="shared" si="9"/>
        <v>-19.227475672445568</v>
      </c>
      <c r="P93" s="1">
        <f t="shared" si="10"/>
        <v>20.182259629893281</v>
      </c>
      <c r="Q93">
        <f t="shared" si="11"/>
        <v>19.227475672445568</v>
      </c>
      <c r="R93">
        <f t="shared" si="11"/>
        <v>20.182259629893281</v>
      </c>
      <c r="AA93" s="1">
        <f t="shared" si="12"/>
        <v>0</v>
      </c>
      <c r="AB93" s="1">
        <f t="shared" si="13"/>
        <v>0</v>
      </c>
      <c r="AC93">
        <f t="shared" si="14"/>
        <v>0</v>
      </c>
      <c r="AD93">
        <f t="shared" si="17"/>
        <v>0</v>
      </c>
      <c r="AE93" s="1">
        <f t="shared" si="15"/>
        <v>0</v>
      </c>
      <c r="AF93" s="1">
        <f t="shared" si="16"/>
        <v>0</v>
      </c>
      <c r="AG93">
        <v>0</v>
      </c>
    </row>
    <row r="94" spans="2:33">
      <c r="B94">
        <v>0.84</v>
      </c>
      <c r="F94">
        <f>'LOOP GAIN FOR BUCK'!AZ94</f>
        <v>7.9095997126429101</v>
      </c>
      <c r="G94">
        <f>'LOOP GAIN FOR BUCK'!AX94</f>
        <v>-86.220851427698022</v>
      </c>
      <c r="I94" s="1">
        <f>'LOOP GAIN FOR AMP'!AF94</f>
        <v>-27.331845886796998</v>
      </c>
      <c r="J94" s="1">
        <f>'LOOP GAIN FOR AMP'!AG94</f>
        <v>106.23981205598852</v>
      </c>
      <c r="K94" s="1"/>
      <c r="L94" s="1"/>
      <c r="M94" s="1"/>
      <c r="O94" s="1">
        <f t="shared" si="9"/>
        <v>-19.42224617415409</v>
      </c>
      <c r="P94" s="1">
        <f t="shared" si="10"/>
        <v>20.0189606282905</v>
      </c>
      <c r="Q94">
        <f t="shared" si="11"/>
        <v>19.42224617415409</v>
      </c>
      <c r="R94">
        <f t="shared" si="11"/>
        <v>20.0189606282905</v>
      </c>
      <c r="AA94" s="1">
        <f t="shared" si="12"/>
        <v>0</v>
      </c>
      <c r="AB94" s="1">
        <f t="shared" si="13"/>
        <v>0</v>
      </c>
      <c r="AC94">
        <f t="shared" si="14"/>
        <v>0</v>
      </c>
      <c r="AD94">
        <f t="shared" si="17"/>
        <v>0</v>
      </c>
      <c r="AE94" s="1">
        <f t="shared" si="15"/>
        <v>0</v>
      </c>
      <c r="AF94" s="1">
        <f t="shared" si="16"/>
        <v>0</v>
      </c>
      <c r="AG94">
        <v>0</v>
      </c>
    </row>
    <row r="95" spans="2:33">
      <c r="B95">
        <v>0.85</v>
      </c>
      <c r="F95">
        <f>'LOOP GAIN FOR BUCK'!AZ95</f>
        <v>7.8076911359535872</v>
      </c>
      <c r="G95">
        <f>'LOOP GAIN FOR BUCK'!AX95</f>
        <v>-86.2333448643883</v>
      </c>
      <c r="I95" s="1">
        <f>'LOOP GAIN FOR AMP'!AF95</f>
        <v>-27.422535296081424</v>
      </c>
      <c r="J95" s="1">
        <f>'LOOP GAIN FOR AMP'!AG95</f>
        <v>106.09235559724162</v>
      </c>
      <c r="K95" s="1"/>
      <c r="L95" s="1"/>
      <c r="M95" s="1"/>
      <c r="O95" s="1">
        <f t="shared" si="9"/>
        <v>-19.614844160127838</v>
      </c>
      <c r="P95" s="1">
        <f t="shared" si="10"/>
        <v>19.859010732853321</v>
      </c>
      <c r="Q95">
        <f t="shared" si="11"/>
        <v>19.614844160127838</v>
      </c>
      <c r="R95">
        <f t="shared" si="11"/>
        <v>19.859010732853321</v>
      </c>
      <c r="AA95" s="1">
        <f t="shared" si="12"/>
        <v>0</v>
      </c>
      <c r="AB95" s="1">
        <f t="shared" si="13"/>
        <v>0</v>
      </c>
      <c r="AC95">
        <f t="shared" si="14"/>
        <v>0</v>
      </c>
      <c r="AD95">
        <f t="shared" si="17"/>
        <v>0</v>
      </c>
      <c r="AE95" s="1">
        <f t="shared" si="15"/>
        <v>0</v>
      </c>
      <c r="AF95" s="1">
        <f t="shared" si="16"/>
        <v>0</v>
      </c>
      <c r="AG95">
        <v>0</v>
      </c>
    </row>
    <row r="96" spans="2:33">
      <c r="B96">
        <v>0.86</v>
      </c>
      <c r="F96">
        <f>'LOOP GAIN FOR BUCK'!AZ96</f>
        <v>7.7069867598858117</v>
      </c>
      <c r="G96">
        <f>'LOOP GAIN FOR BUCK'!AX96</f>
        <v>-86.245190707515548</v>
      </c>
      <c r="I96" s="1">
        <f>'LOOP GAIN FOR AMP'!AF96</f>
        <v>-27.51230491636899</v>
      </c>
      <c r="J96" s="1">
        <f>'LOOP GAIN FOR AMP'!AG96</f>
        <v>105.94750004198264</v>
      </c>
      <c r="K96" s="1"/>
      <c r="L96" s="1"/>
      <c r="M96" s="1"/>
      <c r="O96" s="1">
        <f t="shared" si="9"/>
        <v>-19.805318156483178</v>
      </c>
      <c r="P96" s="1">
        <f t="shared" si="10"/>
        <v>19.702309334467088</v>
      </c>
      <c r="Q96">
        <f t="shared" si="11"/>
        <v>19.805318156483178</v>
      </c>
      <c r="R96">
        <f t="shared" si="11"/>
        <v>19.702309334467088</v>
      </c>
      <c r="AA96" s="1">
        <f t="shared" si="12"/>
        <v>0</v>
      </c>
      <c r="AB96" s="1">
        <f t="shared" si="13"/>
        <v>0</v>
      </c>
      <c r="AC96">
        <f t="shared" si="14"/>
        <v>0</v>
      </c>
      <c r="AD96">
        <f t="shared" si="17"/>
        <v>0</v>
      </c>
      <c r="AE96" s="1">
        <f t="shared" si="15"/>
        <v>0</v>
      </c>
      <c r="AF96" s="1">
        <f t="shared" si="16"/>
        <v>0</v>
      </c>
      <c r="AG96">
        <v>0</v>
      </c>
    </row>
    <row r="97" spans="2:33">
      <c r="B97">
        <v>0.87</v>
      </c>
      <c r="F97">
        <f>'LOOP GAIN FOR BUCK'!AZ97</f>
        <v>7.6074590651387801</v>
      </c>
      <c r="G97">
        <f>'LOOP GAIN FOR BUCK'!AX97</f>
        <v>-86.256411767146432</v>
      </c>
      <c r="I97" s="1">
        <f>'LOOP GAIN FOR AMP'!AF97</f>
        <v>-27.60117411697134</v>
      </c>
      <c r="J97" s="1">
        <f>'LOOP GAIN FOR AMP'!AG97</f>
        <v>105.8051719825618</v>
      </c>
      <c r="K97" s="1"/>
      <c r="L97" s="1"/>
      <c r="M97" s="1"/>
      <c r="O97" s="1">
        <f t="shared" si="9"/>
        <v>-19.993715051832559</v>
      </c>
      <c r="P97" s="1">
        <f t="shared" si="10"/>
        <v>19.548760215415371</v>
      </c>
      <c r="Q97">
        <f t="shared" si="11"/>
        <v>19.993715051832559</v>
      </c>
      <c r="R97">
        <f t="shared" si="11"/>
        <v>19.548760215415371</v>
      </c>
      <c r="AA97" s="1">
        <f t="shared" si="12"/>
        <v>0</v>
      </c>
      <c r="AB97" s="1">
        <f t="shared" si="13"/>
        <v>0</v>
      </c>
      <c r="AC97">
        <f t="shared" si="14"/>
        <v>0</v>
      </c>
      <c r="AD97">
        <f t="shared" si="17"/>
        <v>0</v>
      </c>
      <c r="AE97" s="1">
        <f t="shared" si="15"/>
        <v>0</v>
      </c>
      <c r="AF97" s="1">
        <f t="shared" si="16"/>
        <v>0</v>
      </c>
      <c r="AG97">
        <v>0</v>
      </c>
    </row>
    <row r="98" spans="2:33">
      <c r="B98">
        <v>0.88</v>
      </c>
      <c r="F98">
        <f>'LOOP GAIN FOR BUCK'!AZ98</f>
        <v>7.5090814694132177</v>
      </c>
      <c r="G98">
        <f>'LOOP GAIN FOR BUCK'!AX98</f>
        <v>-86.267029825227169</v>
      </c>
      <c r="I98" s="1">
        <f>'LOOP GAIN FOR AMP'!AF98</f>
        <v>-27.689161638544967</v>
      </c>
      <c r="J98" s="1">
        <f>'LOOP GAIN FOR AMP'!AG98</f>
        <v>105.66530112082368</v>
      </c>
      <c r="K98" s="1"/>
      <c r="L98" s="1"/>
      <c r="M98" s="1"/>
      <c r="O98" s="1">
        <f t="shared" si="9"/>
        <v>-20.180080169131749</v>
      </c>
      <c r="P98" s="1">
        <f t="shared" si="10"/>
        <v>19.398271295596516</v>
      </c>
      <c r="Q98">
        <f t="shared" si="11"/>
        <v>20.180080169131749</v>
      </c>
      <c r="R98">
        <f t="shared" si="11"/>
        <v>19.398271295596516</v>
      </c>
      <c r="AA98" s="1">
        <f t="shared" si="12"/>
        <v>0</v>
      </c>
      <c r="AB98" s="1">
        <f t="shared" si="13"/>
        <v>0</v>
      </c>
      <c r="AC98">
        <f t="shared" si="14"/>
        <v>0</v>
      </c>
      <c r="AD98">
        <f t="shared" si="17"/>
        <v>0</v>
      </c>
      <c r="AE98" s="1">
        <f t="shared" si="15"/>
        <v>0</v>
      </c>
      <c r="AF98" s="1">
        <f t="shared" si="16"/>
        <v>0</v>
      </c>
      <c r="AG98">
        <v>0</v>
      </c>
    </row>
    <row r="99" spans="2:33">
      <c r="B99">
        <v>0.89</v>
      </c>
      <c r="F99">
        <f>'LOOP GAIN FOR BUCK'!AZ99</f>
        <v>7.4118282854056279</v>
      </c>
      <c r="G99">
        <f>'LOOP GAIN FOR BUCK'!AX99</f>
        <v>-86.277065693145147</v>
      </c>
      <c r="I99" s="1">
        <f>'LOOP GAIN FOR AMP'!AF99</f>
        <v>-27.776285619196219</v>
      </c>
      <c r="J99" s="1">
        <f>'LOOP GAIN FOR AMP'!AG99</f>
        <v>105.52782008945373</v>
      </c>
      <c r="K99" s="1"/>
      <c r="L99" s="1"/>
      <c r="M99" s="1"/>
      <c r="O99" s="1">
        <f t="shared" si="9"/>
        <v>-20.36445733379059</v>
      </c>
      <c r="P99" s="1">
        <f t="shared" si="10"/>
        <v>19.250754396308579</v>
      </c>
      <c r="Q99">
        <f t="shared" si="11"/>
        <v>20.36445733379059</v>
      </c>
      <c r="R99">
        <f t="shared" si="11"/>
        <v>19.250754396308579</v>
      </c>
      <c r="AA99" s="1">
        <f t="shared" si="12"/>
        <v>0</v>
      </c>
      <c r="AB99" s="1">
        <f t="shared" si="13"/>
        <v>0</v>
      </c>
      <c r="AC99">
        <f t="shared" si="14"/>
        <v>0</v>
      </c>
      <c r="AD99">
        <f t="shared" si="17"/>
        <v>0</v>
      </c>
      <c r="AE99" s="1">
        <f t="shared" si="15"/>
        <v>0</v>
      </c>
      <c r="AF99" s="1">
        <f t="shared" si="16"/>
        <v>0</v>
      </c>
      <c r="AG99">
        <v>0</v>
      </c>
    </row>
    <row r="100" spans="2:33">
      <c r="B100">
        <v>0.9</v>
      </c>
      <c r="F100">
        <f>'LOOP GAIN FOR BUCK'!AZ100</f>
        <v>7.3156746811264339</v>
      </c>
      <c r="G100">
        <f>'LOOP GAIN FOR BUCK'!AX100</f>
        <v>-86.28653926546761</v>
      </c>
      <c r="I100" s="1">
        <f>'LOOP GAIN FOR AMP'!AF100</f>
        <v>-27.862563619390926</v>
      </c>
      <c r="J100" s="1">
        <f>'LOOP GAIN FOR AMP'!AG100</f>
        <v>105.39266428570933</v>
      </c>
      <c r="K100" s="1"/>
      <c r="L100" s="1"/>
      <c r="M100" s="1"/>
      <c r="O100" s="1">
        <f t="shared" si="9"/>
        <v>-20.546888938264491</v>
      </c>
      <c r="P100" s="1">
        <f t="shared" si="10"/>
        <v>19.10612502024172</v>
      </c>
      <c r="Q100">
        <f t="shared" si="11"/>
        <v>20.546888938264491</v>
      </c>
      <c r="R100">
        <f t="shared" si="11"/>
        <v>19.10612502024172</v>
      </c>
      <c r="AA100" s="1">
        <f t="shared" si="12"/>
        <v>0</v>
      </c>
      <c r="AB100" s="1">
        <f t="shared" si="13"/>
        <v>0</v>
      </c>
      <c r="AC100">
        <f t="shared" si="14"/>
        <v>0</v>
      </c>
      <c r="AD100">
        <f t="shared" si="17"/>
        <v>0</v>
      </c>
      <c r="AE100" s="1">
        <f t="shared" si="15"/>
        <v>0</v>
      </c>
      <c r="AF100" s="1">
        <f t="shared" si="16"/>
        <v>0</v>
      </c>
      <c r="AG100">
        <v>0</v>
      </c>
    </row>
    <row r="101" spans="2:33">
      <c r="B101">
        <v>0.91</v>
      </c>
      <c r="F101">
        <f>'LOOP GAIN FOR BUCK'!AZ101</f>
        <v>7.220596642389701</v>
      </c>
      <c r="G101">
        <f>'LOOP GAIN FOR BUCK'!AX101</f>
        <v>-86.295469570149834</v>
      </c>
      <c r="I101" s="1">
        <f>'LOOP GAIN FOR AMP'!AF101</f>
        <v>-27.948012645719924</v>
      </c>
      <c r="J101" s="1">
        <f>'LOOP GAIN FOR AMP'!AG101</f>
        <v>105.25977171657912</v>
      </c>
      <c r="K101" s="1"/>
      <c r="L101" s="1"/>
      <c r="M101" s="1"/>
      <c r="O101" s="1">
        <f t="shared" si="9"/>
        <v>-20.727416003330223</v>
      </c>
      <c r="P101" s="1">
        <f t="shared" si="10"/>
        <v>18.96430214642929</v>
      </c>
      <c r="Q101">
        <f t="shared" si="11"/>
        <v>20.727416003330223</v>
      </c>
      <c r="R101">
        <f t="shared" si="11"/>
        <v>18.96430214642929</v>
      </c>
      <c r="AA101" s="1">
        <f t="shared" si="12"/>
        <v>0</v>
      </c>
      <c r="AB101" s="1">
        <f t="shared" si="13"/>
        <v>0</v>
      </c>
      <c r="AC101">
        <f t="shared" si="14"/>
        <v>0</v>
      </c>
      <c r="AD101">
        <f t="shared" si="17"/>
        <v>0</v>
      </c>
      <c r="AE101" s="1">
        <f t="shared" si="15"/>
        <v>0</v>
      </c>
      <c r="AF101" s="1">
        <f t="shared" si="16"/>
        <v>0</v>
      </c>
      <c r="AG101">
        <v>0</v>
      </c>
    </row>
    <row r="102" spans="2:33">
      <c r="B102">
        <v>0.92</v>
      </c>
      <c r="F102">
        <f>'LOOP GAIN FOR BUCK'!AZ102</f>
        <v>7.1265709373335095</v>
      </c>
      <c r="G102">
        <f>'LOOP GAIN FOR BUCK'!AX102</f>
        <v>-86.303874815480512</v>
      </c>
      <c r="I102" s="1">
        <f>'LOOP GAIN FOR AMP'!AF102</f>
        <v>-28.032649173570544</v>
      </c>
      <c r="J102" s="1">
        <f>'LOOP GAIN FOR AMP'!AG102</f>
        <v>105.12908285449593</v>
      </c>
      <c r="K102" s="1"/>
      <c r="L102" s="1"/>
      <c r="M102" s="1"/>
      <c r="O102" s="1">
        <f t="shared" si="9"/>
        <v>-20.906078236237036</v>
      </c>
      <c r="P102" s="1">
        <f t="shared" si="10"/>
        <v>18.825208039015422</v>
      </c>
      <c r="Q102">
        <f t="shared" si="11"/>
        <v>20.906078236237036</v>
      </c>
      <c r="R102">
        <f t="shared" si="11"/>
        <v>18.825208039015422</v>
      </c>
      <c r="AA102" s="1">
        <f t="shared" si="12"/>
        <v>0</v>
      </c>
      <c r="AB102" s="1">
        <f t="shared" si="13"/>
        <v>0</v>
      </c>
      <c r="AC102">
        <f t="shared" si="14"/>
        <v>0</v>
      </c>
      <c r="AD102">
        <f t="shared" si="17"/>
        <v>0</v>
      </c>
      <c r="AE102" s="1">
        <f t="shared" si="15"/>
        <v>0</v>
      </c>
      <c r="AF102" s="1">
        <f t="shared" si="16"/>
        <v>0</v>
      </c>
      <c r="AG102">
        <v>0</v>
      </c>
    </row>
    <row r="103" spans="2:33">
      <c r="B103">
        <v>0.93</v>
      </c>
      <c r="F103">
        <f>'LOOP GAIN FOR BUCK'!AZ103</f>
        <v>7.0335750828408052</v>
      </c>
      <c r="G103">
        <f>'LOOP GAIN FOR BUCK'!AX103</f>
        <v>-86.311772434008958</v>
      </c>
      <c r="I103" s="1">
        <f>'LOOP GAIN FOR AMP'!AF103</f>
        <v>-28.116489168752814</v>
      </c>
      <c r="J103" s="1">
        <f>'LOOP GAIN FOR AMP'!AG103</f>
        <v>105.00054050279697</v>
      </c>
      <c r="K103" s="1"/>
      <c r="L103" s="1"/>
      <c r="M103" s="1"/>
      <c r="O103" s="1">
        <f t="shared" si="9"/>
        <v>-21.082914085912009</v>
      </c>
      <c r="P103" s="1">
        <f t="shared" si="10"/>
        <v>18.688768068788008</v>
      </c>
      <c r="Q103">
        <f t="shared" si="11"/>
        <v>21.082914085912009</v>
      </c>
      <c r="R103">
        <f t="shared" si="11"/>
        <v>18.688768068788008</v>
      </c>
      <c r="AA103" s="1">
        <f t="shared" si="12"/>
        <v>0</v>
      </c>
      <c r="AB103" s="1">
        <f t="shared" si="13"/>
        <v>0</v>
      </c>
      <c r="AC103">
        <f t="shared" si="14"/>
        <v>0</v>
      </c>
      <c r="AD103">
        <f t="shared" si="17"/>
        <v>0</v>
      </c>
      <c r="AE103" s="1">
        <f t="shared" si="15"/>
        <v>0</v>
      </c>
      <c r="AF103" s="1">
        <f t="shared" si="16"/>
        <v>0</v>
      </c>
      <c r="AG103">
        <v>0</v>
      </c>
    </row>
    <row r="104" spans="2:33">
      <c r="B104">
        <v>0.94</v>
      </c>
      <c r="F104">
        <f>'LOOP GAIN FOR BUCK'!AZ104</f>
        <v>6.9415873127399239</v>
      </c>
      <c r="G104">
        <f>'LOOP GAIN FOR BUCK'!AX104</f>
        <v>-86.319179123678055</v>
      </c>
      <c r="I104" s="1">
        <f>'LOOP GAIN FOR AMP'!AF104</f>
        <v>-28.199548108127587</v>
      </c>
      <c r="J104" s="1">
        <f>'LOOP GAIN FOR AMP'!AG104</f>
        <v>104.87408967019336</v>
      </c>
      <c r="K104" s="1"/>
      <c r="L104" s="1"/>
      <c r="M104" s="1"/>
      <c r="O104" s="1">
        <f t="shared" si="9"/>
        <v>-21.257960795387664</v>
      </c>
      <c r="P104" s="1">
        <f t="shared" si="10"/>
        <v>18.554910546515302</v>
      </c>
      <c r="Q104">
        <f t="shared" si="11"/>
        <v>21.257960795387664</v>
      </c>
      <c r="R104">
        <f t="shared" si="11"/>
        <v>18.554910546515302</v>
      </c>
      <c r="AA104" s="1">
        <f t="shared" si="12"/>
        <v>0</v>
      </c>
      <c r="AB104" s="1">
        <f t="shared" si="13"/>
        <v>0</v>
      </c>
      <c r="AC104">
        <f t="shared" si="14"/>
        <v>0</v>
      </c>
      <c r="AD104">
        <f t="shared" si="17"/>
        <v>0</v>
      </c>
      <c r="AE104" s="1">
        <f t="shared" si="15"/>
        <v>0</v>
      </c>
      <c r="AF104" s="1">
        <f t="shared" si="16"/>
        <v>0</v>
      </c>
      <c r="AG104">
        <v>0</v>
      </c>
    </row>
    <row r="105" spans="2:33">
      <c r="B105">
        <v>0.95</v>
      </c>
      <c r="F105">
        <f>'LOOP GAIN FOR BUCK'!AZ105</f>
        <v>6.8505865476730392</v>
      </c>
      <c r="G105">
        <f>'LOOP GAIN FOR BUCK'!AX105</f>
        <v>-86.326110886367658</v>
      </c>
      <c r="I105" s="1">
        <f>'LOOP GAIN FOR AMP'!AF105</f>
        <v>-28.281840999282313</v>
      </c>
      <c r="J105" s="1">
        <f>'LOOP GAIN FOR AMP'!AG105</f>
        <v>104.74967745356955</v>
      </c>
      <c r="K105" s="1"/>
      <c r="L105" s="1"/>
      <c r="M105" s="1"/>
      <c r="O105" s="1">
        <f t="shared" si="9"/>
        <v>-21.431254451609274</v>
      </c>
      <c r="P105" s="1">
        <f t="shared" si="10"/>
        <v>18.423566567201888</v>
      </c>
      <c r="Q105">
        <f t="shared" si="11"/>
        <v>21.431254451609274</v>
      </c>
      <c r="R105">
        <f t="shared" si="11"/>
        <v>18.423566567201888</v>
      </c>
      <c r="AA105" s="1">
        <f t="shared" si="12"/>
        <v>0</v>
      </c>
      <c r="AB105" s="1">
        <f t="shared" si="13"/>
        <v>0</v>
      </c>
      <c r="AC105">
        <f t="shared" si="14"/>
        <v>0</v>
      </c>
      <c r="AD105">
        <f t="shared" si="17"/>
        <v>0</v>
      </c>
      <c r="AE105" s="1">
        <f t="shared" si="15"/>
        <v>0</v>
      </c>
      <c r="AF105" s="1">
        <f t="shared" si="16"/>
        <v>0</v>
      </c>
      <c r="AG105">
        <v>0</v>
      </c>
    </row>
    <row r="106" spans="2:33">
      <c r="B106">
        <v>0.96</v>
      </c>
      <c r="F106">
        <f>'LOOP GAIN FOR BUCK'!AZ106</f>
        <v>6.7605523665287359</v>
      </c>
      <c r="G106">
        <f>'LOOP GAIN FOR BUCK'!AX106</f>
        <v>-86.332583064037237</v>
      </c>
      <c r="I106" s="1">
        <f>'LOOP GAIN FOR AMP'!AF106</f>
        <v>-28.363382399298622</v>
      </c>
      <c r="J106" s="1">
        <f>'LOOP GAIN FOR AMP'!AG106</f>
        <v>104.62725292848761</v>
      </c>
      <c r="K106" s="1"/>
      <c r="L106" s="1"/>
      <c r="M106" s="1"/>
      <c r="O106" s="1">
        <f t="shared" si="9"/>
        <v>-21.602830032769887</v>
      </c>
      <c r="P106" s="1">
        <f t="shared" si="10"/>
        <v>18.29466986445037</v>
      </c>
      <c r="Q106">
        <f t="shared" si="11"/>
        <v>21.602830032769887</v>
      </c>
      <c r="R106">
        <f t="shared" si="11"/>
        <v>18.29466986445037</v>
      </c>
      <c r="AA106" s="1">
        <f t="shared" si="12"/>
        <v>0</v>
      </c>
      <c r="AB106" s="1">
        <f t="shared" si="13"/>
        <v>0</v>
      </c>
      <c r="AC106">
        <f t="shared" si="14"/>
        <v>0</v>
      </c>
      <c r="AD106">
        <f t="shared" si="17"/>
        <v>0</v>
      </c>
      <c r="AE106" s="1">
        <f t="shared" si="15"/>
        <v>0</v>
      </c>
      <c r="AF106" s="1">
        <f t="shared" si="16"/>
        <v>0</v>
      </c>
      <c r="AG106">
        <v>0</v>
      </c>
    </row>
    <row r="107" spans="2:33">
      <c r="B107">
        <v>0.97</v>
      </c>
      <c r="F107">
        <f>'LOOP GAIN FOR BUCK'!AZ107</f>
        <v>6.6714649793424776</v>
      </c>
      <c r="G107">
        <f>'LOOP GAIN FOR BUCK'!AX107</f>
        <v>-86.338610372639764</v>
      </c>
      <c r="I107" s="1">
        <f>'LOOP GAIN FOR AMP'!AF107</f>
        <v>-28.444186432654277</v>
      </c>
      <c r="J107" s="1">
        <f>'LOOP GAIN FOR AMP'!AG107</f>
        <v>104.50676704682357</v>
      </c>
      <c r="K107" s="1"/>
      <c r="L107" s="1"/>
      <c r="M107" s="1"/>
      <c r="O107" s="1">
        <f t="shared" si="9"/>
        <v>-21.772721453311799</v>
      </c>
      <c r="P107" s="1">
        <f t="shared" si="10"/>
        <v>18.168156674183805</v>
      </c>
      <c r="Q107">
        <f t="shared" si="11"/>
        <v>21.772721453311799</v>
      </c>
      <c r="R107">
        <f t="shared" si="11"/>
        <v>18.168156674183805</v>
      </c>
      <c r="AA107" s="1">
        <f t="shared" si="12"/>
        <v>0</v>
      </c>
      <c r="AB107" s="1">
        <f t="shared" si="13"/>
        <v>0</v>
      </c>
      <c r="AC107">
        <f t="shared" si="14"/>
        <v>0</v>
      </c>
      <c r="AD107">
        <f t="shared" si="17"/>
        <v>0</v>
      </c>
      <c r="AE107" s="1">
        <f t="shared" si="15"/>
        <v>0</v>
      </c>
      <c r="AF107" s="1">
        <f t="shared" si="16"/>
        <v>0</v>
      </c>
      <c r="AG107">
        <v>0</v>
      </c>
    </row>
    <row r="108" spans="2:33">
      <c r="B108">
        <v>0.98</v>
      </c>
      <c r="F108">
        <f>'LOOP GAIN FOR BUCK'!AZ108</f>
        <v>6.5833052015754125</v>
      </c>
      <c r="G108">
        <f>'LOOP GAIN FOR BUCK'!AX108</f>
        <v>-86.34420693396568</v>
      </c>
      <c r="I108" s="1">
        <f>'LOOP GAIN FOR AMP'!AF108</f>
        <v>-28.524266808300197</v>
      </c>
      <c r="J108" s="1">
        <f>'LOOP GAIN FOR AMP'!AG108</f>
        <v>104.38817254100675</v>
      </c>
      <c r="K108" s="1"/>
      <c r="L108" s="1"/>
      <c r="M108" s="1"/>
      <c r="O108" s="1">
        <f t="shared" si="9"/>
        <v>-21.940961606724784</v>
      </c>
      <c r="P108" s="1">
        <f t="shared" si="10"/>
        <v>18.043965607041073</v>
      </c>
      <c r="Q108">
        <f t="shared" si="11"/>
        <v>21.940961606724784</v>
      </c>
      <c r="R108">
        <f t="shared" si="11"/>
        <v>18.043965607041073</v>
      </c>
      <c r="AA108" s="1">
        <f t="shared" si="12"/>
        <v>0</v>
      </c>
      <c r="AB108" s="1">
        <f t="shared" si="13"/>
        <v>0</v>
      </c>
      <c r="AC108">
        <f t="shared" si="14"/>
        <v>0</v>
      </c>
      <c r="AD108">
        <f t="shared" si="17"/>
        <v>0</v>
      </c>
      <c r="AE108" s="1">
        <f t="shared" si="15"/>
        <v>0</v>
      </c>
      <c r="AF108" s="1">
        <f t="shared" si="16"/>
        <v>0</v>
      </c>
      <c r="AG108">
        <v>0</v>
      </c>
    </row>
    <row r="109" spans="2:33">
      <c r="B109">
        <v>0.99</v>
      </c>
      <c r="F109">
        <f>'LOOP GAIN FOR BUCK'!AZ109</f>
        <v>6.4960544296884803</v>
      </c>
      <c r="G109">
        <f>'LOOP GAIN FOR BUCK'!AX109</f>
        <v>-86.349386305562959</v>
      </c>
      <c r="I109" s="1">
        <f>'LOOP GAIN FOR AMP'!AF109</f>
        <v>-28.603636835952052</v>
      </c>
      <c r="J109" s="1">
        <f>'LOOP GAIN FOR AMP'!AG109</f>
        <v>104.27142383437707</v>
      </c>
      <c r="K109" s="1"/>
      <c r="L109" s="1"/>
      <c r="M109" s="1"/>
      <c r="O109" s="1">
        <f t="shared" si="9"/>
        <v>-22.107582406263571</v>
      </c>
      <c r="P109" s="1">
        <f t="shared" si="10"/>
        <v>17.922037528814116</v>
      </c>
      <c r="Q109">
        <f t="shared" si="11"/>
        <v>22.107582406263571</v>
      </c>
      <c r="R109">
        <f t="shared" si="11"/>
        <v>17.922037528814116</v>
      </c>
      <c r="AA109" s="1">
        <f t="shared" si="12"/>
        <v>0</v>
      </c>
      <c r="AB109" s="1">
        <f t="shared" si="13"/>
        <v>0</v>
      </c>
      <c r="AC109">
        <f t="shared" si="14"/>
        <v>0</v>
      </c>
      <c r="AD109">
        <f t="shared" si="17"/>
        <v>0</v>
      </c>
      <c r="AE109" s="1">
        <f t="shared" si="15"/>
        <v>0</v>
      </c>
      <c r="AF109" s="1">
        <f t="shared" si="16"/>
        <v>0</v>
      </c>
      <c r="AG109">
        <v>0</v>
      </c>
    </row>
    <row r="110" spans="2:33">
      <c r="B110">
        <v>1</v>
      </c>
      <c r="F110">
        <f>'LOOP GAIN FOR BUCK'!AZ110</f>
        <v>6.4096946179342567</v>
      </c>
      <c r="G110">
        <f>'LOOP GAIN FOR BUCK'!AX110</f>
        <v>-86.354161508867122</v>
      </c>
      <c r="I110" s="1">
        <f>'LOOP GAIN FOR AMP'!AF110</f>
        <v>-28.682309441633794</v>
      </c>
      <c r="J110" s="1">
        <f>'LOOP GAIN FOR AMP'!AG110</f>
        <v>104.15647695721266</v>
      </c>
      <c r="K110" s="1"/>
      <c r="L110" s="1"/>
      <c r="M110" s="1"/>
      <c r="O110" s="1">
        <f t="shared" si="9"/>
        <v>-22.272614823699538</v>
      </c>
      <c r="P110" s="1">
        <f t="shared" si="10"/>
        <v>17.802315448345539</v>
      </c>
      <c r="Q110">
        <f t="shared" si="11"/>
        <v>22.272614823699538</v>
      </c>
      <c r="R110">
        <f t="shared" si="11"/>
        <v>17.802315448345539</v>
      </c>
      <c r="AA110" s="1">
        <f t="shared" si="12"/>
        <v>0</v>
      </c>
      <c r="AB110" s="1">
        <f t="shared" si="13"/>
        <v>0</v>
      </c>
      <c r="AC110">
        <f t="shared" si="14"/>
        <v>0</v>
      </c>
      <c r="AD110">
        <f t="shared" si="17"/>
        <v>0</v>
      </c>
      <c r="AE110" s="1">
        <f t="shared" si="15"/>
        <v>0</v>
      </c>
      <c r="AF110" s="1">
        <f t="shared" si="16"/>
        <v>0</v>
      </c>
      <c r="AG110">
        <v>0</v>
      </c>
    </row>
    <row r="111" spans="2:33">
      <c r="B111">
        <v>1.1000000000000001</v>
      </c>
      <c r="F111">
        <f>'LOOP GAIN FOR BUCK'!AZ111</f>
        <v>5.5914869319120957</v>
      </c>
      <c r="G111">
        <f>'LOOP GAIN FOR BUCK'!AX111</f>
        <v>-86.382214338463626</v>
      </c>
      <c r="I111" s="1">
        <f>'LOOP GAIN FOR AMP'!AF111</f>
        <v>-29.433274442715135</v>
      </c>
      <c r="J111" s="1">
        <f>'LOOP GAIN FOR AMP'!AG111</f>
        <v>103.09744037333179</v>
      </c>
      <c r="K111" s="1"/>
      <c r="L111" s="1"/>
      <c r="M111" s="1"/>
      <c r="O111" s="1">
        <f t="shared" si="9"/>
        <v>-23.841787510803037</v>
      </c>
      <c r="P111" s="1">
        <f t="shared" si="10"/>
        <v>16.715226034868166</v>
      </c>
      <c r="Q111">
        <f t="shared" si="11"/>
        <v>23.841787510803037</v>
      </c>
      <c r="R111">
        <f t="shared" si="11"/>
        <v>16.715226034868166</v>
      </c>
      <c r="AA111" s="1">
        <f t="shared" si="12"/>
        <v>0</v>
      </c>
      <c r="AB111" s="1">
        <f t="shared" si="13"/>
        <v>0</v>
      </c>
      <c r="AC111">
        <f t="shared" si="14"/>
        <v>0</v>
      </c>
      <c r="AD111">
        <f t="shared" si="17"/>
        <v>0</v>
      </c>
      <c r="AE111" s="1">
        <f t="shared" si="15"/>
        <v>0</v>
      </c>
      <c r="AF111" s="1">
        <f t="shared" si="16"/>
        <v>0</v>
      </c>
      <c r="AG111">
        <v>0</v>
      </c>
    </row>
    <row r="112" spans="2:33">
      <c r="B112">
        <v>1.2</v>
      </c>
      <c r="F112">
        <f>'LOOP GAIN FOR BUCK'!AZ112</f>
        <v>4.8459373022411949</v>
      </c>
      <c r="G112">
        <f>'LOOP GAIN FOR BUCK'!AX112</f>
        <v>-86.381043114158885</v>
      </c>
      <c r="I112" s="1">
        <f>'LOOP GAIN FOR AMP'!AF112</f>
        <v>-30.126360990089353</v>
      </c>
      <c r="J112" s="1">
        <f>'LOOP GAIN FOR AMP'!AG112</f>
        <v>102.17964722317289</v>
      </c>
      <c r="K112" s="1"/>
      <c r="L112" s="1"/>
      <c r="M112" s="1"/>
      <c r="O112" s="1">
        <f t="shared" si="9"/>
        <v>-25.280423687848156</v>
      </c>
      <c r="P112" s="1">
        <f t="shared" si="10"/>
        <v>15.798604109014008</v>
      </c>
      <c r="Q112">
        <f t="shared" si="11"/>
        <v>25.280423687848156</v>
      </c>
      <c r="R112">
        <f t="shared" si="11"/>
        <v>15.798604109014008</v>
      </c>
      <c r="AA112" s="1">
        <f t="shared" si="12"/>
        <v>0</v>
      </c>
      <c r="AB112" s="1">
        <f t="shared" si="13"/>
        <v>0</v>
      </c>
      <c r="AC112">
        <f t="shared" si="14"/>
        <v>0</v>
      </c>
      <c r="AD112">
        <f t="shared" si="17"/>
        <v>0</v>
      </c>
      <c r="AE112" s="1">
        <f t="shared" si="15"/>
        <v>0</v>
      </c>
      <c r="AF112" s="1">
        <f t="shared" si="16"/>
        <v>0</v>
      </c>
      <c r="AG112">
        <v>0</v>
      </c>
    </row>
    <row r="113" spans="2:33">
      <c r="B113">
        <v>1.3</v>
      </c>
      <c r="F113">
        <f>'LOOP GAIN FOR BUCK'!AZ113</f>
        <v>4.1615520192815776</v>
      </c>
      <c r="G113">
        <f>'LOOP GAIN FOR BUCK'!AX113</f>
        <v>-86.357852554275155</v>
      </c>
      <c r="I113" s="1">
        <f>'LOOP GAIN FOR AMP'!AF113</f>
        <v>-30.769966908771565</v>
      </c>
      <c r="J113" s="1">
        <f>'LOOP GAIN FOR AMP'!AG113</f>
        <v>101.37676504174007</v>
      </c>
      <c r="K113" s="1"/>
      <c r="L113" s="1"/>
      <c r="M113" s="1"/>
      <c r="O113" s="1">
        <f t="shared" si="9"/>
        <v>-26.608414889489985</v>
      </c>
      <c r="P113" s="1">
        <f t="shared" si="10"/>
        <v>15.018912487464917</v>
      </c>
      <c r="Q113">
        <f t="shared" si="11"/>
        <v>26.608414889489985</v>
      </c>
      <c r="R113">
        <f t="shared" si="11"/>
        <v>15.018912487464917</v>
      </c>
      <c r="AA113" s="1">
        <f t="shared" si="12"/>
        <v>0</v>
      </c>
      <c r="AB113" s="1">
        <f t="shared" si="13"/>
        <v>0</v>
      </c>
      <c r="AC113">
        <f t="shared" si="14"/>
        <v>0</v>
      </c>
      <c r="AD113">
        <f t="shared" si="17"/>
        <v>0</v>
      </c>
      <c r="AE113" s="1">
        <f t="shared" si="15"/>
        <v>0</v>
      </c>
      <c r="AF113" s="1">
        <f t="shared" si="16"/>
        <v>0</v>
      </c>
      <c r="AG113">
        <v>0</v>
      </c>
    </row>
    <row r="114" spans="2:33">
      <c r="B114">
        <v>1.4</v>
      </c>
      <c r="F114">
        <f>'LOOP GAIN FOR BUCK'!AZ114</f>
        <v>3.5293866112108829</v>
      </c>
      <c r="G114">
        <f>'LOOP GAIN FOR BUCK'!AX114</f>
        <v>-86.317825835050357</v>
      </c>
      <c r="I114" s="1">
        <f>'LOOP GAIN FOR AMP'!AF114</f>
        <v>-31.37072068880828</v>
      </c>
      <c r="J114" s="1">
        <f>'LOOP GAIN FOR AMP'!AG114</f>
        <v>100.66882133647997</v>
      </c>
      <c r="K114" s="1"/>
      <c r="L114" s="1"/>
      <c r="M114" s="1"/>
      <c r="O114" s="1">
        <f t="shared" si="9"/>
        <v>-27.841334077597399</v>
      </c>
      <c r="P114" s="1">
        <f t="shared" si="10"/>
        <v>14.350995501429608</v>
      </c>
      <c r="Q114">
        <f t="shared" si="11"/>
        <v>27.841334077597399</v>
      </c>
      <c r="R114">
        <f t="shared" si="11"/>
        <v>14.350995501429608</v>
      </c>
      <c r="AA114" s="1">
        <f t="shared" si="12"/>
        <v>0</v>
      </c>
      <c r="AB114" s="1">
        <f t="shared" si="13"/>
        <v>0</v>
      </c>
      <c r="AC114">
        <f t="shared" si="14"/>
        <v>0</v>
      </c>
      <c r="AD114">
        <f t="shared" si="17"/>
        <v>0</v>
      </c>
      <c r="AE114" s="1">
        <f t="shared" si="15"/>
        <v>0</v>
      </c>
      <c r="AF114" s="1">
        <f t="shared" si="16"/>
        <v>0</v>
      </c>
      <c r="AG114">
        <v>0</v>
      </c>
    </row>
    <row r="115" spans="2:33">
      <c r="B115">
        <v>1.5</v>
      </c>
      <c r="F115">
        <f>'LOOP GAIN FOR BUCK'!AZ115</f>
        <v>2.9423433315815806</v>
      </c>
      <c r="G115">
        <f>'LOOP GAIN FOR BUCK'!AX115</f>
        <v>-86.264796751116378</v>
      </c>
      <c r="I115" s="1">
        <f>'LOOP GAIN FOR AMP'!AF115</f>
        <v>-31.933963397218189</v>
      </c>
      <c r="J115" s="1">
        <f>'LOOP GAIN FOR AMP'!AG115</f>
        <v>100.04028208127124</v>
      </c>
      <c r="K115" s="1"/>
      <c r="L115" s="1"/>
      <c r="M115" s="1"/>
      <c r="O115" s="1">
        <f t="shared" si="9"/>
        <v>-28.99162006563661</v>
      </c>
      <c r="P115" s="1">
        <f t="shared" si="10"/>
        <v>13.775485330154865</v>
      </c>
      <c r="Q115">
        <f t="shared" si="11"/>
        <v>28.99162006563661</v>
      </c>
      <c r="R115">
        <f t="shared" si="11"/>
        <v>13.775485330154865</v>
      </c>
      <c r="AA115" s="1">
        <f t="shared" si="12"/>
        <v>0</v>
      </c>
      <c r="AB115" s="1">
        <f t="shared" si="13"/>
        <v>0</v>
      </c>
      <c r="AC115">
        <f t="shared" si="14"/>
        <v>0</v>
      </c>
      <c r="AD115">
        <f t="shared" si="17"/>
        <v>0</v>
      </c>
      <c r="AE115" s="1">
        <f t="shared" si="15"/>
        <v>0</v>
      </c>
      <c r="AF115" s="1">
        <f t="shared" si="16"/>
        <v>0</v>
      </c>
      <c r="AG115">
        <v>0</v>
      </c>
    </row>
    <row r="116" spans="2:33">
      <c r="B116">
        <v>1.6</v>
      </c>
      <c r="F116">
        <f>'LOOP GAIN FOR BUCK'!AZ116</f>
        <v>2.3946949638679897</v>
      </c>
      <c r="G116">
        <f>'LOOP GAIN FOR BUCK'!AX116</f>
        <v>-86.201670135989033</v>
      </c>
      <c r="I116" s="1">
        <f>'LOOP GAIN FOR AMP'!AF116</f>
        <v>-32.464073818668602</v>
      </c>
      <c r="J116" s="1">
        <f>'LOOP GAIN FOR AMP'!AG116</f>
        <v>99.478831907361979</v>
      </c>
      <c r="K116" s="1"/>
      <c r="L116" s="1"/>
      <c r="M116" s="1"/>
      <c r="O116" s="1">
        <f t="shared" si="9"/>
        <v>-30.069378854800611</v>
      </c>
      <c r="P116" s="1">
        <f t="shared" si="10"/>
        <v>13.277161771372946</v>
      </c>
      <c r="Q116">
        <f t="shared" si="11"/>
        <v>30.069378854800611</v>
      </c>
      <c r="R116">
        <f t="shared" si="11"/>
        <v>13.277161771372946</v>
      </c>
      <c r="AA116" s="1">
        <f t="shared" si="12"/>
        <v>0</v>
      </c>
      <c r="AB116" s="1">
        <f t="shared" si="13"/>
        <v>0</v>
      </c>
      <c r="AC116">
        <f t="shared" si="14"/>
        <v>0</v>
      </c>
      <c r="AD116">
        <f t="shared" si="17"/>
        <v>0</v>
      </c>
      <c r="AE116" s="1">
        <f t="shared" si="15"/>
        <v>0</v>
      </c>
      <c r="AF116" s="1">
        <f t="shared" si="16"/>
        <v>0</v>
      </c>
      <c r="AG116">
        <v>0</v>
      </c>
    </row>
    <row r="117" spans="2:33">
      <c r="B117">
        <v>1.7</v>
      </c>
      <c r="F117">
        <f>'LOOP GAIN FOR BUCK'!AZ117</f>
        <v>1.881752765076639</v>
      </c>
      <c r="G117">
        <f>'LOOP GAIN FOR BUCK'!AX117</f>
        <v>-86.130694046871199</v>
      </c>
      <c r="I117" s="1">
        <f>'LOOP GAIN FOR AMP'!AF117</f>
        <v>-32.964694289817899</v>
      </c>
      <c r="J117" s="1">
        <f>'LOOP GAIN FOR AMP'!AG117</f>
        <v>98.974559165874723</v>
      </c>
      <c r="K117" s="1"/>
      <c r="L117" s="1"/>
      <c r="M117" s="1"/>
      <c r="O117" s="1">
        <f t="shared" si="9"/>
        <v>-31.082941524741258</v>
      </c>
      <c r="P117" s="1">
        <f t="shared" si="10"/>
        <v>12.843865119003524</v>
      </c>
      <c r="Q117">
        <f t="shared" si="11"/>
        <v>31.082941524741258</v>
      </c>
      <c r="R117">
        <f t="shared" si="11"/>
        <v>12.843865119003524</v>
      </c>
      <c r="AA117" s="1">
        <f t="shared" si="12"/>
        <v>0</v>
      </c>
      <c r="AB117" s="1">
        <f t="shared" si="13"/>
        <v>0</v>
      </c>
      <c r="AC117">
        <f t="shared" si="14"/>
        <v>0</v>
      </c>
      <c r="AD117">
        <f t="shared" si="17"/>
        <v>0</v>
      </c>
      <c r="AE117" s="1">
        <f t="shared" si="15"/>
        <v>0</v>
      </c>
      <c r="AF117" s="1">
        <f t="shared" si="16"/>
        <v>0</v>
      </c>
      <c r="AG117">
        <v>0</v>
      </c>
    </row>
    <row r="118" spans="2:33">
      <c r="B118">
        <v>1.8</v>
      </c>
      <c r="F118">
        <f>'LOOP GAIN FOR BUCK'!AZ118</f>
        <v>1.3996291914896957</v>
      </c>
      <c r="G118">
        <f>'LOOP GAIN FOR BUCK'!AX118</f>
        <v>-86.053641287621957</v>
      </c>
      <c r="I118" s="1">
        <f>'LOOP GAIN FOR AMP'!AF118</f>
        <v>-33.438891922593442</v>
      </c>
      <c r="J118" s="1">
        <f>'LOOP GAIN FOR AMP'!AG118</f>
        <v>98.519388456314715</v>
      </c>
      <c r="K118" s="1"/>
      <c r="L118" s="1"/>
      <c r="M118" s="1"/>
      <c r="O118" s="1">
        <f t="shared" si="9"/>
        <v>-32.039262731103747</v>
      </c>
      <c r="P118" s="1">
        <f t="shared" si="10"/>
        <v>12.465747168692758</v>
      </c>
      <c r="Q118">
        <f t="shared" si="11"/>
        <v>32.039262731103747</v>
      </c>
      <c r="R118">
        <f t="shared" si="11"/>
        <v>12.465747168692758</v>
      </c>
      <c r="AA118" s="1">
        <f t="shared" si="12"/>
        <v>0</v>
      </c>
      <c r="AB118" s="1">
        <f t="shared" si="13"/>
        <v>0</v>
      </c>
      <c r="AC118">
        <f t="shared" si="14"/>
        <v>0</v>
      </c>
      <c r="AD118">
        <f t="shared" si="17"/>
        <v>0</v>
      </c>
      <c r="AE118" s="1">
        <f t="shared" si="15"/>
        <v>0</v>
      </c>
      <c r="AF118" s="1">
        <f t="shared" si="16"/>
        <v>0</v>
      </c>
      <c r="AG118">
        <v>0</v>
      </c>
    </row>
    <row r="119" spans="2:33">
      <c r="B119">
        <v>1.9</v>
      </c>
      <c r="F119">
        <f>'LOOP GAIN FOR BUCK'!AZ119</f>
        <v>0.94506470035923174</v>
      </c>
      <c r="G119">
        <f>'LOOP GAIN FOR BUCK'!AX119</f>
        <v>-85.971933635285339</v>
      </c>
      <c r="I119" s="1">
        <f>'LOOP GAIN FOR AMP'!AF119</f>
        <v>-33.889276612594948</v>
      </c>
      <c r="J119" s="1">
        <f>'LOOP GAIN FOR AMP'!AG119</f>
        <v>98.106672311971877</v>
      </c>
      <c r="K119" s="1"/>
      <c r="L119" s="1"/>
      <c r="M119" s="1"/>
      <c r="O119" s="1">
        <f t="shared" si="9"/>
        <v>-32.944211912235716</v>
      </c>
      <c r="P119" s="1">
        <f t="shared" si="10"/>
        <v>12.134738676686538</v>
      </c>
      <c r="Q119">
        <f t="shared" si="11"/>
        <v>32.944211912235716</v>
      </c>
      <c r="R119">
        <f t="shared" si="11"/>
        <v>12.134738676686538</v>
      </c>
      <c r="AA119" s="1">
        <f t="shared" si="12"/>
        <v>0</v>
      </c>
      <c r="AB119" s="1">
        <f t="shared" si="13"/>
        <v>0</v>
      </c>
      <c r="AC119">
        <f t="shared" si="14"/>
        <v>0</v>
      </c>
      <c r="AD119">
        <f t="shared" si="17"/>
        <v>0</v>
      </c>
      <c r="AE119" s="1">
        <f t="shared" si="15"/>
        <v>0</v>
      </c>
      <c r="AF119" s="1">
        <f t="shared" si="16"/>
        <v>0</v>
      </c>
      <c r="AG119">
        <v>0</v>
      </c>
    </row>
    <row r="120" spans="2:33">
      <c r="B120">
        <v>2</v>
      </c>
      <c r="F120">
        <f>'LOOP GAIN FOR BUCK'!AZ120</f>
        <v>0.51529893118711489</v>
      </c>
      <c r="G120">
        <f>'LOOP GAIN FOR BUCK'!AX120</f>
        <v>-85.886728805627556</v>
      </c>
      <c r="I120" s="1">
        <f>'LOOP GAIN FOR AMP'!AF120</f>
        <v>-34.318089356588068</v>
      </c>
      <c r="J120" s="1">
        <f>'LOOP GAIN FOR AMP'!AG120</f>
        <v>97.730889738730582</v>
      </c>
      <c r="K120" s="1"/>
      <c r="L120" s="1"/>
      <c r="M120" s="1"/>
      <c r="O120" s="1">
        <f t="shared" si="9"/>
        <v>-33.80279042540095</v>
      </c>
      <c r="P120" s="1">
        <f t="shared" si="10"/>
        <v>11.844160933103026</v>
      </c>
      <c r="Q120">
        <f t="shared" si="11"/>
        <v>33.80279042540095</v>
      </c>
      <c r="R120">
        <f t="shared" si="11"/>
        <v>11.844160933103026</v>
      </c>
      <c r="AA120" s="1">
        <f t="shared" si="12"/>
        <v>0</v>
      </c>
      <c r="AB120" s="1">
        <f t="shared" si="13"/>
        <v>0</v>
      </c>
      <c r="AC120">
        <f t="shared" si="14"/>
        <v>0</v>
      </c>
      <c r="AD120">
        <f t="shared" si="17"/>
        <v>0</v>
      </c>
      <c r="AE120" s="1">
        <f t="shared" si="15"/>
        <v>0</v>
      </c>
      <c r="AF120" s="1">
        <f t="shared" si="16"/>
        <v>0</v>
      </c>
      <c r="AG120">
        <v>0</v>
      </c>
    </row>
    <row r="121" spans="2:33">
      <c r="B121">
        <v>2.1</v>
      </c>
      <c r="F121">
        <f>'LOOP GAIN FOR BUCK'!AZ121</f>
        <v>0.10797328881058549</v>
      </c>
      <c r="G121">
        <f>'LOOP GAIN FOR BUCK'!AX121</f>
        <v>-85.798982568872788</v>
      </c>
      <c r="I121" s="1">
        <f>'LOOP GAIN FOR AMP'!AF121</f>
        <v>-34.72726965123536</v>
      </c>
      <c r="J121" s="1">
        <f>'LOOP GAIN FOR AMP'!AG121</f>
        <v>97.387419056882095</v>
      </c>
      <c r="K121" s="1"/>
      <c r="L121" s="1"/>
      <c r="M121" s="1"/>
      <c r="O121" s="1">
        <f t="shared" si="9"/>
        <v>-34.619296362424777</v>
      </c>
      <c r="P121" s="1">
        <f t="shared" si="10"/>
        <v>11.588436488009307</v>
      </c>
      <c r="Q121">
        <f t="shared" si="11"/>
        <v>34.619296362424777</v>
      </c>
      <c r="R121">
        <f t="shared" si="11"/>
        <v>11.588436488009307</v>
      </c>
      <c r="AA121" s="1">
        <f t="shared" si="12"/>
        <v>0</v>
      </c>
      <c r="AB121" s="1">
        <f t="shared" si="13"/>
        <v>0</v>
      </c>
      <c r="AC121">
        <f t="shared" si="14"/>
        <v>0</v>
      </c>
      <c r="AD121">
        <f t="shared" si="17"/>
        <v>0</v>
      </c>
      <c r="AE121" s="1">
        <f t="shared" si="15"/>
        <v>0</v>
      </c>
      <c r="AF121" s="1">
        <f t="shared" si="16"/>
        <v>0</v>
      </c>
      <c r="AG121">
        <v>0</v>
      </c>
    </row>
    <row r="122" spans="2:33">
      <c r="B122">
        <v>2.2000000000000002</v>
      </c>
      <c r="F122">
        <f>'LOOP GAIN FOR BUCK'!AZ122</f>
        <v>-0.27894382810459972</v>
      </c>
      <c r="G122">
        <f>'LOOP GAIN FOR BUCK'!AX122</f>
        <v>-85.70949391807801</v>
      </c>
      <c r="I122" s="1">
        <f>'LOOP GAIN FOR AMP'!AF122</f>
        <v>-35.118507810969895</v>
      </c>
      <c r="J122" s="1">
        <f>'LOOP GAIN FOR AMP'!AG122</f>
        <v>97.072363893570255</v>
      </c>
      <c r="K122" s="1"/>
      <c r="L122" s="1"/>
      <c r="M122" s="1"/>
      <c r="O122" s="1">
        <f t="shared" si="9"/>
        <v>-35.397451639074497</v>
      </c>
      <c r="P122" s="1">
        <f t="shared" si="10"/>
        <v>11.362869975492245</v>
      </c>
      <c r="Q122">
        <f t="shared" si="11"/>
        <v>35.397451639074497</v>
      </c>
      <c r="R122">
        <f t="shared" si="11"/>
        <v>11.362869975492245</v>
      </c>
      <c r="AA122" s="1">
        <f t="shared" si="12"/>
        <v>0</v>
      </c>
      <c r="AB122" s="1">
        <f t="shared" si="13"/>
        <v>0</v>
      </c>
      <c r="AC122">
        <f t="shared" si="14"/>
        <v>0</v>
      </c>
      <c r="AD122">
        <f t="shared" si="17"/>
        <v>0</v>
      </c>
      <c r="AE122" s="1">
        <f t="shared" si="15"/>
        <v>0</v>
      </c>
      <c r="AF122" s="1">
        <f t="shared" si="16"/>
        <v>0</v>
      </c>
      <c r="AG122">
        <v>0</v>
      </c>
    </row>
    <row r="123" spans="2:33">
      <c r="B123">
        <v>2.2999999999999998</v>
      </c>
      <c r="F123">
        <f>'LOOP GAIN FOR BUCK'!AZ123</f>
        <v>-0.64721518764355324</v>
      </c>
      <c r="G123">
        <f>'LOOP GAIN FOR BUCK'!AX123</f>
        <v>-85.618938446335548</v>
      </c>
      <c r="I123" s="1">
        <f>'LOOP GAIN FOR AMP'!AF123</f>
        <v>-35.493286186834844</v>
      </c>
      <c r="J123" s="1">
        <f>'LOOP GAIN FOR AMP'!AG123</f>
        <v>96.782418069393941</v>
      </c>
      <c r="K123" s="1"/>
      <c r="L123" s="1"/>
      <c r="M123" s="1"/>
      <c r="O123" s="1">
        <f t="shared" si="9"/>
        <v>-36.140501374478397</v>
      </c>
      <c r="P123" s="1">
        <f>G123+J123</f>
        <v>11.163479623058393</v>
      </c>
      <c r="Q123">
        <f t="shared" si="11"/>
        <v>36.140501374478397</v>
      </c>
      <c r="R123">
        <f t="shared" si="11"/>
        <v>11.163479623058393</v>
      </c>
      <c r="AA123" s="1">
        <f t="shared" si="12"/>
        <v>0</v>
      </c>
      <c r="AB123" s="1">
        <f t="shared" si="13"/>
        <v>0</v>
      </c>
      <c r="AC123">
        <f t="shared" si="14"/>
        <v>0</v>
      </c>
      <c r="AD123">
        <f t="shared" si="17"/>
        <v>0</v>
      </c>
      <c r="AE123" s="1">
        <f t="shared" si="15"/>
        <v>0</v>
      </c>
      <c r="AF123" s="1">
        <f t="shared" si="16"/>
        <v>0</v>
      </c>
      <c r="AG123">
        <v>0</v>
      </c>
    </row>
    <row r="124" spans="2:33">
      <c r="B124">
        <v>2.4</v>
      </c>
      <c r="F124">
        <f>'LOOP GAIN FOR BUCK'!AZ124</f>
        <v>-0.99838051264671557</v>
      </c>
      <c r="G124">
        <f>'LOOP GAIN FOR BUCK'!AX124</f>
        <v>-85.527893371631649</v>
      </c>
      <c r="I124" s="1">
        <f>'LOOP GAIN FOR AMP'!AF124</f>
        <v>-35.852912065210141</v>
      </c>
      <c r="J124" s="1">
        <f>'LOOP GAIN FOR AMP'!AG124</f>
        <v>96.514759476259314</v>
      </c>
      <c r="K124" s="1"/>
      <c r="L124" s="1"/>
      <c r="M124" s="1"/>
      <c r="O124" s="1">
        <f t="shared" si="9"/>
        <v>-36.85129257785686</v>
      </c>
      <c r="P124" s="1">
        <f t="shared" si="10"/>
        <v>10.986866104627666</v>
      </c>
      <c r="Q124">
        <f t="shared" si="11"/>
        <v>36.85129257785686</v>
      </c>
      <c r="R124">
        <f t="shared" si="11"/>
        <v>10.986866104627666</v>
      </c>
      <c r="AA124" s="1">
        <f t="shared" si="12"/>
        <v>0</v>
      </c>
      <c r="AB124" s="1">
        <f t="shared" si="13"/>
        <v>0</v>
      </c>
      <c r="AC124">
        <f t="shared" si="14"/>
        <v>0</v>
      </c>
      <c r="AD124">
        <f t="shared" si="17"/>
        <v>0</v>
      </c>
      <c r="AE124" s="1">
        <f t="shared" si="15"/>
        <v>0</v>
      </c>
      <c r="AF124" s="1">
        <f t="shared" si="16"/>
        <v>0</v>
      </c>
      <c r="AG124">
        <v>0</v>
      </c>
    </row>
    <row r="125" spans="2:33">
      <c r="B125">
        <v>2.5</v>
      </c>
      <c r="F125">
        <f>'LOOP GAIN FOR BUCK'!AZ125</f>
        <v>-1.3337929243844047</v>
      </c>
      <c r="G125">
        <f>'LOOP GAIN FOR BUCK'!AX125</f>
        <v>-85.436856548551077</v>
      </c>
      <c r="I125" s="1">
        <f>'LOOP GAIN FOR AMP'!AF125</f>
        <v>-36.198544227142307</v>
      </c>
      <c r="J125" s="1">
        <f>'LOOP GAIN FOR AMP'!AG125</f>
        <v>96.266965895721313</v>
      </c>
      <c r="K125" s="1"/>
      <c r="L125" s="1"/>
      <c r="M125" s="1"/>
      <c r="O125" s="1">
        <f t="shared" si="9"/>
        <v>-37.532337151526711</v>
      </c>
      <c r="P125" s="1">
        <f t="shared" si="10"/>
        <v>10.830109347170236</v>
      </c>
      <c r="Q125">
        <f t="shared" si="11"/>
        <v>37.532337151526711</v>
      </c>
      <c r="R125">
        <f t="shared" si="11"/>
        <v>10.830109347170236</v>
      </c>
      <c r="AA125" s="1">
        <f t="shared" si="12"/>
        <v>0</v>
      </c>
      <c r="AB125" s="1">
        <f t="shared" si="13"/>
        <v>0</v>
      </c>
      <c r="AC125">
        <f t="shared" si="14"/>
        <v>0</v>
      </c>
      <c r="AD125">
        <f t="shared" si="17"/>
        <v>0</v>
      </c>
      <c r="AE125" s="1">
        <f t="shared" si="15"/>
        <v>0</v>
      </c>
      <c r="AF125" s="1">
        <f t="shared" si="16"/>
        <v>0</v>
      </c>
      <c r="AG125">
        <v>0</v>
      </c>
    </row>
    <row r="126" spans="2:33">
      <c r="B126">
        <v>2.6</v>
      </c>
      <c r="F126">
        <f>'LOOP GAIN FOR BUCK'!AZ126</f>
        <v>-1.6546482394021966</v>
      </c>
      <c r="G126">
        <f>'LOOP GAIN FOR BUCK'!AX126</f>
        <v>-85.34626108672262</v>
      </c>
      <c r="I126" s="1">
        <f>'LOOP GAIN FOR AMP'!AF126</f>
        <v>-36.531214607313544</v>
      </c>
      <c r="J126" s="1">
        <f>'LOOP GAIN FOR AMP'!AG126</f>
        <v>96.036947635105975</v>
      </c>
      <c r="K126" s="1"/>
      <c r="L126" s="1"/>
      <c r="M126" s="1"/>
      <c r="O126" s="1">
        <f t="shared" si="9"/>
        <v>-38.185862846715743</v>
      </c>
      <c r="P126" s="1">
        <f t="shared" si="10"/>
        <v>10.690686548383354</v>
      </c>
      <c r="Q126">
        <f t="shared" si="11"/>
        <v>38.185862846715743</v>
      </c>
      <c r="R126">
        <f t="shared" si="11"/>
        <v>10.690686548383354</v>
      </c>
      <c r="AA126" s="1">
        <f t="shared" si="12"/>
        <v>0</v>
      </c>
      <c r="AB126" s="1">
        <f t="shared" si="13"/>
        <v>0</v>
      </c>
      <c r="AC126">
        <f t="shared" si="14"/>
        <v>0</v>
      </c>
      <c r="AD126">
        <f t="shared" si="17"/>
        <v>0</v>
      </c>
      <c r="AE126" s="1">
        <f t="shared" si="15"/>
        <v>0</v>
      </c>
      <c r="AF126" s="1">
        <f t="shared" si="16"/>
        <v>0</v>
      </c>
      <c r="AG126">
        <v>0</v>
      </c>
    </row>
    <row r="127" spans="2:33">
      <c r="B127">
        <v>2.7</v>
      </c>
      <c r="F127">
        <f>'LOOP GAIN FOR BUCK'!AZ127</f>
        <v>-1.962008736916341</v>
      </c>
      <c r="G127">
        <f>'LOOP GAIN FOR BUCK'!AX127</f>
        <v>-85.256486716194814</v>
      </c>
      <c r="I127" s="1">
        <f>'LOOP GAIN FOR AMP'!AF127</f>
        <v>-36.851846116301623</v>
      </c>
      <c r="J127" s="1">
        <f>'LOOP GAIN FOR AMP'!AG127</f>
        <v>95.822893196678891</v>
      </c>
      <c r="K127" s="1"/>
      <c r="L127" s="1"/>
      <c r="M127" s="1"/>
      <c r="O127" s="1">
        <f t="shared" si="9"/>
        <v>-38.813854853217961</v>
      </c>
      <c r="P127" s="1">
        <f t="shared" si="10"/>
        <v>10.566406480484076</v>
      </c>
      <c r="Q127">
        <f t="shared" si="11"/>
        <v>38.813854853217961</v>
      </c>
      <c r="R127">
        <f t="shared" si="11"/>
        <v>10.566406480484076</v>
      </c>
      <c r="AA127" s="1">
        <f t="shared" si="12"/>
        <v>0</v>
      </c>
      <c r="AB127" s="1">
        <f t="shared" si="13"/>
        <v>0</v>
      </c>
      <c r="AC127">
        <f t="shared" si="14"/>
        <v>0</v>
      </c>
      <c r="AD127">
        <f t="shared" si="17"/>
        <v>0</v>
      </c>
      <c r="AE127" s="1">
        <f t="shared" si="15"/>
        <v>0</v>
      </c>
      <c r="AF127" s="1">
        <f t="shared" si="16"/>
        <v>0</v>
      </c>
      <c r="AG127">
        <v>0</v>
      </c>
    </row>
    <row r="128" spans="2:33">
      <c r="B128">
        <v>2.8</v>
      </c>
      <c r="F128">
        <f>'LOOP GAIN FOR BUCK'!AZ128</f>
        <v>-2.2568226026746103</v>
      </c>
      <c r="G128">
        <f>'LOOP GAIN FOR BUCK'!AX128</f>
        <v>-85.16786871430692</v>
      </c>
      <c r="I128" s="1">
        <f>'LOOP GAIN FOR AMP'!AF128</f>
        <v>-37.16126742455895</v>
      </c>
      <c r="J128" s="1">
        <f>'LOOP GAIN FOR AMP'!AG128</f>
        <v>95.623225144056136</v>
      </c>
      <c r="K128" s="1"/>
      <c r="L128" s="1"/>
      <c r="M128" s="1"/>
      <c r="O128" s="1">
        <f t="shared" si="9"/>
        <v>-39.418090027233561</v>
      </c>
      <c r="P128" s="1">
        <f t="shared" si="10"/>
        <v>10.455356429749216</v>
      </c>
      <c r="Q128">
        <f t="shared" si="11"/>
        <v>39.418090027233561</v>
      </c>
      <c r="R128">
        <f t="shared" si="11"/>
        <v>10.455356429749216</v>
      </c>
      <c r="AA128" s="1">
        <f t="shared" si="12"/>
        <v>0</v>
      </c>
      <c r="AB128" s="1">
        <f t="shared" si="13"/>
        <v>0</v>
      </c>
      <c r="AC128">
        <f t="shared" si="14"/>
        <v>0</v>
      </c>
      <c r="AD128">
        <f t="shared" si="17"/>
        <v>0</v>
      </c>
      <c r="AE128" s="1">
        <f t="shared" si="15"/>
        <v>0</v>
      </c>
      <c r="AF128" s="1">
        <f t="shared" si="16"/>
        <v>0</v>
      </c>
      <c r="AG128">
        <v>0</v>
      </c>
    </row>
    <row r="129" spans="2:33">
      <c r="B129">
        <v>2.9</v>
      </c>
      <c r="F129">
        <f>'LOOP GAIN FOR BUCK'!AZ129</f>
        <v>-2.5399399591668614</v>
      </c>
      <c r="G129">
        <f>'LOOP GAIN FOR BUCK'!AX129</f>
        <v>-85.08070498398601</v>
      </c>
      <c r="I129" s="1">
        <f>'LOOP GAIN FOR AMP'!AF129</f>
        <v>-37.460225315804109</v>
      </c>
      <c r="J129" s="1">
        <f>'LOOP GAIN FOR AMP'!AG129</f>
        <v>95.436564015417034</v>
      </c>
      <c r="K129" s="1"/>
      <c r="L129" s="1"/>
      <c r="M129" s="1"/>
      <c r="O129" s="1">
        <f t="shared" si="9"/>
        <v>-40.000165274970968</v>
      </c>
      <c r="P129" s="1">
        <f t="shared" si="10"/>
        <v>10.355859031431024</v>
      </c>
      <c r="Q129">
        <f t="shared" si="11"/>
        <v>40.000165274970968</v>
      </c>
      <c r="R129">
        <f t="shared" si="11"/>
        <v>10.355859031431024</v>
      </c>
      <c r="AA129" s="1">
        <f t="shared" si="12"/>
        <v>0</v>
      </c>
      <c r="AB129" s="1">
        <f t="shared" si="13"/>
        <v>0</v>
      </c>
      <c r="AC129">
        <f t="shared" si="14"/>
        <v>0</v>
      </c>
      <c r="AD129">
        <f t="shared" si="17"/>
        <v>0</v>
      </c>
      <c r="AE129" s="1">
        <f t="shared" si="15"/>
        <v>0</v>
      </c>
      <c r="AF129" s="1">
        <f t="shared" si="16"/>
        <v>0</v>
      </c>
      <c r="AG129">
        <v>0</v>
      </c>
    </row>
    <row r="130" spans="2:33">
      <c r="B130">
        <v>3</v>
      </c>
      <c r="F130">
        <f>'LOOP GAIN FOR BUCK'!AZ130</f>
        <v>-2.8121261762750773</v>
      </c>
      <c r="G130">
        <f>'LOOP GAIN FOR BUCK'!AX130</f>
        <v>-84.99526171611204</v>
      </c>
      <c r="I130" s="1">
        <f>'LOOP GAIN FOR AMP'!AF130</f>
        <v>-37.749395078126838</v>
      </c>
      <c r="J130" s="1">
        <f>'LOOP GAIN FOR AMP'!AG130</f>
        <v>95.261698635694216</v>
      </c>
      <c r="K130" s="1"/>
      <c r="L130" s="1"/>
      <c r="M130" s="1"/>
      <c r="O130" s="1">
        <f t="shared" si="9"/>
        <v>-40.561521254401917</v>
      </c>
      <c r="P130" s="1">
        <f t="shared" si="10"/>
        <v>10.266436919582176</v>
      </c>
      <c r="Q130">
        <f t="shared" si="11"/>
        <v>40.561521254401917</v>
      </c>
      <c r="R130">
        <f t="shared" si="11"/>
        <v>10.266436919582176</v>
      </c>
      <c r="AA130" s="1">
        <f t="shared" si="12"/>
        <v>0</v>
      </c>
      <c r="AB130" s="1">
        <f t="shared" si="13"/>
        <v>0</v>
      </c>
      <c r="AC130">
        <f t="shared" si="14"/>
        <v>0</v>
      </c>
      <c r="AD130">
        <f t="shared" si="17"/>
        <v>0</v>
      </c>
      <c r="AE130" s="1">
        <f t="shared" si="15"/>
        <v>0</v>
      </c>
      <c r="AF130" s="1">
        <f t="shared" si="16"/>
        <v>0</v>
      </c>
      <c r="AG130">
        <v>0</v>
      </c>
    </row>
    <row r="131" spans="2:33">
      <c r="B131">
        <v>3.1</v>
      </c>
      <c r="F131">
        <f>'LOOP GAIN FOR BUCK'!AZ131</f>
        <v>-3.0740729972315624</v>
      </c>
      <c r="G131">
        <f>'LOOP GAIN FOR BUCK'!AX131</f>
        <v>-84.911777956939972</v>
      </c>
      <c r="I131" s="1">
        <f>'LOOP GAIN FOR AMP'!AF131</f>
        <v>-38.029389297740266</v>
      </c>
      <c r="J131" s="1">
        <f>'LOOP GAIN FOR AMP'!AG131</f>
        <v>95.097561553371065</v>
      </c>
      <c r="K131" s="1"/>
      <c r="L131" s="1"/>
      <c r="M131" s="1"/>
      <c r="O131" s="1">
        <f t="shared" ref="O131:O194" si="18">I131+F131</f>
        <v>-41.103462294971827</v>
      </c>
      <c r="P131" s="1">
        <f t="shared" ref="P131:P194" si="19">G131+J131</f>
        <v>10.185783596431094</v>
      </c>
      <c r="Q131">
        <f t="shared" ref="Q131:R194" si="20">ABS(O131)</f>
        <v>41.103462294971827</v>
      </c>
      <c r="R131">
        <f t="shared" si="20"/>
        <v>10.185783596431094</v>
      </c>
      <c r="AA131" s="1">
        <f t="shared" ref="AA131:AA194" si="21">O131*Z$18</f>
        <v>0</v>
      </c>
      <c r="AB131" s="1">
        <f t="shared" ref="AB131:AB194" si="22">P131*Z$19</f>
        <v>0</v>
      </c>
      <c r="AC131">
        <f t="shared" ref="AC131:AC194" si="23">(C131*Z$15+F131*Z$16)*Z$20</f>
        <v>0</v>
      </c>
      <c r="AD131">
        <f t="shared" si="17"/>
        <v>0</v>
      </c>
      <c r="AE131" s="1">
        <f t="shared" ref="AE131:AE194" si="24">I131*Z$22</f>
        <v>0</v>
      </c>
      <c r="AF131" s="1">
        <f t="shared" ref="AF131:AF194" si="25">J131*Z$23</f>
        <v>0</v>
      </c>
      <c r="AG131">
        <v>0</v>
      </c>
    </row>
    <row r="132" spans="2:33">
      <c r="B132">
        <v>3.2</v>
      </c>
      <c r="F132">
        <f>'LOOP GAIN FOR BUCK'!AZ132</f>
        <v>-3.3264078959508914</v>
      </c>
      <c r="G132">
        <f>'LOOP GAIN FOR BUCK'!AX132</f>
        <v>-84.830469321297628</v>
      </c>
      <c r="I132" s="1">
        <f>'LOOP GAIN FOR AMP'!AF132</f>
        <v>-38.300765342642833</v>
      </c>
      <c r="J132" s="1">
        <f>'LOOP GAIN FOR AMP'!AG132</f>
        <v>94.943208608137127</v>
      </c>
      <c r="K132" s="1"/>
      <c r="L132" s="1"/>
      <c r="M132" s="1"/>
      <c r="O132" s="1">
        <f t="shared" si="18"/>
        <v>-41.627173238593727</v>
      </c>
      <c r="P132" s="1">
        <f t="shared" si="19"/>
        <v>10.112739286839499</v>
      </c>
      <c r="Q132">
        <f t="shared" si="20"/>
        <v>41.627173238593727</v>
      </c>
      <c r="R132">
        <f t="shared" si="20"/>
        <v>10.112739286839499</v>
      </c>
      <c r="AA132" s="1">
        <f t="shared" si="21"/>
        <v>0</v>
      </c>
      <c r="AB132" s="1">
        <f t="shared" si="22"/>
        <v>0</v>
      </c>
      <c r="AC132">
        <f t="shared" si="23"/>
        <v>0</v>
      </c>
      <c r="AD132">
        <f t="shared" ref="AD132:AD195" si="26">(D132*Z$15+G132*Z$16)*Z$21</f>
        <v>0</v>
      </c>
      <c r="AE132" s="1">
        <f t="shared" si="24"/>
        <v>0</v>
      </c>
      <c r="AF132" s="1">
        <f t="shared" si="25"/>
        <v>0</v>
      </c>
      <c r="AG132">
        <v>0</v>
      </c>
    </row>
    <row r="133" spans="2:33">
      <c r="B133">
        <v>3.3</v>
      </c>
      <c r="F133">
        <f>'LOOP GAIN FOR BUCK'!AZ133</f>
        <v>-3.5697019922287372</v>
      </c>
      <c r="G133">
        <f>'LOOP GAIN FOR BUCK'!AX133</f>
        <v>-84.751531033885499</v>
      </c>
      <c r="I133" s="1">
        <f>'LOOP GAIN FOR AMP'!AF133</f>
        <v>-38.564031764386172</v>
      </c>
      <c r="J133" s="1">
        <f>'LOOP GAIN FOR AMP'!AG133</f>
        <v>94.797801848631238</v>
      </c>
      <c r="K133" s="1"/>
      <c r="L133" s="1"/>
      <c r="M133" s="1"/>
      <c r="O133" s="1">
        <f t="shared" si="18"/>
        <v>-42.133733756614909</v>
      </c>
      <c r="P133" s="1">
        <f t="shared" si="19"/>
        <v>10.046270814745739</v>
      </c>
      <c r="Q133">
        <f t="shared" si="20"/>
        <v>42.133733756614909</v>
      </c>
      <c r="R133">
        <f t="shared" si="20"/>
        <v>10.046270814745739</v>
      </c>
      <c r="AA133" s="1">
        <f t="shared" si="21"/>
        <v>0</v>
      </c>
      <c r="AB133" s="1">
        <f t="shared" si="22"/>
        <v>0</v>
      </c>
      <c r="AC133">
        <f t="shared" si="23"/>
        <v>0</v>
      </c>
      <c r="AD133">
        <f t="shared" si="26"/>
        <v>0</v>
      </c>
      <c r="AE133" s="1">
        <f t="shared" si="24"/>
        <v>0</v>
      </c>
      <c r="AF133" s="1">
        <f t="shared" si="25"/>
        <v>0</v>
      </c>
      <c r="AG133">
        <v>0</v>
      </c>
    </row>
    <row r="134" spans="2:33">
      <c r="B134">
        <v>3.4</v>
      </c>
      <c r="F134">
        <f>'LOOP GAIN FOR BUCK'!AZ134</f>
        <v>-3.8044767831093314</v>
      </c>
      <c r="G134">
        <f>'LOOP GAIN FOR BUCK'!AX134</f>
        <v>-84.675140438059756</v>
      </c>
      <c r="I134" s="1">
        <f>'LOOP GAIN FOR AMP'!AF134</f>
        <v>-38.819653800737093</v>
      </c>
      <c r="J134" s="1">
        <f>'LOOP GAIN FOR AMP'!AG134</f>
        <v>94.660595182574355</v>
      </c>
      <c r="K134" s="1"/>
      <c r="L134" s="1"/>
      <c r="M134" s="1"/>
      <c r="O134" s="1">
        <f t="shared" si="18"/>
        <v>-42.624130583846423</v>
      </c>
      <c r="P134" s="1">
        <f t="shared" si="19"/>
        <v>9.9854547445145982</v>
      </c>
      <c r="Q134">
        <f t="shared" si="20"/>
        <v>42.624130583846423</v>
      </c>
      <c r="R134">
        <f t="shared" si="20"/>
        <v>9.9854547445145982</v>
      </c>
      <c r="AA134" s="1">
        <f t="shared" si="21"/>
        <v>0</v>
      </c>
      <c r="AB134" s="1">
        <f t="shared" si="22"/>
        <v>0</v>
      </c>
      <c r="AC134">
        <f t="shared" si="23"/>
        <v>0</v>
      </c>
      <c r="AD134">
        <f t="shared" si="26"/>
        <v>0</v>
      </c>
      <c r="AE134" s="1">
        <f t="shared" si="24"/>
        <v>0</v>
      </c>
      <c r="AF134" s="1">
        <f t="shared" si="25"/>
        <v>0</v>
      </c>
      <c r="AG134">
        <v>0</v>
      </c>
    </row>
    <row r="135" spans="2:33">
      <c r="B135">
        <v>3.5</v>
      </c>
      <c r="F135">
        <f>'LOOP GAIN FOR BUCK'!AZ135</f>
        <v>-4.031209896337967</v>
      </c>
      <c r="G135">
        <f>'LOOP GAIN FOR BUCK'!AX135</f>
        <v>-84.601459079569878</v>
      </c>
      <c r="I135" s="1">
        <f>'LOOP GAIN FOR AMP'!AF135</f>
        <v>-39.068058126767518</v>
      </c>
      <c r="J135" s="1">
        <f>'LOOP GAIN FOR AMP'!AG135</f>
        <v>94.53092226746368</v>
      </c>
      <c r="K135" s="1"/>
      <c r="L135" s="1"/>
      <c r="M135" s="1"/>
      <c r="O135" s="1">
        <f t="shared" si="18"/>
        <v>-43.099268023105488</v>
      </c>
      <c r="P135" s="1">
        <f t="shared" si="19"/>
        <v>9.929463187893802</v>
      </c>
      <c r="Q135">
        <f t="shared" si="20"/>
        <v>43.099268023105488</v>
      </c>
      <c r="R135">
        <f t="shared" si="20"/>
        <v>9.929463187893802</v>
      </c>
      <c r="AA135" s="1">
        <f t="shared" si="21"/>
        <v>0</v>
      </c>
      <c r="AB135" s="1">
        <f t="shared" si="22"/>
        <v>0</v>
      </c>
      <c r="AC135">
        <f t="shared" si="23"/>
        <v>0</v>
      </c>
      <c r="AD135">
        <f t="shared" si="26"/>
        <v>0</v>
      </c>
      <c r="AE135" s="1">
        <f t="shared" si="24"/>
        <v>0</v>
      </c>
      <c r="AF135" s="1">
        <f t="shared" si="25"/>
        <v>0</v>
      </c>
      <c r="AG135">
        <v>0</v>
      </c>
    </row>
    <row r="136" spans="2:33">
      <c r="B136">
        <v>3.6</v>
      </c>
      <c r="F136">
        <f>'LOOP GAIN FOR BUCK'!AZ136</f>
        <v>-4.2503400312294533</v>
      </c>
      <c r="G136">
        <f>'LOOP GAIN FOR BUCK'!AX136</f>
        <v>-84.530634448786387</v>
      </c>
      <c r="I136" s="1">
        <f>'LOOP GAIN FOR AMP'!AF136</f>
        <v>-39.309636974285802</v>
      </c>
      <c r="J136" s="1">
        <f>'LOOP GAIN FOR AMP'!AG136</f>
        <v>94.408186247863142</v>
      </c>
      <c r="K136" s="1"/>
      <c r="L136" s="1"/>
      <c r="M136" s="1"/>
      <c r="O136" s="1">
        <f t="shared" si="18"/>
        <v>-43.559977005515258</v>
      </c>
      <c r="P136" s="1">
        <f t="shared" si="19"/>
        <v>9.8775517990767554</v>
      </c>
      <c r="Q136">
        <f t="shared" si="20"/>
        <v>43.559977005515258</v>
      </c>
      <c r="R136">
        <f t="shared" si="20"/>
        <v>9.8775517990767554</v>
      </c>
      <c r="AA136" s="1">
        <f t="shared" si="21"/>
        <v>0</v>
      </c>
      <c r="AB136" s="1">
        <f t="shared" si="22"/>
        <v>0</v>
      </c>
      <c r="AC136">
        <f t="shared" si="23"/>
        <v>0</v>
      </c>
      <c r="AD136">
        <f t="shared" si="26"/>
        <v>0</v>
      </c>
      <c r="AE136" s="1">
        <f t="shared" si="24"/>
        <v>0</v>
      </c>
      <c r="AF136" s="1">
        <f t="shared" si="25"/>
        <v>0</v>
      </c>
      <c r="AG136">
        <v>0</v>
      </c>
    </row>
    <row r="137" spans="2:33">
      <c r="B137">
        <v>3.7</v>
      </c>
      <c r="F137">
        <f>'LOOP GAIN FOR BUCK'!AZ137</f>
        <v>-4.4622712205901962</v>
      </c>
      <c r="G137">
        <f>'LOOP GAIN FOR BUCK'!AX137</f>
        <v>-84.462801446835414</v>
      </c>
      <c r="I137" s="1">
        <f>'LOOP GAIN FOR AMP'!AF137</f>
        <v>-39.544751717705203</v>
      </c>
      <c r="J137" s="1">
        <f>'LOOP GAIN FOR AMP'!AG137</f>
        <v>94.291851021931663</v>
      </c>
      <c r="K137" s="1"/>
      <c r="L137" s="1"/>
      <c r="M137" s="1"/>
      <c r="O137" s="1">
        <f t="shared" si="18"/>
        <v>-44.0070229382954</v>
      </c>
      <c r="P137" s="1">
        <f t="shared" si="19"/>
        <v>9.8290495750962492</v>
      </c>
      <c r="Q137">
        <f t="shared" si="20"/>
        <v>44.0070229382954</v>
      </c>
      <c r="R137">
        <f t="shared" si="20"/>
        <v>9.8290495750962492</v>
      </c>
      <c r="AA137" s="1">
        <f t="shared" si="21"/>
        <v>0</v>
      </c>
      <c r="AB137" s="1">
        <f t="shared" si="22"/>
        <v>0</v>
      </c>
      <c r="AC137">
        <f t="shared" si="23"/>
        <v>0</v>
      </c>
      <c r="AD137">
        <f t="shared" si="26"/>
        <v>0</v>
      </c>
      <c r="AE137" s="1">
        <f t="shared" si="24"/>
        <v>0</v>
      </c>
      <c r="AF137" s="1">
        <f t="shared" si="25"/>
        <v>0</v>
      </c>
      <c r="AG137">
        <v>0</v>
      </c>
    </row>
    <row r="138" spans="2:33">
      <c r="B138">
        <v>3.8</v>
      </c>
      <c r="F138">
        <f>'LOOP GAIN FOR BUCK'!AZ138</f>
        <v>-4.6673765223963448</v>
      </c>
      <c r="G138">
        <f>'LOOP GAIN FOR BUCK'!AX138</f>
        <v>-84.39808362722836</v>
      </c>
      <c r="I138" s="1">
        <f>'LOOP GAIN FOR AMP'!AF138</f>
        <v>-39.773736007078433</v>
      </c>
      <c r="J138" s="1">
        <f>'LOOP GAIN FOR AMP'!AG138</f>
        <v>94.181433780179105</v>
      </c>
      <c r="K138" s="1"/>
      <c r="L138" s="1"/>
      <c r="M138" s="1"/>
      <c r="O138" s="1">
        <f t="shared" si="18"/>
        <v>-44.441112529474779</v>
      </c>
      <c r="P138" s="1">
        <f t="shared" si="19"/>
        <v>9.7833501529507458</v>
      </c>
      <c r="Q138">
        <f t="shared" si="20"/>
        <v>44.441112529474779</v>
      </c>
      <c r="R138">
        <f t="shared" si="20"/>
        <v>9.7833501529507458</v>
      </c>
      <c r="AA138" s="1">
        <f t="shared" si="21"/>
        <v>0</v>
      </c>
      <c r="AB138" s="1">
        <f t="shared" si="22"/>
        <v>0</v>
      </c>
      <c r="AC138">
        <f t="shared" si="23"/>
        <v>0</v>
      </c>
      <c r="AD138">
        <f t="shared" si="26"/>
        <v>0</v>
      </c>
      <c r="AE138" s="1">
        <f t="shared" si="24"/>
        <v>0</v>
      </c>
      <c r="AF138" s="1">
        <f t="shared" si="25"/>
        <v>0</v>
      </c>
      <c r="AG138">
        <v>0</v>
      </c>
    </row>
    <row r="139" spans="2:33">
      <c r="B139">
        <v>3.9</v>
      </c>
      <c r="F139">
        <f>'LOOP GAIN FOR BUCK'!AZ139</f>
        <v>-4.866001230174513</v>
      </c>
      <c r="G139">
        <f>'LOOP GAIN FOR BUCK'!AX139</f>
        <v>-84.336594253935516</v>
      </c>
      <c r="I139" s="1">
        <f>'LOOP GAIN FOR AMP'!AF139</f>
        <v>-39.996898515106182</v>
      </c>
      <c r="J139" s="1">
        <f>'LOOP GAIN FOR AMP'!AG139</f>
        <v>94.076498607256113</v>
      </c>
      <c r="K139" s="1"/>
      <c r="L139" s="1"/>
      <c r="M139" s="1"/>
      <c r="O139" s="1">
        <f t="shared" si="18"/>
        <v>-44.862899745280693</v>
      </c>
      <c r="P139" s="1">
        <f t="shared" si="19"/>
        <v>9.7399043533205969</v>
      </c>
      <c r="Q139">
        <f t="shared" si="20"/>
        <v>44.862899745280693</v>
      </c>
      <c r="R139">
        <f t="shared" si="20"/>
        <v>9.7399043533205969</v>
      </c>
      <c r="AA139" s="1">
        <f t="shared" si="21"/>
        <v>0</v>
      </c>
      <c r="AB139" s="1">
        <f t="shared" si="22"/>
        <v>0</v>
      </c>
      <c r="AC139">
        <f t="shared" si="23"/>
        <v>0</v>
      </c>
      <c r="AD139">
        <f t="shared" si="26"/>
        <v>0</v>
      </c>
      <c r="AE139" s="1">
        <f t="shared" si="24"/>
        <v>0</v>
      </c>
      <c r="AF139" s="1">
        <f t="shared" si="25"/>
        <v>0</v>
      </c>
      <c r="AG139">
        <v>0</v>
      </c>
    </row>
    <row r="140" spans="2:33">
      <c r="B140">
        <v>4</v>
      </c>
      <c r="F140">
        <f>'LOOP GAIN FOR BUCK'!AZ140</f>
        <v>-5.058465675275114</v>
      </c>
      <c r="G140">
        <f>'LOOP GAIN FOR BUCK'!AX140</f>
        <v>-84.278437208606093</v>
      </c>
      <c r="I140" s="1">
        <f>'LOOP GAIN FOR AMP'!AF140</f>
        <v>-40.214525353695969</v>
      </c>
      <c r="J140" s="1">
        <f>'LOOP GAIN FOR AMP'!AG140</f>
        <v>93.97665097568769</v>
      </c>
      <c r="K140" s="1"/>
      <c r="L140" s="1"/>
      <c r="M140" s="1"/>
      <c r="O140" s="1">
        <f t="shared" si="18"/>
        <v>-45.272991028971084</v>
      </c>
      <c r="P140" s="1">
        <f t="shared" si="19"/>
        <v>9.6982137670815973</v>
      </c>
      <c r="Q140">
        <f t="shared" si="20"/>
        <v>45.272991028971084</v>
      </c>
      <c r="R140">
        <f t="shared" si="20"/>
        <v>9.6982137670815973</v>
      </c>
      <c r="AA140" s="1">
        <f t="shared" si="21"/>
        <v>0</v>
      </c>
      <c r="AB140" s="1">
        <f t="shared" si="22"/>
        <v>0</v>
      </c>
      <c r="AC140">
        <f t="shared" si="23"/>
        <v>0</v>
      </c>
      <c r="AD140">
        <f t="shared" si="26"/>
        <v>0</v>
      </c>
      <c r="AE140" s="1">
        <f t="shared" si="24"/>
        <v>0</v>
      </c>
      <c r="AF140" s="1">
        <f t="shared" si="25"/>
        <v>0</v>
      </c>
      <c r="AG140">
        <v>0</v>
      </c>
    </row>
    <row r="141" spans="2:33">
      <c r="B141">
        <v>4.0999999999999996</v>
      </c>
      <c r="F141">
        <f>'LOOP GAIN FOR BUCK'!AZ141</f>
        <v>-5.2450676815827615</v>
      </c>
      <c r="G141">
        <f>'LOOP GAIN FOR BUCK'!AX141</f>
        <v>-84.223707773201397</v>
      </c>
      <c r="I141" s="1">
        <f>'LOOP GAIN FOR AMP'!AF141</f>
        <v>-40.426882206530344</v>
      </c>
      <c r="J141" s="1">
        <f>'LOOP GAIN FOR AMP'!AG141</f>
        <v>93.881532990979096</v>
      </c>
      <c r="K141" s="1"/>
      <c r="L141" s="1"/>
      <c r="M141" s="1"/>
      <c r="O141" s="1">
        <f t="shared" si="18"/>
        <v>-45.671949888113105</v>
      </c>
      <c r="P141" s="1">
        <f t="shared" si="19"/>
        <v>9.6578252177776989</v>
      </c>
      <c r="Q141">
        <f t="shared" si="20"/>
        <v>45.671949888113105</v>
      </c>
      <c r="R141">
        <f t="shared" si="20"/>
        <v>9.6578252177776989</v>
      </c>
      <c r="AA141" s="1">
        <f t="shared" si="21"/>
        <v>0</v>
      </c>
      <c r="AB141" s="1">
        <f t="shared" si="22"/>
        <v>0</v>
      </c>
      <c r="AC141">
        <f t="shared" si="23"/>
        <v>0</v>
      </c>
      <c r="AD141">
        <f t="shared" si="26"/>
        <v>0</v>
      </c>
      <c r="AE141" s="1">
        <f t="shared" si="24"/>
        <v>0</v>
      </c>
      <c r="AF141" s="1">
        <f t="shared" si="25"/>
        <v>0</v>
      </c>
      <c r="AG141">
        <v>0</v>
      </c>
    </row>
    <row r="142" spans="2:33">
      <c r="B142">
        <v>4.2</v>
      </c>
      <c r="F142">
        <f>'LOOP GAIN FOR BUCK'!AZ142</f>
        <v>-5.4260847229991258</v>
      </c>
      <c r="G142">
        <f>'LOOP GAIN FOR BUCK'!AX142</f>
        <v>-84.172493309250996</v>
      </c>
      <c r="I142" s="1">
        <f>'LOOP GAIN FOR AMP'!AF142</f>
        <v>-40.63421621666069</v>
      </c>
      <c r="J142" s="1">
        <f>'LOOP GAIN FOR AMP'!AG142</f>
        <v>93.790819272095476</v>
      </c>
      <c r="K142" s="1"/>
      <c r="L142" s="1"/>
      <c r="M142" s="1"/>
      <c r="O142" s="1">
        <f t="shared" si="18"/>
        <v>-46.060300939659818</v>
      </c>
      <c r="P142" s="1">
        <f t="shared" si="19"/>
        <v>9.6183259628444802</v>
      </c>
      <c r="Q142">
        <f t="shared" si="20"/>
        <v>46.060300939659818</v>
      </c>
      <c r="R142">
        <f t="shared" si="20"/>
        <v>9.6183259628444802</v>
      </c>
      <c r="AA142" s="1">
        <f t="shared" si="21"/>
        <v>0</v>
      </c>
      <c r="AB142" s="1">
        <f t="shared" si="22"/>
        <v>0</v>
      </c>
      <c r="AC142">
        <f t="shared" si="23"/>
        <v>0</v>
      </c>
      <c r="AD142">
        <f t="shared" si="26"/>
        <v>0</v>
      </c>
      <c r="AE142" s="1">
        <f t="shared" si="24"/>
        <v>0</v>
      </c>
      <c r="AF142" s="1">
        <f t="shared" si="25"/>
        <v>0</v>
      </c>
      <c r="AG142">
        <v>0</v>
      </c>
    </row>
    <row r="143" spans="2:33">
      <c r="B143">
        <v>4.3</v>
      </c>
      <c r="F143">
        <f>'LOOP GAIN FOR BUCK'!AZ143</f>
        <v>-5.6017758257453085</v>
      </c>
      <c r="G143">
        <f>'LOOP GAIN FOR BUCK'!AX143</f>
        <v>-84.124873850944141</v>
      </c>
      <c r="I143" s="1">
        <f>'LOOP GAIN FOR AMP'!AF143</f>
        <v>-40.836757662034692</v>
      </c>
      <c r="J143" s="1">
        <f>'LOOP GAIN FOR AMP'!AG143</f>
        <v>93.704213371188018</v>
      </c>
      <c r="K143" s="1"/>
      <c r="L143" s="1"/>
      <c r="M143" s="1"/>
      <c r="O143" s="1">
        <f t="shared" si="18"/>
        <v>-46.438533487779999</v>
      </c>
      <c r="P143" s="1">
        <f t="shared" si="19"/>
        <v>9.5793395202438774</v>
      </c>
      <c r="Q143">
        <f t="shared" si="20"/>
        <v>46.438533487779999</v>
      </c>
      <c r="R143">
        <f t="shared" si="20"/>
        <v>9.5793395202438774</v>
      </c>
      <c r="AA143" s="1">
        <f t="shared" si="21"/>
        <v>0</v>
      </c>
      <c r="AB143" s="1">
        <f t="shared" si="22"/>
        <v>0</v>
      </c>
      <c r="AC143">
        <f t="shared" si="23"/>
        <v>0</v>
      </c>
      <c r="AD143">
        <f t="shared" si="26"/>
        <v>0</v>
      </c>
      <c r="AE143" s="1">
        <f t="shared" si="24"/>
        <v>0</v>
      </c>
      <c r="AF143" s="1">
        <f t="shared" si="25"/>
        <v>0</v>
      </c>
      <c r="AG143">
        <v>0</v>
      </c>
    </row>
    <row r="144" spans="2:33">
      <c r="B144">
        <v>4.4000000000000004</v>
      </c>
      <c r="F144">
        <f>'LOOP GAIN FOR BUCK'!AZ144</f>
        <v>-5.7723832507659791</v>
      </c>
      <c r="G144">
        <f>'LOOP GAIN FOR BUCK'!AX144</f>
        <v>-84.080922626089475</v>
      </c>
      <c r="I144" s="1">
        <f>'LOOP GAIN FOR AMP'!AF144</f>
        <v>-41.034721446827703</v>
      </c>
      <c r="J144" s="1">
        <f>'LOOP GAIN FOR AMP'!AG144</f>
        <v>93.621444652592004</v>
      </c>
      <c r="K144" s="1"/>
      <c r="L144" s="1"/>
      <c r="M144" s="1"/>
      <c r="O144" s="1">
        <f t="shared" si="18"/>
        <v>-46.80710469759368</v>
      </c>
      <c r="P144" s="1">
        <f t="shared" si="19"/>
        <v>9.5405220265025292</v>
      </c>
      <c r="Q144">
        <f t="shared" si="20"/>
        <v>46.80710469759368</v>
      </c>
      <c r="R144">
        <f t="shared" si="20"/>
        <v>9.5405220265025292</v>
      </c>
      <c r="AA144" s="1">
        <f t="shared" si="21"/>
        <v>0</v>
      </c>
      <c r="AB144" s="1">
        <f t="shared" si="22"/>
        <v>0</v>
      </c>
      <c r="AC144">
        <f t="shared" si="23"/>
        <v>0</v>
      </c>
      <c r="AD144">
        <f t="shared" si="26"/>
        <v>0</v>
      </c>
      <c r="AE144" s="1">
        <f t="shared" si="24"/>
        <v>0</v>
      </c>
      <c r="AF144" s="1">
        <f t="shared" si="25"/>
        <v>0</v>
      </c>
      <c r="AG144">
        <v>0</v>
      </c>
    </row>
    <row r="145" spans="2:33">
      <c r="B145">
        <v>4.5</v>
      </c>
      <c r="F145">
        <f>'LOOP GAIN FOR BUCK'!AZ145</f>
        <v>-5.9381339859679318</v>
      </c>
      <c r="G145">
        <f>'LOOP GAIN FOR BUCK'!AX145</f>
        <v>-84.040706516435023</v>
      </c>
      <c r="I145" s="1">
        <f>'LOOP GAIN FOR AMP'!AF145</f>
        <v>-41.22830843227316</v>
      </c>
      <c r="J145" s="1">
        <f>'LOOP GAIN FOR AMP'!AG145</f>
        <v>93.542265564298248</v>
      </c>
      <c r="K145" s="1"/>
      <c r="L145" s="1"/>
      <c r="M145" s="1"/>
      <c r="O145" s="1">
        <f t="shared" si="18"/>
        <v>-47.16644241824109</v>
      </c>
      <c r="P145" s="1">
        <f t="shared" si="19"/>
        <v>9.5015590478632248</v>
      </c>
      <c r="Q145">
        <f t="shared" si="20"/>
        <v>47.16644241824109</v>
      </c>
      <c r="R145">
        <f t="shared" si="20"/>
        <v>9.5015590478632248</v>
      </c>
      <c r="AA145" s="1">
        <f t="shared" si="21"/>
        <v>0</v>
      </c>
      <c r="AB145" s="1">
        <f t="shared" si="22"/>
        <v>0</v>
      </c>
      <c r="AC145">
        <f t="shared" si="23"/>
        <v>0</v>
      </c>
      <c r="AD145">
        <f t="shared" si="26"/>
        <v>0</v>
      </c>
      <c r="AE145" s="1">
        <f t="shared" si="24"/>
        <v>0</v>
      </c>
      <c r="AF145" s="1">
        <f t="shared" si="25"/>
        <v>0</v>
      </c>
      <c r="AG145">
        <v>0</v>
      </c>
    </row>
    <row r="146" spans="2:33">
      <c r="B146">
        <v>4.5999999999999996</v>
      </c>
      <c r="F146">
        <f>'LOOP GAIN FOR BUCK'!AZ146</f>
        <v>-6.0992410734516138</v>
      </c>
      <c r="G146">
        <f>'LOOP GAIN FOR BUCK'!AX146</f>
        <v>-84.004286466796685</v>
      </c>
      <c r="I146" s="1">
        <f>'LOOP GAIN FOR AMP'!AF146</f>
        <v>-41.417706627212368</v>
      </c>
      <c r="J146" s="1">
        <f>'LOOP GAIN FOR AMP'!AG146</f>
        <v>93.466449245905167</v>
      </c>
      <c r="K146" s="1"/>
      <c r="L146" s="1"/>
      <c r="M146" s="1"/>
      <c r="O146" s="1">
        <f t="shared" si="18"/>
        <v>-47.516947700663984</v>
      </c>
      <c r="P146" s="1">
        <f t="shared" si="19"/>
        <v>9.4621627791084819</v>
      </c>
      <c r="Q146">
        <f t="shared" si="20"/>
        <v>47.516947700663984</v>
      </c>
      <c r="R146">
        <f t="shared" si="20"/>
        <v>9.4621627791084819</v>
      </c>
      <c r="AA146" s="1">
        <f t="shared" si="21"/>
        <v>0</v>
      </c>
      <c r="AB146" s="1">
        <f t="shared" si="22"/>
        <v>0</v>
      </c>
      <c r="AC146">
        <f t="shared" si="23"/>
        <v>0</v>
      </c>
      <c r="AD146">
        <f t="shared" si="26"/>
        <v>0</v>
      </c>
      <c r="AE146" s="1">
        <f t="shared" si="24"/>
        <v>0</v>
      </c>
      <c r="AF146" s="1">
        <f t="shared" si="25"/>
        <v>0</v>
      </c>
      <c r="AG146">
        <v>0</v>
      </c>
    </row>
    <row r="147" spans="2:33">
      <c r="B147">
        <v>4.7</v>
      </c>
      <c r="F147">
        <f>'LOOP GAIN FOR BUCK'!AZ147</f>
        <v>-6.2559047931060725</v>
      </c>
      <c r="G147">
        <f>'LOOP GAIN FOR BUCK'!AX147</f>
        <v>-83.971717850793254</v>
      </c>
      <c r="I147" s="1">
        <f>'LOOP GAIN FOR AMP'!AF147</f>
        <v>-41.603092255679243</v>
      </c>
      <c r="J147" s="1">
        <f>'LOOP GAIN FOR AMP'!AG147</f>
        <v>93.3937874259409</v>
      </c>
      <c r="K147" s="1"/>
      <c r="L147" s="1"/>
      <c r="M147" s="1"/>
      <c r="O147" s="1">
        <f t="shared" si="18"/>
        <v>-47.858997048785312</v>
      </c>
      <c r="P147" s="1">
        <f t="shared" si="19"/>
        <v>9.4220695751476455</v>
      </c>
      <c r="Q147">
        <f t="shared" si="20"/>
        <v>47.858997048785312</v>
      </c>
      <c r="R147">
        <f t="shared" si="20"/>
        <v>9.4220695751476455</v>
      </c>
      <c r="AA147" s="1">
        <f t="shared" si="21"/>
        <v>0</v>
      </c>
      <c r="AB147" s="1">
        <f t="shared" si="22"/>
        <v>0</v>
      </c>
      <c r="AC147">
        <f t="shared" si="23"/>
        <v>0</v>
      </c>
      <c r="AD147">
        <f t="shared" si="26"/>
        <v>0</v>
      </c>
      <c r="AE147" s="1">
        <f t="shared" si="24"/>
        <v>0</v>
      </c>
      <c r="AF147" s="1">
        <f t="shared" si="25"/>
        <v>0</v>
      </c>
      <c r="AG147">
        <v>0</v>
      </c>
    </row>
    <row r="148" spans="2:33">
      <c r="B148">
        <v>4.8</v>
      </c>
      <c r="F148">
        <f>'LOOP GAIN FOR BUCK'!AZ148</f>
        <v>-6.408313720787632</v>
      </c>
      <c r="G148">
        <f>'LOOP GAIN FOR BUCK'!AX148</f>
        <v>-83.943050799647779</v>
      </c>
      <c r="I148" s="1">
        <f>'LOOP GAIN FOR AMP'!AF148</f>
        <v>-41.784630716397764</v>
      </c>
      <c r="J148" s="1">
        <f>'LOOP GAIN FOR AMP'!AG148</f>
        <v>93.324088568792575</v>
      </c>
      <c r="K148" s="1"/>
      <c r="L148" s="1"/>
      <c r="M148" s="1"/>
      <c r="O148" s="1">
        <f t="shared" si="18"/>
        <v>-48.192944437185396</v>
      </c>
      <c r="P148" s="1">
        <f t="shared" si="19"/>
        <v>9.3810377691447968</v>
      </c>
      <c r="Q148">
        <f t="shared" si="20"/>
        <v>48.192944437185396</v>
      </c>
      <c r="R148">
        <f t="shared" si="20"/>
        <v>9.3810377691447968</v>
      </c>
      <c r="AA148" s="1">
        <f t="shared" si="21"/>
        <v>0</v>
      </c>
      <c r="AB148" s="1">
        <f t="shared" si="22"/>
        <v>0</v>
      </c>
      <c r="AC148">
        <f t="shared" si="23"/>
        <v>0</v>
      </c>
      <c r="AD148">
        <f t="shared" si="26"/>
        <v>0</v>
      </c>
      <c r="AE148" s="1">
        <f t="shared" si="24"/>
        <v>0</v>
      </c>
      <c r="AF148" s="1">
        <f t="shared" si="25"/>
        <v>0</v>
      </c>
      <c r="AG148">
        <v>0</v>
      </c>
    </row>
    <row r="149" spans="2:33">
      <c r="B149">
        <v>4.9000000000000004</v>
      </c>
      <c r="F149">
        <f>'LOOP GAIN FOR BUCK'!AZ149</f>
        <v>-6.5566456766713497</v>
      </c>
      <c r="G149">
        <f>'LOOP GAIN FOR BUCK'!AX149</f>
        <v>-83.91833049942268</v>
      </c>
      <c r="I149" s="1">
        <f>'LOOP GAIN FOR AMP'!AF149</f>
        <v>-41.962477447016596</v>
      </c>
      <c r="J149" s="1">
        <f>'LOOP GAIN FOR AMP'!AG149</f>
        <v>93.257176237560103</v>
      </c>
      <c r="K149" s="1"/>
      <c r="L149" s="1"/>
      <c r="M149" s="1"/>
      <c r="O149" s="1">
        <f t="shared" si="18"/>
        <v>-48.519123123687947</v>
      </c>
      <c r="P149" s="1">
        <f t="shared" si="19"/>
        <v>9.3388457381374224</v>
      </c>
      <c r="Q149">
        <f t="shared" si="20"/>
        <v>48.519123123687947</v>
      </c>
      <c r="R149">
        <f t="shared" si="20"/>
        <v>9.3388457381374224</v>
      </c>
      <c r="AA149" s="1">
        <f t="shared" si="21"/>
        <v>0</v>
      </c>
      <c r="AB149" s="1">
        <f t="shared" si="22"/>
        <v>0</v>
      </c>
      <c r="AC149">
        <f t="shared" si="23"/>
        <v>0</v>
      </c>
      <c r="AD149">
        <f t="shared" si="26"/>
        <v>0</v>
      </c>
      <c r="AE149" s="1">
        <f t="shared" si="24"/>
        <v>0</v>
      </c>
      <c r="AF149" s="1">
        <f t="shared" si="25"/>
        <v>0</v>
      </c>
      <c r="AG149">
        <v>0</v>
      </c>
    </row>
    <row r="150" spans="2:33">
      <c r="B150">
        <v>5</v>
      </c>
      <c r="F150">
        <f>'LOOP GAIN FOR BUCK'!AZ150</f>
        <v>-6.7010685771582237</v>
      </c>
      <c r="G150">
        <f>'LOOP GAIN FOR BUCK'!AX150</f>
        <v>-83.897597461164509</v>
      </c>
      <c r="I150" s="1">
        <f>'LOOP GAIN FOR AMP'!AF150</f>
        <v>-42.13677870416867</v>
      </c>
      <c r="J150" s="1">
        <f>'LOOP GAIN FOR AMP'!AG150</f>
        <v>93.192887644220946</v>
      </c>
      <c r="K150" s="1"/>
      <c r="L150" s="1"/>
      <c r="M150" s="1"/>
      <c r="O150" s="1">
        <f t="shared" si="18"/>
        <v>-48.837847281326894</v>
      </c>
      <c r="P150" s="1">
        <f t="shared" si="19"/>
        <v>9.2952901830564372</v>
      </c>
      <c r="Q150">
        <f t="shared" si="20"/>
        <v>48.837847281326894</v>
      </c>
      <c r="R150">
        <f t="shared" si="20"/>
        <v>9.2952901830564372</v>
      </c>
      <c r="AA150" s="1">
        <f t="shared" si="21"/>
        <v>0</v>
      </c>
      <c r="AB150" s="1">
        <f t="shared" si="22"/>
        <v>0</v>
      </c>
      <c r="AC150">
        <f t="shared" si="23"/>
        <v>0</v>
      </c>
      <c r="AD150">
        <f t="shared" si="26"/>
        <v>0</v>
      </c>
      <c r="AE150" s="1">
        <f t="shared" si="24"/>
        <v>0</v>
      </c>
      <c r="AF150" s="1">
        <f t="shared" si="25"/>
        <v>0</v>
      </c>
      <c r="AG150">
        <v>0</v>
      </c>
    </row>
    <row r="151" spans="2:33">
      <c r="B151">
        <v>5.0999999999999996</v>
      </c>
      <c r="F151">
        <f>'LOOP GAIN FOR BUCK'!AZ151</f>
        <v>-6.841741201864048</v>
      </c>
      <c r="G151">
        <f>'LOOP GAIN FOR BUCK'!AX151</f>
        <v>-83.880887767699704</v>
      </c>
      <c r="I151" s="1">
        <f>'LOOP GAIN FOR AMP'!AF151</f>
        <v>-42.307672268970798</v>
      </c>
      <c r="J151" s="1">
        <f>'LOOP GAIN FOR AMP'!AG151</f>
        <v>93.131072362717617</v>
      </c>
      <c r="K151" s="1"/>
      <c r="L151" s="1"/>
      <c r="M151" s="1"/>
      <c r="O151" s="1">
        <f t="shared" si="18"/>
        <v>-49.149413470834844</v>
      </c>
      <c r="P151" s="1">
        <f t="shared" si="19"/>
        <v>9.2501845950179131</v>
      </c>
      <c r="Q151">
        <f t="shared" si="20"/>
        <v>49.149413470834844</v>
      </c>
      <c r="R151">
        <f t="shared" si="20"/>
        <v>9.2501845950179131</v>
      </c>
      <c r="AA151" s="1">
        <f t="shared" si="21"/>
        <v>0</v>
      </c>
      <c r="AB151" s="1">
        <f t="shared" si="22"/>
        <v>0</v>
      </c>
      <c r="AC151">
        <f t="shared" si="23"/>
        <v>0</v>
      </c>
      <c r="AD151">
        <f t="shared" si="26"/>
        <v>0</v>
      </c>
      <c r="AE151" s="1">
        <f t="shared" si="24"/>
        <v>0</v>
      </c>
      <c r="AF151" s="1">
        <f t="shared" si="25"/>
        <v>0</v>
      </c>
      <c r="AG151">
        <v>0</v>
      </c>
    </row>
    <row r="152" spans="2:33">
      <c r="B152">
        <v>5.2</v>
      </c>
      <c r="F152">
        <f>'LOOP GAIN FOR BUCK'!AZ152</f>
        <v>-6.9788138856471917</v>
      </c>
      <c r="G152">
        <f>'LOOP GAIN FOR BUCK'!AX152</f>
        <v>-83.868233300219174</v>
      </c>
      <c r="I152" s="1">
        <f>'LOOP GAIN FOR AMP'!AF152</f>
        <v>-42.475288086324248</v>
      </c>
      <c r="J152" s="1">
        <f>'LOOP GAIN FOR AMP'!AG152</f>
        <v>93.071591184122624</v>
      </c>
      <c r="K152" s="1"/>
      <c r="L152" s="1"/>
      <c r="M152" s="1"/>
      <c r="O152" s="1">
        <f t="shared" si="18"/>
        <v>-49.45410197197144</v>
      </c>
      <c r="P152" s="1">
        <f t="shared" si="19"/>
        <v>9.2033578839034504</v>
      </c>
      <c r="Q152">
        <f t="shared" si="20"/>
        <v>49.45410197197144</v>
      </c>
      <c r="R152">
        <f t="shared" si="20"/>
        <v>9.2033578839034504</v>
      </c>
      <c r="AA152" s="1">
        <f t="shared" si="21"/>
        <v>0</v>
      </c>
      <c r="AB152" s="1">
        <f t="shared" si="22"/>
        <v>0</v>
      </c>
      <c r="AC152">
        <f t="shared" si="23"/>
        <v>0</v>
      </c>
      <c r="AD152">
        <f t="shared" si="26"/>
        <v>0</v>
      </c>
      <c r="AE152" s="1">
        <f t="shared" si="24"/>
        <v>0</v>
      </c>
      <c r="AF152" s="1">
        <f t="shared" si="25"/>
        <v>0</v>
      </c>
      <c r="AG152">
        <v>0</v>
      </c>
    </row>
    <row r="153" spans="2:33">
      <c r="B153">
        <v>5.3</v>
      </c>
      <c r="F153">
        <f>'LOOP GAIN FOR BUCK'!AZ153</f>
        <v>-7.1124291443025554</v>
      </c>
      <c r="G153">
        <f>'LOOP GAIN FOR BUCK'!AX153</f>
        <v>-83.859661947289283</v>
      </c>
      <c r="I153" s="1">
        <f>'LOOP GAIN FOR AMP'!AF153</f>
        <v>-42.639748845306407</v>
      </c>
      <c r="J153" s="1">
        <f>'LOOP GAIN FOR AMP'!AG153</f>
        <v>93.01431509601359</v>
      </c>
      <c r="K153" s="1"/>
      <c r="L153" s="1"/>
      <c r="M153" s="1"/>
      <c r="O153" s="1">
        <f t="shared" si="18"/>
        <v>-49.75217798960896</v>
      </c>
      <c r="P153" s="1">
        <f t="shared" si="19"/>
        <v>9.1546531487243072</v>
      </c>
      <c r="Q153">
        <f t="shared" si="20"/>
        <v>49.75217798960896</v>
      </c>
      <c r="R153">
        <f t="shared" si="20"/>
        <v>9.1546531487243072</v>
      </c>
      <c r="AA153" s="1">
        <f t="shared" si="21"/>
        <v>0</v>
      </c>
      <c r="AB153" s="1">
        <f t="shared" si="22"/>
        <v>0</v>
      </c>
      <c r="AC153">
        <f t="shared" si="23"/>
        <v>0</v>
      </c>
      <c r="AD153">
        <f t="shared" si="26"/>
        <v>0</v>
      </c>
      <c r="AE153" s="1">
        <f t="shared" si="24"/>
        <v>0</v>
      </c>
      <c r="AF153" s="1">
        <f t="shared" si="25"/>
        <v>0</v>
      </c>
      <c r="AG153">
        <v>0</v>
      </c>
    </row>
    <row r="154" spans="2:33">
      <c r="B154">
        <v>5.4</v>
      </c>
      <c r="F154">
        <f>'LOOP GAIN FOR BUCK'!AZ154</f>
        <v>-7.2427222414178658</v>
      </c>
      <c r="G154">
        <f>'LOOP GAIN FOR BUCK'!AX154</f>
        <v>-83.855197798512194</v>
      </c>
      <c r="I154" s="1">
        <f>'LOOP GAIN FOR AMP'!AF154</f>
        <v>-42.801170507026669</v>
      </c>
      <c r="J154" s="1">
        <f>'LOOP GAIN FOR AMP'!AG154</f>
        <v>92.959124370697594</v>
      </c>
      <c r="K154" s="1"/>
      <c r="L154" s="1"/>
      <c r="M154" s="1"/>
      <c r="O154" s="1">
        <f t="shared" si="18"/>
        <v>-50.043892748444534</v>
      </c>
      <c r="P154" s="1">
        <f t="shared" si="19"/>
        <v>9.1039265721854008</v>
      </c>
      <c r="Q154">
        <f t="shared" si="20"/>
        <v>50.043892748444534</v>
      </c>
      <c r="R154">
        <f t="shared" si="20"/>
        <v>9.1039265721854008</v>
      </c>
      <c r="AA154" s="1">
        <f t="shared" si="21"/>
        <v>0</v>
      </c>
      <c r="AB154" s="1">
        <f t="shared" si="22"/>
        <v>0</v>
      </c>
      <c r="AC154">
        <f t="shared" si="23"/>
        <v>0</v>
      </c>
      <c r="AD154">
        <f t="shared" si="26"/>
        <v>0</v>
      </c>
      <c r="AE154" s="1">
        <f t="shared" si="24"/>
        <v>0</v>
      </c>
      <c r="AF154" s="1">
        <f t="shared" si="25"/>
        <v>0</v>
      </c>
      <c r="AG154">
        <v>0</v>
      </c>
    </row>
    <row r="155" spans="2:33">
      <c r="B155">
        <v>5.5</v>
      </c>
      <c r="F155">
        <f>'LOOP GAIN FOR BUCK'!AZ155</f>
        <v>-7.3698217029232138</v>
      </c>
      <c r="G155">
        <f>'LOOP GAIN FOR BUCK'!AX155</f>
        <v>-83.854861324714449</v>
      </c>
      <c r="I155" s="1">
        <f>'LOOP GAIN FOR AMP'!AF155</f>
        <v>-42.959662785531606</v>
      </c>
      <c r="J155" s="1">
        <f>'LOOP GAIN FOR AMP'!AG155</f>
        <v>92.905907749048964</v>
      </c>
      <c r="K155" s="1"/>
      <c r="L155" s="1"/>
      <c r="M155" s="1"/>
      <c r="O155" s="1">
        <f t="shared" si="18"/>
        <v>-50.329484488454817</v>
      </c>
      <c r="P155" s="1">
        <f t="shared" si="19"/>
        <v>9.0510464243345155</v>
      </c>
      <c r="Q155">
        <f t="shared" si="20"/>
        <v>50.329484488454817</v>
      </c>
      <c r="R155">
        <f t="shared" si="20"/>
        <v>9.0510464243345155</v>
      </c>
      <c r="AA155" s="1">
        <f t="shared" si="21"/>
        <v>0</v>
      </c>
      <c r="AB155" s="1">
        <f t="shared" si="22"/>
        <v>0</v>
      </c>
      <c r="AC155">
        <f t="shared" si="23"/>
        <v>0</v>
      </c>
      <c r="AD155">
        <f t="shared" si="26"/>
        <v>0</v>
      </c>
      <c r="AE155" s="1">
        <f t="shared" si="24"/>
        <v>0</v>
      </c>
      <c r="AF155" s="1">
        <f t="shared" si="25"/>
        <v>0</v>
      </c>
      <c r="AG155">
        <v>0</v>
      </c>
    </row>
    <row r="156" spans="2:33">
      <c r="B156">
        <v>5.6</v>
      </c>
      <c r="F156">
        <f>'LOOP GAIN FOR BUCK'!AZ156</f>
        <v>-7.4938497850384138</v>
      </c>
      <c r="G156">
        <f>'LOOP GAIN FOR BUCK'!AX156</f>
        <v>-83.858669546254006</v>
      </c>
      <c r="I156" s="1">
        <f>'LOOP GAIN FOR AMP'!AF156</f>
        <v>-43.115329586665993</v>
      </c>
      <c r="J156" s="1">
        <f>'LOOP GAIN FOR AMP'!AG156</f>
        <v>92.854561708521302</v>
      </c>
      <c r="K156" s="1"/>
      <c r="L156" s="1"/>
      <c r="M156" s="1"/>
      <c r="O156" s="1">
        <f t="shared" si="18"/>
        <v>-50.609179371704407</v>
      </c>
      <c r="P156" s="1">
        <f t="shared" si="19"/>
        <v>8.995892162267296</v>
      </c>
      <c r="Q156">
        <f t="shared" si="20"/>
        <v>50.609179371704407</v>
      </c>
      <c r="R156">
        <f t="shared" si="20"/>
        <v>8.995892162267296</v>
      </c>
      <c r="AA156" s="1">
        <f t="shared" si="21"/>
        <v>0</v>
      </c>
      <c r="AB156" s="1">
        <f t="shared" si="22"/>
        <v>0</v>
      </c>
      <c r="AC156">
        <f t="shared" si="23"/>
        <v>0</v>
      </c>
      <c r="AD156">
        <f t="shared" si="26"/>
        <v>0</v>
      </c>
      <c r="AE156" s="1">
        <f t="shared" si="24"/>
        <v>0</v>
      </c>
      <c r="AF156" s="1">
        <f t="shared" si="25"/>
        <v>0</v>
      </c>
      <c r="AG156">
        <v>0</v>
      </c>
    </row>
    <row r="157" spans="2:33">
      <c r="B157">
        <v>5.7</v>
      </c>
      <c r="F157">
        <f>'LOOP GAIN FOR BUCK'!AZ157</f>
        <v>-7.6149229006136601</v>
      </c>
      <c r="G157">
        <f>'LOOP GAIN FOR BUCK'!AX157</f>
        <v>-83.866636190796584</v>
      </c>
      <c r="I157" s="1">
        <f>'LOOP GAIN FOR AMP'!AF157</f>
        <v>-43.268269409209651</v>
      </c>
      <c r="J157" s="1">
        <f>'LOOP GAIN FOR AMP'!AG157</f>
        <v>92.804989805426004</v>
      </c>
      <c r="K157" s="1"/>
      <c r="L157" s="1"/>
      <c r="M157" s="1"/>
      <c r="O157" s="1">
        <f t="shared" si="18"/>
        <v>-50.883192309823315</v>
      </c>
      <c r="P157" s="1">
        <f t="shared" si="19"/>
        <v>8.9383536146294205</v>
      </c>
      <c r="Q157">
        <f t="shared" si="20"/>
        <v>50.883192309823315</v>
      </c>
      <c r="R157">
        <f t="shared" si="20"/>
        <v>8.9383536146294205</v>
      </c>
      <c r="AA157" s="1">
        <f t="shared" si="21"/>
        <v>0</v>
      </c>
      <c r="AB157" s="1">
        <f t="shared" si="22"/>
        <v>0</v>
      </c>
      <c r="AC157">
        <f t="shared" si="23"/>
        <v>0</v>
      </c>
      <c r="AD157">
        <f t="shared" si="26"/>
        <v>0</v>
      </c>
      <c r="AE157" s="1">
        <f t="shared" si="24"/>
        <v>0</v>
      </c>
      <c r="AF157" s="1">
        <f t="shared" si="25"/>
        <v>0</v>
      </c>
      <c r="AG157">
        <v>0</v>
      </c>
    </row>
    <row r="158" spans="2:33">
      <c r="B158">
        <v>5.8</v>
      </c>
      <c r="F158">
        <f>'LOOP GAIN FOR BUCK'!AZ158</f>
        <v>-7.7331520082480578</v>
      </c>
      <c r="G158">
        <f>'LOOP GAIN FOR BUCK'!AX158</f>
        <v>-83.878771841710829</v>
      </c>
      <c r="I158" s="1">
        <f>'LOOP GAIN FOR AMP'!AF158</f>
        <v>-43.418575712102829</v>
      </c>
      <c r="J158" s="1">
        <f>'LOOP GAIN FOR AMP'!AG158</f>
        <v>92.757102082873942</v>
      </c>
      <c r="K158" s="1"/>
      <c r="L158" s="1"/>
      <c r="M158" s="1"/>
      <c r="O158" s="1">
        <f t="shared" si="18"/>
        <v>-51.151727720350884</v>
      </c>
      <c r="P158" s="1">
        <f t="shared" si="19"/>
        <v>8.8783302411631126</v>
      </c>
      <c r="Q158">
        <f t="shared" si="20"/>
        <v>51.151727720350884</v>
      </c>
      <c r="R158">
        <f t="shared" si="20"/>
        <v>8.8783302411631126</v>
      </c>
      <c r="AA158" s="1">
        <f t="shared" si="21"/>
        <v>0</v>
      </c>
      <c r="AB158" s="1">
        <f t="shared" si="22"/>
        <v>0</v>
      </c>
      <c r="AC158">
        <f t="shared" si="23"/>
        <v>0</v>
      </c>
      <c r="AD158">
        <f t="shared" si="26"/>
        <v>0</v>
      </c>
      <c r="AE158" s="1">
        <f t="shared" si="24"/>
        <v>0</v>
      </c>
      <c r="AF158" s="1">
        <f t="shared" si="25"/>
        <v>0</v>
      </c>
      <c r="AG158">
        <v>0</v>
      </c>
    </row>
    <row r="159" spans="2:33">
      <c r="B159">
        <v>5.9</v>
      </c>
      <c r="F159">
        <f>'LOOP GAIN FOR BUCK'!AZ159</f>
        <v>-7.8486429680436567</v>
      </c>
      <c r="G159">
        <f>'LOOP GAIN FOR BUCK'!AX159</f>
        <v>-83.895084078062183</v>
      </c>
      <c r="I159" s="1">
        <f>'LOOP GAIN FOR AMP'!AF159</f>
        <v>-43.566337251131571</v>
      </c>
      <c r="J159" s="1">
        <f>'LOOP GAIN FOR AMP'!AG159</f>
        <v>92.710814536892016</v>
      </c>
      <c r="K159" s="1"/>
      <c r="L159" s="1"/>
      <c r="M159" s="1"/>
      <c r="O159" s="1">
        <f t="shared" si="18"/>
        <v>-51.414980219175227</v>
      </c>
      <c r="P159" s="1">
        <f t="shared" si="19"/>
        <v>8.8157304588298331</v>
      </c>
      <c r="Q159">
        <f t="shared" si="20"/>
        <v>51.414980219175227</v>
      </c>
      <c r="R159">
        <f t="shared" si="20"/>
        <v>8.8157304588298331</v>
      </c>
      <c r="AA159" s="1">
        <f t="shared" si="21"/>
        <v>0</v>
      </c>
      <c r="AB159" s="1">
        <f t="shared" si="22"/>
        <v>0</v>
      </c>
      <c r="AC159">
        <f t="shared" si="23"/>
        <v>0</v>
      </c>
      <c r="AD159">
        <f t="shared" si="26"/>
        <v>0</v>
      </c>
      <c r="AE159" s="1">
        <f t="shared" si="24"/>
        <v>0</v>
      </c>
      <c r="AF159" s="1">
        <f t="shared" si="25"/>
        <v>0</v>
      </c>
      <c r="AG159">
        <v>0</v>
      </c>
    </row>
    <row r="160" spans="2:33">
      <c r="B160">
        <v>6</v>
      </c>
      <c r="F160">
        <f>'LOOP GAIN FOR BUCK'!AZ160</f>
        <v>-7.9614968673961526</v>
      </c>
      <c r="G160">
        <f>'LOOP GAIN FOR BUCK'!AX160</f>
        <v>-83.915577607044156</v>
      </c>
      <c r="I160" s="1">
        <f>'LOOP GAIN FOR AMP'!AF160</f>
        <v>-43.711638388061253</v>
      </c>
      <c r="J160" s="1">
        <f>'LOOP GAIN FOR AMP'!AG160</f>
        <v>92.666048634182147</v>
      </c>
      <c r="K160" s="1"/>
      <c r="L160" s="1"/>
      <c r="M160" s="1"/>
      <c r="O160" s="1">
        <f t="shared" si="18"/>
        <v>-51.673135255457403</v>
      </c>
      <c r="P160" s="1">
        <f t="shared" si="19"/>
        <v>8.7504710271379906</v>
      </c>
      <c r="Q160">
        <f t="shared" si="20"/>
        <v>51.673135255457403</v>
      </c>
      <c r="R160">
        <f t="shared" si="20"/>
        <v>8.7504710271379906</v>
      </c>
      <c r="AA160" s="1">
        <f t="shared" si="21"/>
        <v>0</v>
      </c>
      <c r="AB160" s="1">
        <f t="shared" si="22"/>
        <v>0</v>
      </c>
      <c r="AC160">
        <f t="shared" si="23"/>
        <v>0</v>
      </c>
      <c r="AD160">
        <f t="shared" si="26"/>
        <v>0</v>
      </c>
      <c r="AE160" s="1">
        <f t="shared" si="24"/>
        <v>0</v>
      </c>
      <c r="AF160" s="1">
        <f t="shared" si="25"/>
        <v>0</v>
      </c>
      <c r="AG160">
        <v>0</v>
      </c>
    </row>
    <row r="161" spans="2:33">
      <c r="B161">
        <v>6.1</v>
      </c>
      <c r="F161">
        <f>'LOOP GAIN FOR BUCK'!AZ161</f>
        <v>-8.0718103198275823</v>
      </c>
      <c r="G161">
        <f>'LOOP GAIN FOR BUCK'!AX161</f>
        <v>-83.940254389565894</v>
      </c>
      <c r="I161" s="1">
        <f>'LOOP GAIN FOR AMP'!AF161</f>
        <v>-43.854559374871471</v>
      </c>
      <c r="J161" s="1">
        <f>'LOOP GAIN FOR AMP'!AG161</f>
        <v>92.622730875812536</v>
      </c>
      <c r="K161" s="1"/>
      <c r="L161" s="1"/>
      <c r="M161" s="1"/>
      <c r="O161" s="1">
        <f t="shared" si="18"/>
        <v>-51.926369694699055</v>
      </c>
      <c r="P161" s="1">
        <f t="shared" si="19"/>
        <v>8.6824764862466424</v>
      </c>
      <c r="Q161">
        <f t="shared" si="20"/>
        <v>51.926369694699055</v>
      </c>
      <c r="R161">
        <f t="shared" si="20"/>
        <v>8.6824764862466424</v>
      </c>
      <c r="AA161" s="1">
        <f t="shared" si="21"/>
        <v>0</v>
      </c>
      <c r="AB161" s="1">
        <f t="shared" si="22"/>
        <v>0</v>
      </c>
      <c r="AC161">
        <f t="shared" si="23"/>
        <v>0</v>
      </c>
      <c r="AD161">
        <f t="shared" si="26"/>
        <v>0</v>
      </c>
      <c r="AE161" s="1">
        <f t="shared" si="24"/>
        <v>0</v>
      </c>
      <c r="AF161" s="1">
        <f t="shared" si="25"/>
        <v>0</v>
      </c>
      <c r="AG161">
        <v>0</v>
      </c>
    </row>
    <row r="162" spans="2:33">
      <c r="B162">
        <v>6.2</v>
      </c>
      <c r="F162">
        <f>'LOOP GAIN FOR BUCK'!AZ162</f>
        <v>-8.1796757395217767</v>
      </c>
      <c r="G162">
        <f>'LOOP GAIN FOR BUCK'!AX162</f>
        <v>-83.969113759614061</v>
      </c>
      <c r="I162" s="1">
        <f>'LOOP GAIN FOR AMP'!AF162</f>
        <v>-43.995176615453332</v>
      </c>
      <c r="J162" s="1">
        <f>'LOOP GAIN FOR AMP'!AG162</f>
        <v>92.580792401837613</v>
      </c>
      <c r="K162" s="1"/>
      <c r="L162" s="1"/>
      <c r="M162" s="1"/>
      <c r="O162" s="1">
        <f t="shared" si="18"/>
        <v>-52.174852354975108</v>
      </c>
      <c r="P162" s="1">
        <f t="shared" si="19"/>
        <v>8.6116786422235521</v>
      </c>
      <c r="Q162">
        <f t="shared" si="20"/>
        <v>52.174852354975108</v>
      </c>
      <c r="R162">
        <f t="shared" si="20"/>
        <v>8.6116786422235521</v>
      </c>
      <c r="AA162" s="1">
        <f t="shared" si="21"/>
        <v>0</v>
      </c>
      <c r="AB162" s="1">
        <f t="shared" si="22"/>
        <v>0</v>
      </c>
      <c r="AC162">
        <f t="shared" si="23"/>
        <v>0</v>
      </c>
      <c r="AD162">
        <f t="shared" si="26"/>
        <v>0</v>
      </c>
      <c r="AE162" s="1">
        <f t="shared" si="24"/>
        <v>0</v>
      </c>
      <c r="AF162" s="1">
        <f t="shared" si="25"/>
        <v>0</v>
      </c>
      <c r="AG162">
        <v>0</v>
      </c>
    </row>
    <row r="163" spans="2:33">
      <c r="B163">
        <v>6.3</v>
      </c>
      <c r="F163">
        <f>'LOOP GAIN FOR BUCK'!AZ163</f>
        <v>-8.2851815939232498</v>
      </c>
      <c r="G163">
        <f>'LOOP GAIN FOR BUCK'!AX163</f>
        <v>-84.0021525379221</v>
      </c>
      <c r="I163" s="1">
        <f>'LOOP GAIN FOR AMP'!AF163</f>
        <v>-44.133562906873308</v>
      </c>
      <c r="J163" s="1">
        <f>'LOOP GAIN FOR AMP'!AG163</f>
        <v>92.540168632454652</v>
      </c>
      <c r="K163" s="1"/>
      <c r="L163" s="1"/>
      <c r="M163" s="1"/>
      <c r="O163" s="1">
        <f t="shared" si="18"/>
        <v>-52.418744500796556</v>
      </c>
      <c r="P163" s="1">
        <f t="shared" si="19"/>
        <v>8.5380160945325514</v>
      </c>
      <c r="Q163">
        <f t="shared" si="20"/>
        <v>52.418744500796556</v>
      </c>
      <c r="R163">
        <f t="shared" si="20"/>
        <v>8.5380160945325514</v>
      </c>
      <c r="AA163" s="1">
        <f t="shared" si="21"/>
        <v>0</v>
      </c>
      <c r="AB163" s="1">
        <f t="shared" si="22"/>
        <v>0</v>
      </c>
      <c r="AC163">
        <f t="shared" si="23"/>
        <v>0</v>
      </c>
      <c r="AD163">
        <f t="shared" si="26"/>
        <v>0</v>
      </c>
      <c r="AE163" s="1">
        <f t="shared" si="24"/>
        <v>0</v>
      </c>
      <c r="AF163" s="1">
        <f t="shared" si="25"/>
        <v>0</v>
      </c>
      <c r="AG163">
        <v>0</v>
      </c>
    </row>
    <row r="164" spans="2:33">
      <c r="B164">
        <v>6.4</v>
      </c>
      <c r="F164">
        <f>'LOOP GAIN FOR BUCK'!AZ164</f>
        <v>-8.3884126364975291</v>
      </c>
      <c r="G164">
        <f>'LOOP GAIN FOR BUCK'!AX164</f>
        <v>-84.039365140408066</v>
      </c>
      <c r="I164" s="1">
        <f>'LOOP GAIN FOR AMP'!AF164</f>
        <v>-44.269787662083047</v>
      </c>
      <c r="J164" s="1">
        <f>'LOOP GAIN FOR AMP'!AG164</f>
        <v>92.500798941832699</v>
      </c>
      <c r="K164" s="1"/>
      <c r="L164" s="1"/>
      <c r="M164" s="1"/>
      <c r="O164" s="1">
        <f t="shared" si="18"/>
        <v>-52.658200298580574</v>
      </c>
      <c r="P164" s="1">
        <f t="shared" si="19"/>
        <v>8.4614338014246329</v>
      </c>
      <c r="Q164">
        <f t="shared" si="20"/>
        <v>52.658200298580574</v>
      </c>
      <c r="R164">
        <f t="shared" si="20"/>
        <v>8.4614338014246329</v>
      </c>
      <c r="AA164" s="1">
        <f t="shared" si="21"/>
        <v>0</v>
      </c>
      <c r="AB164" s="1">
        <f t="shared" si="22"/>
        <v>0</v>
      </c>
      <c r="AC164">
        <f t="shared" si="23"/>
        <v>0</v>
      </c>
      <c r="AD164">
        <f t="shared" si="26"/>
        <v>0</v>
      </c>
      <c r="AE164" s="1">
        <f t="shared" si="24"/>
        <v>0</v>
      </c>
      <c r="AF164" s="1">
        <f t="shared" si="25"/>
        <v>0</v>
      </c>
      <c r="AG164">
        <v>0</v>
      </c>
    </row>
    <row r="165" spans="2:33">
      <c r="B165">
        <v>6.5</v>
      </c>
      <c r="F165">
        <f>'LOOP GAIN FOR BUCK'!AZ165</f>
        <v>-8.4894501215213296</v>
      </c>
      <c r="G165">
        <f>'LOOP GAIN FOR BUCK'!AX165</f>
        <v>-84.080743681781755</v>
      </c>
      <c r="I165" s="1">
        <f>'LOOP GAIN FOR AMP'!AF165</f>
        <v>-44.403917115756414</v>
      </c>
      <c r="J165" s="1">
        <f>'LOOP GAIN FOR AMP'!AG165</f>
        <v>92.462626361208336</v>
      </c>
      <c r="K165" s="1"/>
      <c r="L165" s="1"/>
      <c r="M165" s="1"/>
      <c r="O165" s="1">
        <f t="shared" si="18"/>
        <v>-52.893367237277744</v>
      </c>
      <c r="P165" s="1">
        <f t="shared" si="19"/>
        <v>8.3818826794265817</v>
      </c>
      <c r="Q165">
        <f t="shared" si="20"/>
        <v>52.893367237277744</v>
      </c>
      <c r="R165">
        <f t="shared" si="20"/>
        <v>8.3818826794265817</v>
      </c>
      <c r="AA165" s="1">
        <f t="shared" si="21"/>
        <v>0</v>
      </c>
      <c r="AB165" s="1">
        <f t="shared" si="22"/>
        <v>0</v>
      </c>
      <c r="AC165">
        <f t="shared" si="23"/>
        <v>0</v>
      </c>
      <c r="AD165">
        <f t="shared" si="26"/>
        <v>0</v>
      </c>
      <c r="AE165" s="1">
        <f t="shared" si="24"/>
        <v>0</v>
      </c>
      <c r="AF165" s="1">
        <f t="shared" si="25"/>
        <v>0</v>
      </c>
      <c r="AG165">
        <v>0</v>
      </c>
    </row>
    <row r="166" spans="2:33">
      <c r="B166">
        <v>6.6</v>
      </c>
      <c r="F166">
        <f>'LOOP GAIN FOR BUCK'!AZ166</f>
        <v>-8.5883720025691126</v>
      </c>
      <c r="G166">
        <f>'LOOP GAIN FOR BUCK'!AX166</f>
        <v>-84.126278074669841</v>
      </c>
      <c r="I166" s="1">
        <f>'LOOP GAIN FOR AMP'!AF166</f>
        <v>-44.53601451476024</v>
      </c>
      <c r="J166" s="1">
        <f>'LOOP GAIN FOR AMP'!AG166</f>
        <v>92.425597308241322</v>
      </c>
      <c r="K166" s="1"/>
      <c r="L166" s="1"/>
      <c r="M166" s="1"/>
      <c r="O166" s="1">
        <f t="shared" si="18"/>
        <v>-53.124386517329356</v>
      </c>
      <c r="P166" s="1">
        <f t="shared" si="19"/>
        <v>8.2993192335714809</v>
      </c>
      <c r="Q166">
        <f t="shared" si="20"/>
        <v>53.124386517329356</v>
      </c>
      <c r="R166">
        <f t="shared" si="20"/>
        <v>8.2993192335714809</v>
      </c>
      <c r="AA166" s="1">
        <f t="shared" si="21"/>
        <v>0</v>
      </c>
      <c r="AB166" s="1">
        <f t="shared" si="22"/>
        <v>0</v>
      </c>
      <c r="AC166">
        <f t="shared" si="23"/>
        <v>0</v>
      </c>
      <c r="AD166">
        <f t="shared" si="26"/>
        <v>0</v>
      </c>
      <c r="AE166" s="1">
        <f t="shared" si="24"/>
        <v>0</v>
      </c>
      <c r="AF166" s="1">
        <f t="shared" si="25"/>
        <v>0</v>
      </c>
      <c r="AG166">
        <v>0</v>
      </c>
    </row>
    <row r="167" spans="2:33">
      <c r="B167">
        <v>6.7</v>
      </c>
      <c r="F167">
        <f>'LOOP GAIN FOR BUCK'!AZ167</f>
        <v>-8.6852531161853861</v>
      </c>
      <c r="G167">
        <f>'LOOP GAIN FOR BUCK'!AX167</f>
        <v>-84.175956124564877</v>
      </c>
      <c r="I167" s="1">
        <f>'LOOP GAIN FOR AMP'!AF167</f>
        <v>-44.666140294611296</v>
      </c>
      <c r="J167" s="1">
        <f>'LOOP GAIN FOR AMP'!AG167</f>
        <v>92.389661339968896</v>
      </c>
      <c r="K167" s="1"/>
      <c r="L167" s="1"/>
      <c r="M167" s="1"/>
      <c r="O167" s="1">
        <f t="shared" si="18"/>
        <v>-53.351393410796682</v>
      </c>
      <c r="P167" s="1">
        <f t="shared" si="19"/>
        <v>8.2137052154040191</v>
      </c>
      <c r="Q167">
        <f t="shared" si="20"/>
        <v>53.351393410796682</v>
      </c>
      <c r="R167">
        <f t="shared" si="20"/>
        <v>8.2137052154040191</v>
      </c>
      <c r="AA167" s="1">
        <f t="shared" si="21"/>
        <v>0</v>
      </c>
      <c r="AB167" s="1">
        <f t="shared" si="22"/>
        <v>0</v>
      </c>
      <c r="AC167">
        <f t="shared" si="23"/>
        <v>0</v>
      </c>
      <c r="AD167">
        <f t="shared" si="26"/>
        <v>0</v>
      </c>
      <c r="AE167" s="1">
        <f t="shared" si="24"/>
        <v>0</v>
      </c>
      <c r="AF167" s="1">
        <f t="shared" si="25"/>
        <v>0</v>
      </c>
      <c r="AG167">
        <v>0</v>
      </c>
    </row>
    <row r="168" spans="2:33">
      <c r="B168">
        <v>6.8</v>
      </c>
      <c r="F168">
        <f>'LOOP GAIN FOR BUCK'!AZ168</f>
        <v>-8.7801653520756293</v>
      </c>
      <c r="G168">
        <f>'LOOP GAIN FOR BUCK'!AX168</f>
        <v>-84.229763620866706</v>
      </c>
      <c r="I168" s="1">
        <f>'LOOP GAIN FOR AMP'!AF168</f>
        <v>-44.794352243135251</v>
      </c>
      <c r="J168" s="1">
        <f>'LOOP GAIN FOR AMP'!AG168</f>
        <v>92.354770927001013</v>
      </c>
      <c r="K168" s="1"/>
      <c r="L168" s="1"/>
      <c r="M168" s="1"/>
      <c r="O168" s="1">
        <f t="shared" si="18"/>
        <v>-53.574517595210878</v>
      </c>
      <c r="P168" s="1">
        <f t="shared" si="19"/>
        <v>8.1250073061343073</v>
      </c>
      <c r="Q168">
        <f t="shared" si="20"/>
        <v>53.574517595210878</v>
      </c>
      <c r="R168">
        <f t="shared" si="20"/>
        <v>8.1250073061343073</v>
      </c>
      <c r="AA168" s="1">
        <f t="shared" si="21"/>
        <v>0</v>
      </c>
      <c r="AB168" s="1">
        <f t="shared" si="22"/>
        <v>0</v>
      </c>
      <c r="AC168">
        <f t="shared" si="23"/>
        <v>0</v>
      </c>
      <c r="AD168">
        <f t="shared" si="26"/>
        <v>0</v>
      </c>
      <c r="AE168" s="1">
        <f t="shared" si="24"/>
        <v>0</v>
      </c>
      <c r="AF168" s="1">
        <f t="shared" si="25"/>
        <v>0</v>
      </c>
      <c r="AG168">
        <v>0</v>
      </c>
    </row>
    <row r="169" spans="2:33">
      <c r="B169">
        <v>6.9</v>
      </c>
      <c r="F169">
        <f>'LOOP GAIN FOR BUCK'!AZ169</f>
        <v>-8.8731778110110362</v>
      </c>
      <c r="G169">
        <f>'LOOP GAIN FOR BUCK'!AX169</f>
        <v>-84.287684424253811</v>
      </c>
      <c r="I169" s="1">
        <f>'LOOP GAIN FOR AMP'!AF169</f>
        <v>-44.92070565242247</v>
      </c>
      <c r="J169" s="1">
        <f>'LOOP GAIN FOR AMP'!AG169</f>
        <v>92.320881246863493</v>
      </c>
      <c r="K169" s="1"/>
      <c r="L169" s="1"/>
      <c r="M169" s="1"/>
      <c r="O169" s="1">
        <f t="shared" si="18"/>
        <v>-53.793883463433502</v>
      </c>
      <c r="P169" s="1">
        <f t="shared" si="19"/>
        <v>8.0331968226096819</v>
      </c>
      <c r="Q169">
        <f t="shared" si="20"/>
        <v>53.793883463433502</v>
      </c>
      <c r="R169">
        <f t="shared" si="20"/>
        <v>8.0331968226096819</v>
      </c>
      <c r="AA169" s="1">
        <f t="shared" si="21"/>
        <v>0</v>
      </c>
      <c r="AB169" s="1">
        <f t="shared" si="22"/>
        <v>0</v>
      </c>
      <c r="AC169">
        <f t="shared" si="23"/>
        <v>0</v>
      </c>
      <c r="AD169">
        <f t="shared" si="26"/>
        <v>0</v>
      </c>
      <c r="AE169" s="1">
        <f t="shared" si="24"/>
        <v>0</v>
      </c>
      <c r="AF169" s="1">
        <f t="shared" si="25"/>
        <v>0</v>
      </c>
      <c r="AG169">
        <v>0</v>
      </c>
    </row>
    <row r="170" spans="2:33">
      <c r="B170">
        <v>7</v>
      </c>
      <c r="F170">
        <f>'LOOP GAIN FOR BUCK'!AZ170</f>
        <v>-8.9643569515200028</v>
      </c>
      <c r="G170">
        <f>'LOOP GAIN FOR BUCK'!AX170</f>
        <v>-84.349700550595543</v>
      </c>
      <c r="I170" s="1">
        <f>'LOOP GAIN FOR AMP'!AF170</f>
        <v>-45.045253460068167</v>
      </c>
      <c r="J170" s="1">
        <f>'LOOP GAIN FOR AMP'!AG170</f>
        <v>92.287949994627056</v>
      </c>
      <c r="K170" s="1"/>
      <c r="L170" s="1"/>
      <c r="M170" s="1"/>
      <c r="O170" s="1">
        <f t="shared" si="18"/>
        <v>-54.00961041158817</v>
      </c>
      <c r="P170" s="1">
        <f t="shared" si="19"/>
        <v>7.9382494440315128</v>
      </c>
      <c r="Q170">
        <f t="shared" si="20"/>
        <v>54.00961041158817</v>
      </c>
      <c r="R170">
        <f t="shared" si="20"/>
        <v>7.9382494440315128</v>
      </c>
      <c r="AA170" s="1">
        <f t="shared" si="21"/>
        <v>0</v>
      </c>
      <c r="AB170" s="1">
        <f t="shared" si="22"/>
        <v>0</v>
      </c>
      <c r="AC170">
        <f t="shared" si="23"/>
        <v>0</v>
      </c>
      <c r="AD170">
        <f t="shared" si="26"/>
        <v>0</v>
      </c>
      <c r="AE170" s="1">
        <f t="shared" si="24"/>
        <v>0</v>
      </c>
      <c r="AF170" s="1">
        <f t="shared" si="25"/>
        <v>0</v>
      </c>
      <c r="AG170">
        <v>0</v>
      </c>
    </row>
    <row r="171" spans="2:33">
      <c r="B171">
        <v>7.1</v>
      </c>
      <c r="F171">
        <f>'LOOP GAIN FOR BUCK'!AZ171</f>
        <v>-9.0537667263315278</v>
      </c>
      <c r="G171">
        <f>'LOOP GAIN FOR BUCK'!AX171</f>
        <v>-84.415792251593686</v>
      </c>
      <c r="I171" s="1">
        <f>'LOOP GAIN FOR AMP'!AF171</f>
        <v>-45.168046380588542</v>
      </c>
      <c r="J171" s="1">
        <f>'LOOP GAIN FOR AMP'!AG171</f>
        <v>92.255937209163605</v>
      </c>
      <c r="K171" s="1"/>
      <c r="L171" s="1"/>
      <c r="M171" s="1"/>
      <c r="O171" s="1">
        <f t="shared" si="18"/>
        <v>-54.221813106920067</v>
      </c>
      <c r="P171" s="1">
        <f t="shared" si="19"/>
        <v>7.8401449575699189</v>
      </c>
      <c r="Q171">
        <f t="shared" si="20"/>
        <v>54.221813106920067</v>
      </c>
      <c r="R171">
        <f t="shared" si="20"/>
        <v>7.8401449575699189</v>
      </c>
      <c r="AA171" s="1">
        <f t="shared" si="21"/>
        <v>0</v>
      </c>
      <c r="AB171" s="1">
        <f t="shared" si="22"/>
        <v>0</v>
      </c>
      <c r="AC171">
        <f t="shared" si="23"/>
        <v>0</v>
      </c>
      <c r="AD171">
        <f t="shared" si="26"/>
        <v>0</v>
      </c>
      <c r="AE171" s="1">
        <f t="shared" si="24"/>
        <v>0</v>
      </c>
      <c r="AF171" s="1">
        <f t="shared" si="25"/>
        <v>0</v>
      </c>
      <c r="AG171">
        <v>0</v>
      </c>
    </row>
    <row r="172" spans="2:33">
      <c r="B172">
        <v>7.2</v>
      </c>
      <c r="F172">
        <f>'LOOP GAIN FOR BUCK'!AZ172</f>
        <v>-9.1414687094395148</v>
      </c>
      <c r="G172">
        <f>'LOOP GAIN FOR BUCK'!AX172</f>
        <v>-84.485938092322726</v>
      </c>
      <c r="I172" s="1">
        <f>'LOOP GAIN FOR AMP'!AF172</f>
        <v>-45.289133027819524</v>
      </c>
      <c r="J172" s="1">
        <f>'LOOP GAIN FOR AMP'!AG172</f>
        <v>92.22480511355117</v>
      </c>
      <c r="K172" s="1"/>
      <c r="L172" s="1"/>
      <c r="M172" s="1"/>
      <c r="O172" s="1">
        <f t="shared" si="18"/>
        <v>-54.430601737259039</v>
      </c>
      <c r="P172" s="1">
        <f t="shared" si="19"/>
        <v>7.7388670212284438</v>
      </c>
      <c r="Q172">
        <f t="shared" si="20"/>
        <v>54.430601737259039</v>
      </c>
      <c r="R172">
        <f t="shared" si="20"/>
        <v>7.7388670212284438</v>
      </c>
      <c r="AA172" s="1">
        <f t="shared" si="21"/>
        <v>0</v>
      </c>
      <c r="AB172" s="1">
        <f t="shared" si="22"/>
        <v>0</v>
      </c>
      <c r="AC172">
        <f t="shared" si="23"/>
        <v>0</v>
      </c>
      <c r="AD172">
        <f t="shared" si="26"/>
        <v>0</v>
      </c>
      <c r="AE172" s="1">
        <f t="shared" si="24"/>
        <v>0</v>
      </c>
      <c r="AF172" s="1">
        <f t="shared" si="25"/>
        <v>0</v>
      </c>
      <c r="AG172">
        <v>0</v>
      </c>
    </row>
    <row r="173" spans="2:33">
      <c r="B173">
        <v>7.3</v>
      </c>
      <c r="F173">
        <f>'LOOP GAIN FOR BUCK'!AZ173</f>
        <v>-9.2275222145719518</v>
      </c>
      <c r="G173">
        <f>'LOOP GAIN FOR BUCK'!AX173</f>
        <v>-84.560115025822341</v>
      </c>
      <c r="I173" s="1">
        <f>'LOOP GAIN FOR AMP'!AF173</f>
        <v>-45.408560029028855</v>
      </c>
      <c r="J173" s="1">
        <f>'LOOP GAIN FOR AMP'!AG173</f>
        <v>92.194517968304766</v>
      </c>
      <c r="K173" s="1"/>
      <c r="L173" s="1"/>
      <c r="M173" s="1"/>
      <c r="O173" s="1">
        <f t="shared" si="18"/>
        <v>-54.636082243600811</v>
      </c>
      <c r="P173" s="1">
        <f t="shared" si="19"/>
        <v>7.6344029424824242</v>
      </c>
      <c r="Q173">
        <f t="shared" si="20"/>
        <v>54.636082243600811</v>
      </c>
      <c r="R173">
        <f t="shared" si="20"/>
        <v>7.6344029424824242</v>
      </c>
      <c r="AA173" s="1">
        <f t="shared" si="21"/>
        <v>0</v>
      </c>
      <c r="AB173" s="1">
        <f t="shared" si="22"/>
        <v>0</v>
      </c>
      <c r="AC173">
        <f t="shared" si="23"/>
        <v>0</v>
      </c>
      <c r="AD173">
        <f t="shared" si="26"/>
        <v>0</v>
      </c>
      <c r="AE173" s="1">
        <f t="shared" si="24"/>
        <v>0</v>
      </c>
      <c r="AF173" s="1">
        <f t="shared" si="25"/>
        <v>0</v>
      </c>
      <c r="AG173">
        <v>0</v>
      </c>
    </row>
    <row r="174" spans="2:33">
      <c r="B174">
        <v>7.4</v>
      </c>
      <c r="F174">
        <f>'LOOP GAIN FOR BUCK'!AZ174</f>
        <v>-9.3119844057729768</v>
      </c>
      <c r="G174">
        <f>'LOOP GAIN FOR BUCK'!AX174</f>
        <v>-84.638298464881018</v>
      </c>
      <c r="I174" s="1">
        <f>'LOOP GAIN FOR AMP'!AF174</f>
        <v>-45.526372131403818</v>
      </c>
      <c r="J174" s="1">
        <f>'LOOP GAIN FOR AMP'!AG174</f>
        <v>92.165041936249949</v>
      </c>
      <c r="K174" s="1"/>
      <c r="L174" s="1"/>
      <c r="M174" s="1"/>
      <c r="O174" s="1">
        <f t="shared" si="18"/>
        <v>-54.838356537176793</v>
      </c>
      <c r="P174" s="1">
        <f t="shared" si="19"/>
        <v>7.5267434713689312</v>
      </c>
      <c r="Q174">
        <f t="shared" si="20"/>
        <v>54.838356537176793</v>
      </c>
      <c r="R174">
        <f t="shared" si="20"/>
        <v>7.5267434713689312</v>
      </c>
      <c r="AA174" s="1">
        <f t="shared" si="21"/>
        <v>0</v>
      </c>
      <c r="AB174" s="1">
        <f t="shared" si="22"/>
        <v>0</v>
      </c>
      <c r="AC174">
        <f t="shared" si="23"/>
        <v>0</v>
      </c>
      <c r="AD174">
        <f t="shared" si="26"/>
        <v>0</v>
      </c>
      <c r="AE174" s="1">
        <f t="shared" si="24"/>
        <v>0</v>
      </c>
      <c r="AF174" s="1">
        <f t="shared" si="25"/>
        <v>0</v>
      </c>
      <c r="AG174">
        <v>0</v>
      </c>
    </row>
    <row r="175" spans="2:33">
      <c r="B175">
        <v>7.5</v>
      </c>
      <c r="F175">
        <f>'LOOP GAIN FOR BUCK'!AZ175</f>
        <v>-9.3949104007381568</v>
      </c>
      <c r="G175">
        <f>'LOOP GAIN FOR BUCK'!AX175</f>
        <v>-84.720462351139048</v>
      </c>
      <c r="I175" s="1">
        <f>'LOOP GAIN FOR AMP'!AF175</f>
        <v>-45.6426123015165</v>
      </c>
      <c r="J175" s="1">
        <f>'LOOP GAIN FOR AMP'!AG175</f>
        <v>92.136344957979318</v>
      </c>
      <c r="K175" s="1"/>
      <c r="L175" s="1"/>
      <c r="M175" s="1"/>
      <c r="O175" s="1">
        <f t="shared" si="18"/>
        <v>-55.037522702254655</v>
      </c>
      <c r="P175" s="1">
        <f t="shared" si="19"/>
        <v>7.4158826068402703</v>
      </c>
      <c r="Q175">
        <f t="shared" si="20"/>
        <v>55.037522702254655</v>
      </c>
      <c r="R175">
        <f t="shared" si="20"/>
        <v>7.4158826068402703</v>
      </c>
      <c r="AA175" s="1">
        <f t="shared" si="21"/>
        <v>0</v>
      </c>
      <c r="AB175" s="1">
        <f t="shared" si="22"/>
        <v>0</v>
      </c>
      <c r="AC175">
        <f t="shared" si="23"/>
        <v>0</v>
      </c>
      <c r="AD175">
        <f t="shared" si="26"/>
        <v>0</v>
      </c>
      <c r="AE175" s="1">
        <f t="shared" si="24"/>
        <v>0</v>
      </c>
      <c r="AF175" s="1">
        <f t="shared" si="25"/>
        <v>0</v>
      </c>
      <c r="AG175">
        <v>0</v>
      </c>
    </row>
    <row r="176" spans="2:33">
      <c r="B176">
        <v>7.6</v>
      </c>
      <c r="F176">
        <f>'LOOP GAIN FOR BUCK'!AZ176</f>
        <v>-9.4763533674830231</v>
      </c>
      <c r="G176">
        <f>'LOOP GAIN FOR BUCK'!AX176</f>
        <v>-84.806579221628255</v>
      </c>
      <c r="I176" s="1">
        <f>'LOOP GAIN FOR AMP'!AF176</f>
        <v>-45.757321818313805</v>
      </c>
      <c r="J176" s="1">
        <f>'LOOP GAIN FOR AMP'!AG176</f>
        <v>92.108396636939403</v>
      </c>
      <c r="K176" s="1"/>
      <c r="L176" s="1"/>
      <c r="M176" s="1"/>
      <c r="O176" s="1">
        <f t="shared" si="18"/>
        <v>-55.233675185796827</v>
      </c>
      <c r="P176" s="1">
        <f t="shared" si="19"/>
        <v>7.3018174153111488</v>
      </c>
      <c r="Q176">
        <f t="shared" si="20"/>
        <v>55.233675185796827</v>
      </c>
      <c r="R176">
        <f t="shared" si="20"/>
        <v>7.3018174153111488</v>
      </c>
      <c r="AA176" s="1">
        <f t="shared" si="21"/>
        <v>0</v>
      </c>
      <c r="AB176" s="1">
        <f t="shared" si="22"/>
        <v>0</v>
      </c>
      <c r="AC176">
        <f t="shared" si="23"/>
        <v>0</v>
      </c>
      <c r="AD176">
        <f t="shared" si="26"/>
        <v>0</v>
      </c>
      <c r="AE176" s="1">
        <f t="shared" si="24"/>
        <v>0</v>
      </c>
      <c r="AF176" s="1">
        <f t="shared" si="25"/>
        <v>0</v>
      </c>
      <c r="AG176">
        <v>0</v>
      </c>
    </row>
    <row r="177" spans="2:33">
      <c r="B177">
        <v>7.7</v>
      </c>
      <c r="F177">
        <f>'LOOP GAIN FOR BUCK'!AZ177</f>
        <v>-9.5563646148708052</v>
      </c>
      <c r="G177">
        <f>'LOOP GAIN FOR BUCK'!AX177</f>
        <v>-84.896620272858115</v>
      </c>
      <c r="I177" s="1">
        <f>'LOOP GAIN FOR AMP'!AF177</f>
        <v>-45.870540360130235</v>
      </c>
      <c r="J177" s="1">
        <f>'LOOP GAIN FOR AMP'!AG177</f>
        <v>92.08116813329346</v>
      </c>
      <c r="K177" s="1"/>
      <c r="L177" s="1"/>
      <c r="M177" s="1"/>
      <c r="O177" s="1">
        <f t="shared" si="18"/>
        <v>-55.426904975001037</v>
      </c>
      <c r="P177" s="1">
        <f t="shared" si="19"/>
        <v>7.1845478604353445</v>
      </c>
      <c r="Q177">
        <f t="shared" si="20"/>
        <v>55.426904975001037</v>
      </c>
      <c r="R177">
        <f t="shared" si="20"/>
        <v>7.1845478604353445</v>
      </c>
      <c r="AA177" s="1">
        <f t="shared" si="21"/>
        <v>0</v>
      </c>
      <c r="AB177" s="1">
        <f t="shared" si="22"/>
        <v>0</v>
      </c>
      <c r="AC177">
        <f t="shared" si="23"/>
        <v>0</v>
      </c>
      <c r="AD177">
        <f t="shared" si="26"/>
        <v>0</v>
      </c>
      <c r="AE177" s="1">
        <f t="shared" si="24"/>
        <v>0</v>
      </c>
      <c r="AF177" s="1">
        <f t="shared" si="25"/>
        <v>0</v>
      </c>
      <c r="AG177">
        <v>0</v>
      </c>
    </row>
    <row r="178" spans="2:33">
      <c r="B178">
        <v>7.8</v>
      </c>
      <c r="F178">
        <f>'LOOP GAIN FOR BUCK'!AZ178</f>
        <v>-9.63499367747694</v>
      </c>
      <c r="G178">
        <f>'LOOP GAIN FOR BUCK'!AX178</f>
        <v>-84.990555422549392</v>
      </c>
      <c r="I178" s="1">
        <f>'LOOP GAIN FOR AMP'!AF178</f>
        <v>-45.98230608617768</v>
      </c>
      <c r="J178" s="1">
        <f>'LOOP GAIN FOR AMP'!AG178</f>
        <v>92.054632065789121</v>
      </c>
      <c r="K178" s="1"/>
      <c r="L178" s="1"/>
      <c r="M178" s="1"/>
      <c r="O178" s="1">
        <f t="shared" si="18"/>
        <v>-55.617299763654621</v>
      </c>
      <c r="P178" s="1">
        <f t="shared" si="19"/>
        <v>7.0640766432397299</v>
      </c>
      <c r="Q178">
        <f t="shared" si="20"/>
        <v>55.617299763654621</v>
      </c>
      <c r="R178">
        <f t="shared" si="20"/>
        <v>7.0640766432397299</v>
      </c>
      <c r="AA178" s="1">
        <f t="shared" si="21"/>
        <v>0</v>
      </c>
      <c r="AB178" s="1">
        <f t="shared" si="22"/>
        <v>0</v>
      </c>
      <c r="AC178">
        <f t="shared" si="23"/>
        <v>0</v>
      </c>
      <c r="AD178">
        <f t="shared" si="26"/>
        <v>0</v>
      </c>
      <c r="AE178" s="1">
        <f t="shared" si="24"/>
        <v>0</v>
      </c>
      <c r="AF178" s="1">
        <f t="shared" si="25"/>
        <v>0</v>
      </c>
      <c r="AG178">
        <v>0</v>
      </c>
    </row>
    <row r="179" spans="2:33">
      <c r="B179">
        <v>7.9</v>
      </c>
      <c r="F179">
        <f>'LOOP GAIN FOR BUCK'!AZ179</f>
        <v>-9.7122883952246539</v>
      </c>
      <c r="G179">
        <f>'LOOP GAIN FOR BUCK'!AX179</f>
        <v>-85.088353369111999</v>
      </c>
      <c r="I179" s="1">
        <f>'LOOP GAIN FOR AMP'!AF179</f>
        <v>-46.092655712926614</v>
      </c>
      <c r="J179" s="1">
        <f>'LOOP GAIN FOR AMP'!AG179</f>
        <v>92.028762420938079</v>
      </c>
      <c r="K179" s="1"/>
      <c r="L179" s="1"/>
      <c r="M179" s="1"/>
      <c r="O179" s="1">
        <f t="shared" si="18"/>
        <v>-55.804944108151268</v>
      </c>
      <c r="P179" s="1">
        <f t="shared" si="19"/>
        <v>6.9404090518260801</v>
      </c>
      <c r="Q179">
        <f t="shared" si="20"/>
        <v>55.804944108151268</v>
      </c>
      <c r="R179">
        <f t="shared" si="20"/>
        <v>6.9404090518260801</v>
      </c>
      <c r="AA179" s="1">
        <f t="shared" si="21"/>
        <v>0</v>
      </c>
      <c r="AB179" s="1">
        <f t="shared" si="22"/>
        <v>0</v>
      </c>
      <c r="AC179">
        <f t="shared" si="23"/>
        <v>0</v>
      </c>
      <c r="AD179">
        <f t="shared" si="26"/>
        <v>0</v>
      </c>
      <c r="AE179" s="1">
        <f t="shared" si="24"/>
        <v>0</v>
      </c>
      <c r="AF179" s="1">
        <f t="shared" si="25"/>
        <v>0</v>
      </c>
      <c r="AG179">
        <v>0</v>
      </c>
    </row>
    <row r="180" spans="2:33">
      <c r="B180">
        <v>8</v>
      </c>
      <c r="F180">
        <f>'LOOP GAIN FOR BUCK'!AZ180</f>
        <v>-9.7882949881869123</v>
      </c>
      <c r="G180">
        <f>'LOOP GAIN FOR BUCK'!AX180</f>
        <v>-85.189981648956405</v>
      </c>
      <c r="I180" s="1">
        <f>'LOOP GAIN FOR AMP'!AF180</f>
        <v>-46.201624585757514</v>
      </c>
      <c r="J180" s="1">
        <f>'LOOP GAIN FOR AMP'!AG180</f>
        <v>92.003534468881</v>
      </c>
      <c r="K180" s="1"/>
      <c r="L180" s="1"/>
      <c r="M180" s="1"/>
      <c r="O180" s="1">
        <f t="shared" si="18"/>
        <v>-55.989919573944427</v>
      </c>
      <c r="P180" s="1">
        <f t="shared" si="19"/>
        <v>6.8135528199245954</v>
      </c>
      <c r="Q180">
        <f t="shared" si="20"/>
        <v>55.989919573944427</v>
      </c>
      <c r="R180">
        <f t="shared" si="20"/>
        <v>6.8135528199245954</v>
      </c>
      <c r="AA180" s="1">
        <f t="shared" si="21"/>
        <v>0</v>
      </c>
      <c r="AB180" s="1">
        <f t="shared" si="22"/>
        <v>0</v>
      </c>
      <c r="AC180">
        <f t="shared" si="23"/>
        <v>0</v>
      </c>
      <c r="AD180">
        <f t="shared" si="26"/>
        <v>0</v>
      </c>
      <c r="AE180" s="1">
        <f t="shared" si="24"/>
        <v>0</v>
      </c>
      <c r="AF180" s="1">
        <f t="shared" si="25"/>
        <v>0</v>
      </c>
      <c r="AG180">
        <v>0</v>
      </c>
    </row>
    <row r="181" spans="2:33">
      <c r="B181">
        <v>8.1</v>
      </c>
      <c r="F181">
        <f>'LOOP GAIN FOR BUCK'!AZ181</f>
        <v>-9.8630581269150568</v>
      </c>
      <c r="G181">
        <f>'LOOP GAIN FOR BUCK'!AX181</f>
        <v>-85.295406691724537</v>
      </c>
      <c r="I181" s="1">
        <f>'LOOP GAIN FOR AMP'!AF181</f>
        <v>-46.309246746228688</v>
      </c>
      <c r="J181" s="1">
        <f>'LOOP GAIN FOR AMP'!AG181</f>
        <v>91.978924685371922</v>
      </c>
      <c r="K181" s="1"/>
      <c r="L181" s="1"/>
      <c r="M181" s="1"/>
      <c r="O181" s="1">
        <f t="shared" si="18"/>
        <v>-56.172304873143744</v>
      </c>
      <c r="P181" s="1">
        <f t="shared" si="19"/>
        <v>6.683517993647385</v>
      </c>
      <c r="Q181">
        <f t="shared" si="20"/>
        <v>56.172304873143744</v>
      </c>
      <c r="R181">
        <f t="shared" si="20"/>
        <v>6.683517993647385</v>
      </c>
      <c r="AA181" s="1">
        <f t="shared" si="21"/>
        <v>0</v>
      </c>
      <c r="AB181" s="1">
        <f t="shared" si="22"/>
        <v>0</v>
      </c>
      <c r="AC181">
        <f t="shared" si="23"/>
        <v>0</v>
      </c>
      <c r="AD181">
        <f t="shared" si="26"/>
        <v>0</v>
      </c>
      <c r="AE181" s="1">
        <f t="shared" si="24"/>
        <v>0</v>
      </c>
      <c r="AF181" s="1">
        <f t="shared" si="25"/>
        <v>0</v>
      </c>
      <c r="AG181">
        <v>0</v>
      </c>
    </row>
    <row r="182" spans="2:33">
      <c r="B182">
        <v>8.1999999999999993</v>
      </c>
      <c r="F182">
        <f>'LOOP GAIN FOR BUCK'!AZ182</f>
        <v>-9.9366209986229741</v>
      </c>
      <c r="G182">
        <f>'LOOP GAIN FOR BUCK'!AX182</f>
        <v>-85.404593873521861</v>
      </c>
      <c r="I182" s="1">
        <f>'LOOP GAIN FOR AMP'!AF182</f>
        <v>-46.415554995277972</v>
      </c>
      <c r="J182" s="1">
        <f>'LOOP GAIN FOR AMP'!AG182</f>
        <v>91.954910679371153</v>
      </c>
      <c r="K182" s="1"/>
      <c r="L182" s="1"/>
      <c r="M182" s="1"/>
      <c r="O182" s="1">
        <f t="shared" si="18"/>
        <v>-56.352175993900943</v>
      </c>
      <c r="P182" s="1">
        <f t="shared" si="19"/>
        <v>6.5503168058492918</v>
      </c>
      <c r="Q182">
        <f t="shared" si="20"/>
        <v>56.352175993900943</v>
      </c>
      <c r="R182">
        <f t="shared" si="20"/>
        <v>6.5503168058492918</v>
      </c>
      <c r="AA182" s="1">
        <f t="shared" si="21"/>
        <v>0</v>
      </c>
      <c r="AB182" s="1">
        <f t="shared" si="22"/>
        <v>0</v>
      </c>
      <c r="AC182">
        <f t="shared" si="23"/>
        <v>0</v>
      </c>
      <c r="AD182">
        <f t="shared" si="26"/>
        <v>0</v>
      </c>
      <c r="AE182" s="1">
        <f t="shared" si="24"/>
        <v>0</v>
      </c>
      <c r="AF182" s="1">
        <f t="shared" si="25"/>
        <v>0</v>
      </c>
      <c r="AG182">
        <v>0</v>
      </c>
    </row>
    <row r="183" spans="2:33">
      <c r="B183">
        <v>8.3000000000000007</v>
      </c>
      <c r="F183">
        <f>'LOOP GAIN FOR BUCK'!AZ183</f>
        <v>-10.009025369527272</v>
      </c>
      <c r="G183">
        <f>'LOOP GAIN FOR BUCK'!AX183</f>
        <v>-85.517507568228041</v>
      </c>
      <c r="I183" s="1">
        <f>'LOOP GAIN FOR AMP'!AF183</f>
        <v>-46.520580952648984</v>
      </c>
      <c r="J183" s="1">
        <f>'LOOP GAIN FOR AMP'!AG183</f>
        <v>91.931471125781201</v>
      </c>
      <c r="K183" s="1"/>
      <c r="L183" s="1"/>
      <c r="M183" s="1"/>
      <c r="O183" s="1">
        <f t="shared" si="18"/>
        <v>-56.529606322176257</v>
      </c>
      <c r="P183" s="1">
        <f t="shared" si="19"/>
        <v>6.4139635575531599</v>
      </c>
      <c r="Q183">
        <f t="shared" si="20"/>
        <v>56.529606322176257</v>
      </c>
      <c r="R183">
        <f t="shared" si="20"/>
        <v>6.4139635575531599</v>
      </c>
      <c r="AA183" s="1">
        <f t="shared" si="21"/>
        <v>0</v>
      </c>
      <c r="AB183" s="1">
        <f t="shared" si="22"/>
        <v>0</v>
      </c>
      <c r="AC183">
        <f t="shared" si="23"/>
        <v>0</v>
      </c>
      <c r="AD183">
        <f t="shared" si="26"/>
        <v>0</v>
      </c>
      <c r="AE183" s="1">
        <f t="shared" si="24"/>
        <v>0</v>
      </c>
      <c r="AF183" s="1">
        <f t="shared" si="25"/>
        <v>0</v>
      </c>
      <c r="AG183">
        <v>0</v>
      </c>
    </row>
    <row r="184" spans="2:33">
      <c r="B184">
        <v>8.4</v>
      </c>
      <c r="F184">
        <f>'LOOP GAIN FOR BUCK'!AZ184</f>
        <v>-10.080311643618195</v>
      </c>
      <c r="G184">
        <f>'LOOP GAIN FOR BUCK'!AX184</f>
        <v>-85.634111196961214</v>
      </c>
      <c r="I184" s="1">
        <f>'LOOP GAIN FOR AMP'!AF184</f>
        <v>-46.624355112808892</v>
      </c>
      <c r="J184" s="1">
        <f>'LOOP GAIN FOR AMP'!AG184</f>
        <v>91.908585702908027</v>
      </c>
      <c r="K184" s="1"/>
      <c r="L184" s="1"/>
      <c r="M184" s="1"/>
      <c r="O184" s="1">
        <f t="shared" si="18"/>
        <v>-56.704666756427088</v>
      </c>
      <c r="P184" s="1">
        <f t="shared" si="19"/>
        <v>6.274474505946813</v>
      </c>
      <c r="Q184">
        <f t="shared" si="20"/>
        <v>56.704666756427088</v>
      </c>
      <c r="R184">
        <f t="shared" si="20"/>
        <v>6.274474505946813</v>
      </c>
      <c r="AA184" s="1">
        <f t="shared" si="21"/>
        <v>0</v>
      </c>
      <c r="AB184" s="1">
        <f t="shared" si="22"/>
        <v>0</v>
      </c>
      <c r="AC184">
        <f t="shared" si="23"/>
        <v>0</v>
      </c>
      <c r="AD184">
        <f t="shared" si="26"/>
        <v>0</v>
      </c>
      <c r="AE184" s="1">
        <f t="shared" si="24"/>
        <v>0</v>
      </c>
      <c r="AF184" s="1">
        <f t="shared" si="25"/>
        <v>0</v>
      </c>
      <c r="AG184">
        <v>0</v>
      </c>
    </row>
    <row r="185" spans="2:33">
      <c r="B185">
        <v>8.5</v>
      </c>
      <c r="F185">
        <f>'LOOP GAIN FOR BUCK'!AZ185</f>
        <v>-10.150518918113185</v>
      </c>
      <c r="G185">
        <f>'LOOP GAIN FOR BUCK'!AX185</f>
        <v>-85.754367275767819</v>
      </c>
      <c r="I185" s="1">
        <f>'LOOP GAIN FOR AMP'!AF185</f>
        <v>-46.726906897602746</v>
      </c>
      <c r="J185" s="1">
        <f>'LOOP GAIN FOR AMP'!AG185</f>
        <v>91.886235034262967</v>
      </c>
      <c r="K185" s="1"/>
      <c r="L185" s="1"/>
      <c r="M185" s="1"/>
      <c r="O185" s="1">
        <f t="shared" si="18"/>
        <v>-56.877425815715931</v>
      </c>
      <c r="P185" s="1">
        <f t="shared" si="19"/>
        <v>6.1318677584951473</v>
      </c>
      <c r="Q185">
        <f t="shared" si="20"/>
        <v>56.877425815715931</v>
      </c>
      <c r="R185">
        <f t="shared" si="20"/>
        <v>6.1318677584951473</v>
      </c>
      <c r="AA185" s="1">
        <f t="shared" si="21"/>
        <v>0</v>
      </c>
      <c r="AB185" s="1">
        <f t="shared" si="22"/>
        <v>0</v>
      </c>
      <c r="AC185">
        <f t="shared" si="23"/>
        <v>0</v>
      </c>
      <c r="AD185">
        <f t="shared" si="26"/>
        <v>0</v>
      </c>
      <c r="AE185" s="1">
        <f t="shared" si="24"/>
        <v>0</v>
      </c>
      <c r="AF185" s="1">
        <f t="shared" si="25"/>
        <v>0</v>
      </c>
      <c r="AG185">
        <v>0</v>
      </c>
    </row>
    <row r="186" spans="2:33">
      <c r="B186">
        <v>8.6</v>
      </c>
      <c r="F186">
        <f>'LOOP GAIN FOR BUCK'!AZ186</f>
        <v>-10.219685035823646</v>
      </c>
      <c r="G186">
        <f>'LOOP GAIN FOR BUCK'!AX186</f>
        <v>-85.878237461607</v>
      </c>
      <c r="I186" s="1">
        <f>'LOOP GAIN FOR AMP'!AF186</f>
        <v>-46.828264705870033</v>
      </c>
      <c r="J186" s="1">
        <f>'LOOP GAIN FOR AMP'!AG186</f>
        <v>91.864400634360862</v>
      </c>
      <c r="K186" s="1"/>
      <c r="L186" s="1"/>
      <c r="M186" s="1"/>
      <c r="O186" s="1">
        <f t="shared" si="18"/>
        <v>-57.047949741693678</v>
      </c>
      <c r="P186" s="1">
        <f t="shared" si="19"/>
        <v>5.9861631727538622</v>
      </c>
      <c r="Q186">
        <f t="shared" si="20"/>
        <v>57.047949741693678</v>
      </c>
      <c r="R186">
        <f t="shared" si="20"/>
        <v>5.9861631727538622</v>
      </c>
      <c r="AA186" s="1">
        <f t="shared" si="21"/>
        <v>0</v>
      </c>
      <c r="AB186" s="1">
        <f t="shared" si="22"/>
        <v>0</v>
      </c>
      <c r="AC186">
        <f t="shared" si="23"/>
        <v>0</v>
      </c>
      <c r="AD186">
        <f t="shared" si="26"/>
        <v>0</v>
      </c>
      <c r="AE186" s="1">
        <f t="shared" si="24"/>
        <v>0</v>
      </c>
      <c r="AF186" s="1">
        <f t="shared" si="25"/>
        <v>0</v>
      </c>
      <c r="AG186">
        <v>0</v>
      </c>
    </row>
    <row r="187" spans="2:33">
      <c r="B187">
        <v>8.6999999999999993</v>
      </c>
      <c r="F187">
        <f>'LOOP GAIN FOR BUCK'!AZ187</f>
        <v>-10.287846634647021</v>
      </c>
      <c r="G187">
        <f>'LOOP GAIN FOR BUCK'!AX187</f>
        <v>-86.005682596697028</v>
      </c>
      <c r="I187" s="1">
        <f>'LOOP GAIN FOR AMP'!AF187</f>
        <v>-46.92845596023075</v>
      </c>
      <c r="J187" s="1">
        <f>'LOOP GAIN FOR AMP'!AG187</f>
        <v>91.843064858197266</v>
      </c>
      <c r="K187" s="1"/>
      <c r="L187" s="1"/>
      <c r="M187" s="1"/>
      <c r="O187" s="1">
        <f t="shared" si="18"/>
        <v>-57.216302594877774</v>
      </c>
      <c r="P187" s="1">
        <f t="shared" si="19"/>
        <v>5.8373822615002382</v>
      </c>
      <c r="Q187">
        <f t="shared" si="20"/>
        <v>57.216302594877774</v>
      </c>
      <c r="R187">
        <f t="shared" si="20"/>
        <v>5.8373822615002382</v>
      </c>
      <c r="AA187" s="1">
        <f t="shared" si="21"/>
        <v>0</v>
      </c>
      <c r="AB187" s="1">
        <f t="shared" si="22"/>
        <v>0</v>
      </c>
      <c r="AC187">
        <f t="shared" si="23"/>
        <v>0</v>
      </c>
      <c r="AD187">
        <f t="shared" si="26"/>
        <v>0</v>
      </c>
      <c r="AE187" s="1">
        <f t="shared" si="24"/>
        <v>0</v>
      </c>
      <c r="AF187" s="1">
        <f t="shared" si="25"/>
        <v>0</v>
      </c>
      <c r="AG187">
        <v>0</v>
      </c>
    </row>
    <row r="188" spans="2:33">
      <c r="B188">
        <v>8.8000000000000007</v>
      </c>
      <c r="F188">
        <f>'LOOP GAIN FOR BUCK'!AZ188</f>
        <v>-10.355039194378682</v>
      </c>
      <c r="G188">
        <f>'LOOP GAIN FOR BUCK'!AX188</f>
        <v>-86.1366627512881</v>
      </c>
      <c r="I188" s="1">
        <f>'LOOP GAIN FOR AMP'!AF188</f>
        <v>-47.027507151232363</v>
      </c>
      <c r="J188" s="1">
        <f>'LOOP GAIN FOR AMP'!AG188</f>
        <v>91.822210854117728</v>
      </c>
      <c r="K188" s="1"/>
      <c r="L188" s="1"/>
      <c r="M188" s="1"/>
      <c r="O188" s="1">
        <f t="shared" si="18"/>
        <v>-57.382546345611047</v>
      </c>
      <c r="P188" s="1">
        <f t="shared" si="19"/>
        <v>5.6855481028296282</v>
      </c>
      <c r="Q188">
        <f t="shared" si="20"/>
        <v>57.382546345611047</v>
      </c>
      <c r="R188">
        <f t="shared" si="20"/>
        <v>5.6855481028296282</v>
      </c>
      <c r="AA188" s="1">
        <f t="shared" si="21"/>
        <v>0</v>
      </c>
      <c r="AB188" s="1">
        <f t="shared" si="22"/>
        <v>0</v>
      </c>
      <c r="AC188">
        <f t="shared" si="23"/>
        <v>0</v>
      </c>
      <c r="AD188">
        <f t="shared" si="26"/>
        <v>0</v>
      </c>
      <c r="AE188" s="1">
        <f t="shared" si="24"/>
        <v>0</v>
      </c>
      <c r="AF188" s="1">
        <f t="shared" si="25"/>
        <v>0</v>
      </c>
      <c r="AG188">
        <v>0</v>
      </c>
    </row>
    <row r="189" spans="2:33">
      <c r="B189">
        <v>8.9</v>
      </c>
      <c r="F189">
        <f>'LOOP GAIN FOR BUCK'!AZ189</f>
        <v>-10.421297081022921</v>
      </c>
      <c r="G189">
        <f>'LOOP GAIN FOR BUCK'!AX189</f>
        <v>-86.27113726492459</v>
      </c>
      <c r="I189" s="1">
        <f>'LOOP GAIN FOR AMP'!AF189</f>
        <v>-47.125443879033888</v>
      </c>
      <c r="J189" s="1">
        <f>'LOOP GAIN FOR AMP'!AG189</f>
        <v>91.801822519817065</v>
      </c>
      <c r="K189" s="1"/>
      <c r="L189" s="1"/>
      <c r="M189" s="1"/>
      <c r="O189" s="1">
        <f t="shared" si="18"/>
        <v>-57.546740960056809</v>
      </c>
      <c r="P189" s="1">
        <f t="shared" si="19"/>
        <v>5.5306852548924752</v>
      </c>
      <c r="Q189">
        <f t="shared" si="20"/>
        <v>57.546740960056809</v>
      </c>
      <c r="R189">
        <f t="shared" si="20"/>
        <v>5.5306852548924752</v>
      </c>
      <c r="AA189" s="1">
        <f t="shared" si="21"/>
        <v>0</v>
      </c>
      <c r="AB189" s="1">
        <f t="shared" si="22"/>
        <v>0</v>
      </c>
      <c r="AC189">
        <f t="shared" si="23"/>
        <v>0</v>
      </c>
      <c r="AD189">
        <f t="shared" si="26"/>
        <v>0</v>
      </c>
      <c r="AE189" s="1">
        <f t="shared" si="24"/>
        <v>0</v>
      </c>
      <c r="AF189" s="1">
        <f t="shared" si="25"/>
        <v>0</v>
      </c>
      <c r="AG189">
        <v>0</v>
      </c>
    </row>
    <row r="190" spans="2:33">
      <c r="B190">
        <v>9</v>
      </c>
      <c r="F190">
        <f>'LOOP GAIN FOR BUCK'!AZ190</f>
        <v>-10.486653588767966</v>
      </c>
      <c r="G190">
        <f>'LOOP GAIN FOR BUCK'!AX190</f>
        <v>-86.40906478625773</v>
      </c>
      <c r="I190" s="1">
        <f>'LOOP GAIN FOR AMP'!AF190</f>
        <v>-47.222290892789893</v>
      </c>
      <c r="J190" s="1">
        <f>'LOOP GAIN FOR AMP'!AG190</f>
        <v>91.781884461228316</v>
      </c>
      <c r="K190" s="1"/>
      <c r="L190" s="1"/>
      <c r="M190" s="1"/>
      <c r="O190" s="1">
        <f t="shared" si="18"/>
        <v>-57.708944481557857</v>
      </c>
      <c r="P190" s="1">
        <f t="shared" si="19"/>
        <v>5.3728196749705859</v>
      </c>
      <c r="Q190">
        <f t="shared" si="20"/>
        <v>57.708944481557857</v>
      </c>
      <c r="R190">
        <f t="shared" si="20"/>
        <v>5.3728196749705859</v>
      </c>
      <c r="AA190" s="1">
        <f t="shared" si="21"/>
        <v>0</v>
      </c>
      <c r="AB190" s="1">
        <f t="shared" si="22"/>
        <v>0</v>
      </c>
      <c r="AC190">
        <f t="shared" si="23"/>
        <v>0</v>
      </c>
      <c r="AD190">
        <f t="shared" si="26"/>
        <v>0</v>
      </c>
      <c r="AE190" s="1">
        <f t="shared" si="24"/>
        <v>0</v>
      </c>
      <c r="AF190" s="1">
        <f t="shared" si="25"/>
        <v>0</v>
      </c>
      <c r="AG190">
        <v>0</v>
      </c>
    </row>
    <row r="191" spans="2:33">
      <c r="B191">
        <v>9.1</v>
      </c>
      <c r="F191">
        <f>'LOOP GAIN FOR BUCK'!AZ191</f>
        <v>-10.55114097977722</v>
      </c>
      <c r="G191">
        <f>'LOOP GAIN FOR BUCK'!AX191</f>
        <v>-86.55040331146779</v>
      </c>
      <c r="I191" s="1">
        <f>'LOOP GAIN FOR AMP'!AF191</f>
        <v>-47.318072127884712</v>
      </c>
      <c r="J191" s="1">
        <f>'LOOP GAIN FOR AMP'!AG191</f>
        <v>91.762381954084915</v>
      </c>
      <c r="K191" s="1"/>
      <c r="L191" s="1"/>
      <c r="M191" s="1"/>
      <c r="O191" s="1">
        <f t="shared" si="18"/>
        <v>-57.869213107661935</v>
      </c>
      <c r="P191" s="1">
        <f t="shared" si="19"/>
        <v>5.211978642617126</v>
      </c>
      <c r="Q191">
        <f t="shared" si="20"/>
        <v>57.869213107661935</v>
      </c>
      <c r="R191">
        <f t="shared" si="20"/>
        <v>5.211978642617126</v>
      </c>
      <c r="AA191" s="1">
        <f t="shared" si="21"/>
        <v>0</v>
      </c>
      <c r="AB191" s="1">
        <f t="shared" si="22"/>
        <v>0</v>
      </c>
      <c r="AC191">
        <f t="shared" si="23"/>
        <v>0</v>
      </c>
      <c r="AD191">
        <f t="shared" si="26"/>
        <v>0</v>
      </c>
      <c r="AE191" s="1">
        <f t="shared" si="24"/>
        <v>0</v>
      </c>
      <c r="AF191" s="1">
        <f t="shared" si="25"/>
        <v>0</v>
      </c>
      <c r="AG191">
        <v>0</v>
      </c>
    </row>
    <row r="192" spans="2:33">
      <c r="B192">
        <v>9.1999999999999993</v>
      </c>
      <c r="F192">
        <f>'LOOP GAIN FOR BUCK'!AZ192</f>
        <v>-10.614790521937135</v>
      </c>
      <c r="G192">
        <f>'LOOP GAIN FOR BUCK'!AX192</f>
        <v>-86.695110221352905</v>
      </c>
      <c r="I192" s="1">
        <f>'LOOP GAIN FOR AMP'!AF192</f>
        <v>-47.412810741156122</v>
      </c>
      <c r="J192" s="1">
        <f>'LOOP GAIN FOR AMP'!AG192</f>
        <v>91.743300907953071</v>
      </c>
      <c r="K192" s="1"/>
      <c r="L192" s="1"/>
      <c r="M192" s="1"/>
      <c r="O192" s="1">
        <f t="shared" si="18"/>
        <v>-58.02760126309326</v>
      </c>
      <c r="P192" s="1">
        <f t="shared" si="19"/>
        <v>5.0481906866001651</v>
      </c>
      <c r="Q192">
        <f t="shared" si="20"/>
        <v>58.02760126309326</v>
      </c>
      <c r="R192">
        <f t="shared" si="20"/>
        <v>5.0481906866001651</v>
      </c>
      <c r="AA192" s="1">
        <f t="shared" si="21"/>
        <v>0</v>
      </c>
      <c r="AB192" s="1">
        <f t="shared" si="22"/>
        <v>0</v>
      </c>
      <c r="AC192">
        <f t="shared" si="23"/>
        <v>0</v>
      </c>
      <c r="AD192">
        <f t="shared" si="26"/>
        <v>0</v>
      </c>
      <c r="AE192" s="1">
        <f t="shared" si="24"/>
        <v>0</v>
      </c>
      <c r="AF192" s="1">
        <f t="shared" si="25"/>
        <v>0</v>
      </c>
      <c r="AG192">
        <v>0</v>
      </c>
    </row>
    <row r="193" spans="2:33">
      <c r="B193">
        <v>9.3000000000000007</v>
      </c>
      <c r="F193">
        <f>'LOOP GAIN FOR BUCK'!AZ193</f>
        <v>-10.677632524691564</v>
      </c>
      <c r="G193">
        <f>'LOOP GAIN FOR BUCK'!AX193</f>
        <v>-86.843142317140618</v>
      </c>
      <c r="I193" s="1">
        <f>'LOOP GAIN FOR AMP'!AF193</f>
        <v>-47.506529144236794</v>
      </c>
      <c r="J193" s="1">
        <f>'LOOP GAIN FOR AMP'!AG193</f>
        <v>91.724627832553622</v>
      </c>
      <c r="K193" s="1"/>
      <c r="L193" s="1"/>
      <c r="M193" s="1"/>
      <c r="O193" s="1">
        <f t="shared" si="18"/>
        <v>-58.184161668928354</v>
      </c>
      <c r="P193" s="1">
        <f t="shared" si="19"/>
        <v>4.8814855154130044</v>
      </c>
      <c r="Q193">
        <f t="shared" si="20"/>
        <v>58.184161668928354</v>
      </c>
      <c r="R193">
        <f t="shared" si="20"/>
        <v>4.8814855154130044</v>
      </c>
      <c r="AA193" s="1">
        <f t="shared" si="21"/>
        <v>0</v>
      </c>
      <c r="AB193" s="1">
        <f t="shared" si="22"/>
        <v>0</v>
      </c>
      <c r="AC193">
        <f t="shared" si="23"/>
        <v>0</v>
      </c>
      <c r="AD193">
        <f t="shared" si="26"/>
        <v>0</v>
      </c>
      <c r="AE193" s="1">
        <f t="shared" si="24"/>
        <v>0</v>
      </c>
      <c r="AF193" s="1">
        <f t="shared" si="25"/>
        <v>0</v>
      </c>
      <c r="AG193">
        <v>0</v>
      </c>
    </row>
    <row r="194" spans="2:33">
      <c r="B194">
        <v>9.4</v>
      </c>
      <c r="F194">
        <f>'LOOP GAIN FOR BUCK'!AZ194</f>
        <v>-10.739696373082692</v>
      </c>
      <c r="G194">
        <f>'LOOP GAIN FOR BUCK'!AX194</f>
        <v>-86.994455855075898</v>
      </c>
      <c r="I194" s="1">
        <f>'LOOP GAIN FOR AMP'!AF194</f>
        <v>-47.599249035133099</v>
      </c>
      <c r="J194" s="1">
        <f>'LOOP GAIN FOR AMP'!AG194</f>
        <v>91.706349806204727</v>
      </c>
      <c r="K194" s="1"/>
      <c r="L194" s="1"/>
      <c r="M194" s="1"/>
      <c r="O194" s="1">
        <f t="shared" si="18"/>
        <v>-58.338945408215793</v>
      </c>
      <c r="P194" s="1">
        <f t="shared" si="19"/>
        <v>4.7118939511288289</v>
      </c>
      <c r="Q194">
        <f t="shared" si="20"/>
        <v>58.338945408215793</v>
      </c>
      <c r="R194">
        <f t="shared" si="20"/>
        <v>4.7118939511288289</v>
      </c>
      <c r="AA194" s="1">
        <f t="shared" si="21"/>
        <v>0</v>
      </c>
      <c r="AB194" s="1">
        <f t="shared" si="22"/>
        <v>0</v>
      </c>
      <c r="AC194">
        <f t="shared" si="23"/>
        <v>0</v>
      </c>
      <c r="AD194">
        <f t="shared" si="26"/>
        <v>0</v>
      </c>
      <c r="AE194" s="1">
        <f t="shared" si="24"/>
        <v>0</v>
      </c>
      <c r="AF194" s="1">
        <f t="shared" si="25"/>
        <v>0</v>
      </c>
      <c r="AG194">
        <v>0</v>
      </c>
    </row>
    <row r="195" spans="2:33">
      <c r="B195">
        <v>9.5</v>
      </c>
      <c r="F195">
        <f>'LOOP GAIN FOR BUCK'!AZ195</f>
        <v>-10.801010560109678</v>
      </c>
      <c r="G195">
        <f>'LOOP GAIN FOR BUCK'!AX195</f>
        <v>-87.149006579838101</v>
      </c>
      <c r="I195" s="1">
        <f>'LOOP GAIN FOR AMP'!AF195</f>
        <v>-47.690991428151513</v>
      </c>
      <c r="J195" s="1">
        <f>'LOOP GAIN FOR AMP'!AG195</f>
        <v>91.68845444623102</v>
      </c>
      <c r="K195" s="1"/>
      <c r="L195" s="1"/>
      <c r="M195" s="1"/>
      <c r="O195" s="1">
        <f t="shared" ref="O195:O258" si="27">I195+F195</f>
        <v>-58.492001988261194</v>
      </c>
      <c r="P195" s="1">
        <f t="shared" ref="P195:P258" si="28">G195+J195</f>
        <v>4.5394478663929192</v>
      </c>
      <c r="Q195">
        <f t="shared" ref="Q195:R258" si="29">ABS(O195)</f>
        <v>58.492001988261194</v>
      </c>
      <c r="R195">
        <f t="shared" si="29"/>
        <v>4.5394478663929192</v>
      </c>
      <c r="AA195" s="1">
        <f t="shared" ref="AA195:AA258" si="30">O195*Z$18</f>
        <v>0</v>
      </c>
      <c r="AB195" s="1">
        <f t="shared" ref="AB195:AB258" si="31">P195*Z$19</f>
        <v>0</v>
      </c>
      <c r="AC195">
        <f t="shared" ref="AC195:AC258" si="32">(C195*Z$15+F195*Z$16)*Z$20</f>
        <v>0</v>
      </c>
      <c r="AD195">
        <f t="shared" si="26"/>
        <v>0</v>
      </c>
      <c r="AE195" s="1">
        <f t="shared" ref="AE195:AE258" si="33">I195*Z$22</f>
        <v>0</v>
      </c>
      <c r="AF195" s="1">
        <f t="shared" ref="AF195:AF258" si="34">J195*Z$23</f>
        <v>0</v>
      </c>
      <c r="AG195">
        <v>0</v>
      </c>
    </row>
    <row r="196" spans="2:33">
      <c r="B196">
        <v>9.6</v>
      </c>
      <c r="F196">
        <f>'LOOP GAIN FOR BUCK'!AZ196</f>
        <v>-10.861602717508223</v>
      </c>
      <c r="G196">
        <f>'LOOP GAIN FOR BUCK'!AX196</f>
        <v>-87.306749756837604</v>
      </c>
      <c r="I196" s="1">
        <f>'LOOP GAIN FOR AMP'!AF196</f>
        <v>-47.781776682275193</v>
      </c>
      <c r="J196" s="1">
        <f>'LOOP GAIN FOR AMP'!AG196</f>
        <v>91.670929881198845</v>
      </c>
      <c r="K196" s="1"/>
      <c r="L196" s="1"/>
      <c r="M196" s="1"/>
      <c r="O196" s="1">
        <f t="shared" si="27"/>
        <v>-58.643379399783413</v>
      </c>
      <c r="P196" s="1">
        <f t="shared" si="28"/>
        <v>4.3641801243612406</v>
      </c>
      <c r="Q196">
        <f t="shared" si="29"/>
        <v>58.643379399783413</v>
      </c>
      <c r="R196">
        <f t="shared" si="29"/>
        <v>4.3641801243612406</v>
      </c>
      <c r="AA196" s="1">
        <f t="shared" si="30"/>
        <v>0</v>
      </c>
      <c r="AB196" s="1">
        <f t="shared" si="31"/>
        <v>0</v>
      </c>
      <c r="AC196">
        <f t="shared" si="32"/>
        <v>0</v>
      </c>
      <c r="AD196">
        <f t="shared" ref="AD196:AD259" si="35">(D196*Z$15+G196*Z$16)*Z$21</f>
        <v>0</v>
      </c>
      <c r="AE196" s="1">
        <f t="shared" si="33"/>
        <v>0</v>
      </c>
      <c r="AF196" s="1">
        <f t="shared" si="34"/>
        <v>0</v>
      </c>
      <c r="AG196">
        <v>0</v>
      </c>
    </row>
    <row r="197" spans="2:33">
      <c r="B197">
        <v>9.6999999999999993</v>
      </c>
      <c r="F197">
        <f>'LOOP GAIN FOR BUCK'!AZ197</f>
        <v>-10.921499645046707</v>
      </c>
      <c r="G197">
        <f>'LOOP GAIN FOR BUCK'!AX197</f>
        <v>-87.467640203441661</v>
      </c>
      <c r="I197" s="1">
        <f>'LOOP GAIN FOR AMP'!AF197</f>
        <v>-47.871624528085889</v>
      </c>
      <c r="J197" s="1">
        <f>'LOOP GAIN FOR AMP'!AG197</f>
        <v>91.653764724847065</v>
      </c>
      <c r="K197" s="1"/>
      <c r="L197" s="1"/>
      <c r="M197" s="1"/>
      <c r="O197" s="1">
        <f t="shared" si="27"/>
        <v>-58.793124173132597</v>
      </c>
      <c r="P197" s="1">
        <f t="shared" si="28"/>
        <v>4.1861245214054037</v>
      </c>
      <c r="Q197">
        <f t="shared" si="29"/>
        <v>58.793124173132597</v>
      </c>
      <c r="R197">
        <f t="shared" si="29"/>
        <v>4.1861245214054037</v>
      </c>
      <c r="AA197" s="1">
        <f t="shared" si="30"/>
        <v>0</v>
      </c>
      <c r="AB197" s="1">
        <f t="shared" si="31"/>
        <v>0</v>
      </c>
      <c r="AC197">
        <f t="shared" si="32"/>
        <v>0</v>
      </c>
      <c r="AD197">
        <f t="shared" si="35"/>
        <v>0</v>
      </c>
      <c r="AE197" s="1">
        <f t="shared" si="33"/>
        <v>0</v>
      </c>
      <c r="AF197" s="1">
        <f t="shared" si="34"/>
        <v>0</v>
      </c>
      <c r="AG197">
        <v>0</v>
      </c>
    </row>
    <row r="198" spans="2:33">
      <c r="B198">
        <v>9.8000000000000007</v>
      </c>
      <c r="F198">
        <f>'LOOP GAIN FOR BUCK'!AZ198</f>
        <v>-10.980727338427785</v>
      </c>
      <c r="G198">
        <f>'LOOP GAIN FOR BUCK'!AX198</f>
        <v>-87.631632319176219</v>
      </c>
      <c r="I198" s="1">
        <f>'LOOP GAIN FOR AMP'!AF198</f>
        <v>-47.960554093319686</v>
      </c>
      <c r="J198" s="1">
        <f>'LOOP GAIN FOR AMP'!AG198</f>
        <v>91.636948051594175</v>
      </c>
      <c r="K198" s="1"/>
      <c r="L198" s="1"/>
      <c r="M198" s="1"/>
      <c r="O198" s="1">
        <f t="shared" si="27"/>
        <v>-58.94128143174747</v>
      </c>
      <c r="P198" s="1">
        <f t="shared" si="28"/>
        <v>4.0053157324179551</v>
      </c>
      <c r="Q198">
        <f t="shared" si="29"/>
        <v>58.94128143174747</v>
      </c>
      <c r="R198">
        <f t="shared" si="29"/>
        <v>4.0053157324179551</v>
      </c>
      <c r="AA198" s="1">
        <f t="shared" si="30"/>
        <v>0</v>
      </c>
      <c r="AB198" s="1">
        <f t="shared" si="31"/>
        <v>0</v>
      </c>
      <c r="AC198">
        <f t="shared" si="32"/>
        <v>0</v>
      </c>
      <c r="AD198">
        <f t="shared" si="35"/>
        <v>0</v>
      </c>
      <c r="AE198" s="1">
        <f t="shared" si="33"/>
        <v>0</v>
      </c>
      <c r="AF198" s="1">
        <f t="shared" si="34"/>
        <v>0</v>
      </c>
      <c r="AG198">
        <v>0</v>
      </c>
    </row>
    <row r="199" spans="2:33">
      <c r="B199">
        <v>9.9</v>
      </c>
      <c r="F199">
        <f>'LOOP GAIN FOR BUCK'!AZ199</f>
        <v>-11.039311015878237</v>
      </c>
      <c r="G199">
        <f>'LOOP GAIN FOR BUCK'!AX199</f>
        <v>-87.798680114950997</v>
      </c>
      <c r="I199" s="1">
        <f>'LOOP GAIN FOR AMP'!AF199</f>
        <v>-48.048583927138665</v>
      </c>
      <c r="J199" s="1">
        <f>'LOOP GAIN FOR AMP'!AG199</f>
        <v>91.620469373511881</v>
      </c>
      <c r="K199" s="1"/>
      <c r="L199" s="1"/>
      <c r="M199" s="1"/>
      <c r="O199" s="1">
        <f t="shared" si="27"/>
        <v>-59.087894943016906</v>
      </c>
      <c r="P199" s="1">
        <f t="shared" si="28"/>
        <v>3.8217892585608837</v>
      </c>
      <c r="Q199">
        <f t="shared" si="29"/>
        <v>59.087894943016906</v>
      </c>
      <c r="R199">
        <f t="shared" si="29"/>
        <v>3.8217892585608837</v>
      </c>
      <c r="AA199" s="1">
        <f t="shared" si="30"/>
        <v>0</v>
      </c>
      <c r="AB199" s="1">
        <f t="shared" si="31"/>
        <v>0</v>
      </c>
      <c r="AC199">
        <f t="shared" si="32"/>
        <v>0</v>
      </c>
      <c r="AD199">
        <f t="shared" si="35"/>
        <v>0</v>
      </c>
      <c r="AE199" s="1">
        <f t="shared" si="33"/>
        <v>0</v>
      </c>
      <c r="AF199" s="1">
        <f t="shared" si="34"/>
        <v>0</v>
      </c>
      <c r="AG199">
        <v>0</v>
      </c>
    </row>
    <row r="200" spans="2:33">
      <c r="B200">
        <v>10</v>
      </c>
      <c r="F200">
        <f>'LOOP GAIN FOR BUCK'!AZ200</f>
        <v>-11.097275143503909</v>
      </c>
      <c r="G200">
        <f>'LOOP GAIN FOR BUCK'!AX200</f>
        <v>-87.968737241350851</v>
      </c>
      <c r="I200" s="1">
        <f>'LOOP GAIN FOR AMP'!AF200</f>
        <v>-48.135732023195239</v>
      </c>
      <c r="J200" s="1">
        <f>'LOOP GAIN FOR AMP'!AG200</f>
        <v>91.604318618664166</v>
      </c>
      <c r="K200" s="1"/>
      <c r="L200" s="1"/>
      <c r="M200" s="1"/>
      <c r="O200" s="1">
        <f t="shared" si="27"/>
        <v>-59.233007166699146</v>
      </c>
      <c r="P200" s="1">
        <f t="shared" si="28"/>
        <v>3.635581377313315</v>
      </c>
      <c r="Q200">
        <f t="shared" si="29"/>
        <v>59.233007166699146</v>
      </c>
      <c r="R200">
        <f t="shared" si="29"/>
        <v>3.635581377313315</v>
      </c>
      <c r="AA200" s="1">
        <f t="shared" si="30"/>
        <v>0</v>
      </c>
      <c r="AB200" s="1">
        <f t="shared" si="31"/>
        <v>0</v>
      </c>
      <c r="AC200">
        <f t="shared" si="32"/>
        <v>0</v>
      </c>
      <c r="AD200">
        <f t="shared" si="35"/>
        <v>0</v>
      </c>
      <c r="AE200" s="1">
        <f t="shared" si="33"/>
        <v>0</v>
      </c>
      <c r="AF200" s="1">
        <f t="shared" si="34"/>
        <v>0</v>
      </c>
      <c r="AG200">
        <v>0</v>
      </c>
    </row>
    <row r="201" spans="2:33">
      <c r="B201">
        <v>11</v>
      </c>
      <c r="F201">
        <f>'LOOP GAIN FOR BUCK'!AZ201</f>
        <v>-11.647731299399833</v>
      </c>
      <c r="G201">
        <f>'LOOP GAIN FOR BUCK'!AX201</f>
        <v>-89.824419626136631</v>
      </c>
      <c r="I201" s="1">
        <f>'LOOP GAIN FOR AMP'!AF201</f>
        <v>-48.96231970906473</v>
      </c>
      <c r="J201" s="1">
        <f>'LOOP GAIN FOR AMP'!AG201</f>
        <v>91.458890941879687</v>
      </c>
      <c r="K201" s="1"/>
      <c r="L201" s="1"/>
      <c r="M201" s="1"/>
      <c r="O201" s="1">
        <f t="shared" si="27"/>
        <v>-60.610051008464566</v>
      </c>
      <c r="P201" s="1">
        <f t="shared" si="28"/>
        <v>1.6344713157430562</v>
      </c>
      <c r="Q201">
        <f t="shared" si="29"/>
        <v>60.610051008464566</v>
      </c>
      <c r="R201">
        <f t="shared" si="29"/>
        <v>1.6344713157430562</v>
      </c>
      <c r="AA201" s="1">
        <f t="shared" si="30"/>
        <v>0</v>
      </c>
      <c r="AB201" s="1">
        <f t="shared" si="31"/>
        <v>0</v>
      </c>
      <c r="AC201">
        <f t="shared" si="32"/>
        <v>0</v>
      </c>
      <c r="AD201">
        <f t="shared" si="35"/>
        <v>0</v>
      </c>
      <c r="AE201" s="1">
        <f t="shared" si="33"/>
        <v>0</v>
      </c>
      <c r="AF201" s="1">
        <f t="shared" si="34"/>
        <v>0</v>
      </c>
      <c r="AG201">
        <v>0</v>
      </c>
    </row>
    <row r="202" spans="2:33">
      <c r="B202">
        <v>12</v>
      </c>
      <c r="F202">
        <f>'LOOP GAIN FOR BUCK'!AZ202</f>
        <v>-12.158369706636433</v>
      </c>
      <c r="G202">
        <f>'LOOP GAIN FOR BUCK'!AX202</f>
        <v>-91.928333418099939</v>
      </c>
      <c r="I202" s="1">
        <f>'LOOP GAIN FOR AMP'!AF202</f>
        <v>-49.717126997135672</v>
      </c>
      <c r="J202" s="1">
        <f>'LOOP GAIN FOR AMP'!AG202</f>
        <v>91.33760951356723</v>
      </c>
      <c r="K202" s="1"/>
      <c r="L202" s="1"/>
      <c r="M202" s="1"/>
      <c r="O202" s="1">
        <f t="shared" si="27"/>
        <v>-61.875496703772107</v>
      </c>
      <c r="P202" s="1">
        <f t="shared" si="28"/>
        <v>-0.59072390453270884</v>
      </c>
      <c r="Q202">
        <f t="shared" si="29"/>
        <v>61.875496703772107</v>
      </c>
      <c r="R202">
        <f t="shared" si="29"/>
        <v>0.59072390453270884</v>
      </c>
      <c r="AA202" s="1">
        <f t="shared" si="30"/>
        <v>0</v>
      </c>
      <c r="AB202" s="1">
        <f t="shared" si="31"/>
        <v>0</v>
      </c>
      <c r="AC202">
        <f t="shared" si="32"/>
        <v>0</v>
      </c>
      <c r="AD202">
        <f t="shared" si="35"/>
        <v>0</v>
      </c>
      <c r="AE202" s="1">
        <f t="shared" si="33"/>
        <v>0</v>
      </c>
      <c r="AF202" s="1">
        <f t="shared" si="34"/>
        <v>0</v>
      </c>
      <c r="AG202">
        <v>0</v>
      </c>
    </row>
    <row r="203" spans="2:33">
      <c r="B203">
        <v>13</v>
      </c>
      <c r="F203">
        <f>'LOOP GAIN FOR BUCK'!AZ203</f>
        <v>-12.644216290716944</v>
      </c>
      <c r="G203">
        <f>'LOOP GAIN FOR BUCK'!AX203</f>
        <v>-94.231820358911051</v>
      </c>
      <c r="I203" s="1">
        <f>'LOOP GAIN FOR AMP'!AF203</f>
        <v>-50.411618347649416</v>
      </c>
      <c r="J203" s="1">
        <f>'LOOP GAIN FOR AMP'!AG203</f>
        <v>91.234927025297253</v>
      </c>
      <c r="K203" s="1"/>
      <c r="L203" s="1"/>
      <c r="M203" s="1"/>
      <c r="O203" s="1">
        <f t="shared" si="27"/>
        <v>-63.055834638366363</v>
      </c>
      <c r="P203" s="1">
        <f t="shared" si="28"/>
        <v>-2.9968933336137979</v>
      </c>
      <c r="Q203">
        <f t="shared" si="29"/>
        <v>63.055834638366363</v>
      </c>
      <c r="R203">
        <f t="shared" si="29"/>
        <v>2.9968933336137979</v>
      </c>
      <c r="AA203" s="1">
        <f t="shared" si="30"/>
        <v>0</v>
      </c>
      <c r="AB203" s="1">
        <f t="shared" si="31"/>
        <v>0</v>
      </c>
      <c r="AC203">
        <f t="shared" si="32"/>
        <v>0</v>
      </c>
      <c r="AD203">
        <f t="shared" si="35"/>
        <v>0</v>
      </c>
      <c r="AE203" s="1">
        <f t="shared" si="33"/>
        <v>0</v>
      </c>
      <c r="AF203" s="1">
        <f t="shared" si="34"/>
        <v>0</v>
      </c>
      <c r="AG203">
        <v>0</v>
      </c>
    </row>
    <row r="204" spans="2:33">
      <c r="B204">
        <v>14</v>
      </c>
      <c r="F204">
        <f>'LOOP GAIN FOR BUCK'!AZ204</f>
        <v>-13.116237416980381</v>
      </c>
      <c r="G204">
        <f>'LOOP GAIN FOR BUCK'!AX204</f>
        <v>-96.687128712254548</v>
      </c>
      <c r="I204" s="1">
        <f>'LOOP GAIN FOR AMP'!AF204</f>
        <v>-51.054715917520184</v>
      </c>
      <c r="J204" s="1">
        <f>'LOOP GAIN FOR AMP'!AG204</f>
        <v>91.14687320063355</v>
      </c>
      <c r="K204" s="1"/>
      <c r="L204" s="1"/>
      <c r="M204" s="1"/>
      <c r="O204" s="1">
        <f t="shared" si="27"/>
        <v>-64.170953334500567</v>
      </c>
      <c r="P204" s="1">
        <f t="shared" si="28"/>
        <v>-5.5402555116209982</v>
      </c>
      <c r="Q204">
        <f t="shared" si="29"/>
        <v>64.170953334500567</v>
      </c>
      <c r="R204">
        <f t="shared" si="29"/>
        <v>5.5402555116209982</v>
      </c>
      <c r="AA204" s="1">
        <f t="shared" si="30"/>
        <v>0</v>
      </c>
      <c r="AB204" s="1">
        <f t="shared" si="31"/>
        <v>0</v>
      </c>
      <c r="AC204">
        <f t="shared" si="32"/>
        <v>0</v>
      </c>
      <c r="AD204">
        <f t="shared" si="35"/>
        <v>0</v>
      </c>
      <c r="AE204" s="1">
        <f t="shared" si="33"/>
        <v>0</v>
      </c>
      <c r="AF204" s="1">
        <f t="shared" si="34"/>
        <v>0</v>
      </c>
      <c r="AG204">
        <v>0</v>
      </c>
    </row>
    <row r="205" spans="2:33">
      <c r="B205">
        <v>15</v>
      </c>
      <c r="F205">
        <f>'LOOP GAIN FOR BUCK'!AZ205</f>
        <v>-13.582230037473295</v>
      </c>
      <c r="G205">
        <f>'LOOP GAIN FOR BUCK'!AX205</f>
        <v>-99.248843471264848</v>
      </c>
      <c r="I205" s="1">
        <f>'LOOP GAIN FOR AMP'!AF205</f>
        <v>-51.653499238128703</v>
      </c>
      <c r="J205" s="1">
        <f>'LOOP GAIN FOR AMP'!AG205</f>
        <v>91.070531953937319</v>
      </c>
      <c r="K205" s="1"/>
      <c r="L205" s="1"/>
      <c r="M205" s="1"/>
      <c r="O205" s="1">
        <f t="shared" si="27"/>
        <v>-65.235729275601997</v>
      </c>
      <c r="P205" s="1">
        <f t="shared" si="28"/>
        <v>-8.1783115173275291</v>
      </c>
      <c r="Q205">
        <f t="shared" si="29"/>
        <v>65.235729275601997</v>
      </c>
      <c r="R205">
        <f t="shared" si="29"/>
        <v>8.1783115173275291</v>
      </c>
      <c r="AA205" s="1">
        <f t="shared" si="30"/>
        <v>0</v>
      </c>
      <c r="AB205" s="1">
        <f t="shared" si="31"/>
        <v>0</v>
      </c>
      <c r="AC205">
        <f t="shared" si="32"/>
        <v>0</v>
      </c>
      <c r="AD205">
        <f t="shared" si="35"/>
        <v>0</v>
      </c>
      <c r="AE205" s="1">
        <f t="shared" si="33"/>
        <v>0</v>
      </c>
      <c r="AF205" s="1">
        <f t="shared" si="34"/>
        <v>0</v>
      </c>
      <c r="AG205">
        <v>0</v>
      </c>
    </row>
    <row r="206" spans="2:33">
      <c r="B206">
        <v>16</v>
      </c>
      <c r="F206">
        <f>'LOOP GAIN FOR BUCK'!AZ206</f>
        <v>-14.047490368433571</v>
      </c>
      <c r="G206">
        <f>'LOOP GAIN FOR BUCK'!AX206</f>
        <v>-101.87503202402904</v>
      </c>
      <c r="I206" s="1">
        <f>'LOOP GAIN FOR AMP'!AF206</f>
        <v>-52.21367976310674</v>
      </c>
      <c r="J206" s="1">
        <f>'LOOP GAIN FOR AMP'!AG206</f>
        <v>91.003713495971709</v>
      </c>
      <c r="K206" s="1"/>
      <c r="L206" s="1"/>
      <c r="M206" s="1"/>
      <c r="O206" s="1">
        <f t="shared" si="27"/>
        <v>-66.261170131540311</v>
      </c>
      <c r="P206" s="1">
        <f t="shared" si="28"/>
        <v>-10.87131852805733</v>
      </c>
      <c r="Q206">
        <f t="shared" si="29"/>
        <v>66.261170131540311</v>
      </c>
      <c r="R206">
        <f t="shared" si="29"/>
        <v>10.87131852805733</v>
      </c>
      <c r="AA206" s="1">
        <f t="shared" si="30"/>
        <v>0</v>
      </c>
      <c r="AB206" s="1">
        <f t="shared" si="31"/>
        <v>0</v>
      </c>
      <c r="AC206">
        <f t="shared" si="32"/>
        <v>0</v>
      </c>
      <c r="AD206">
        <f t="shared" si="35"/>
        <v>0</v>
      </c>
      <c r="AE206" s="1">
        <f t="shared" si="33"/>
        <v>0</v>
      </c>
      <c r="AF206" s="1">
        <f t="shared" si="34"/>
        <v>0</v>
      </c>
      <c r="AG206">
        <v>0</v>
      </c>
    </row>
    <row r="207" spans="2:33">
      <c r="B207">
        <v>17</v>
      </c>
      <c r="F207">
        <f>'LOOP GAIN FOR BUCK'!AZ207</f>
        <v>-14.515346394179256</v>
      </c>
      <c r="G207">
        <f>'LOOP GAIN FOR BUCK'!AX207</f>
        <v>-104.52811323011416</v>
      </c>
      <c r="I207" s="1">
        <f>'LOOP GAIN FOR AMP'!AF207</f>
        <v>-52.739931932279262</v>
      </c>
      <c r="J207" s="1">
        <f>'LOOP GAIN FOR AMP'!AG207</f>
        <v>90.944741591292896</v>
      </c>
      <c r="K207" s="1"/>
      <c r="L207" s="1"/>
      <c r="M207" s="1"/>
      <c r="O207" s="1">
        <f t="shared" si="27"/>
        <v>-67.255278326458523</v>
      </c>
      <c r="P207" s="1">
        <f t="shared" si="28"/>
        <v>-13.583371638821262</v>
      </c>
      <c r="Q207">
        <f t="shared" si="29"/>
        <v>67.255278326458523</v>
      </c>
      <c r="R207">
        <f t="shared" si="29"/>
        <v>13.583371638821262</v>
      </c>
      <c r="AA207" s="1">
        <f t="shared" si="30"/>
        <v>0</v>
      </c>
      <c r="AB207" s="1">
        <f t="shared" si="31"/>
        <v>0</v>
      </c>
      <c r="AC207">
        <f t="shared" si="32"/>
        <v>0</v>
      </c>
      <c r="AD207">
        <f t="shared" si="35"/>
        <v>0</v>
      </c>
      <c r="AE207" s="1">
        <f t="shared" si="33"/>
        <v>0</v>
      </c>
      <c r="AF207" s="1">
        <f t="shared" si="34"/>
        <v>0</v>
      </c>
      <c r="AG207">
        <v>0</v>
      </c>
    </row>
    <row r="208" spans="2:33">
      <c r="B208">
        <v>18</v>
      </c>
      <c r="F208">
        <f>'LOOP GAIN FOR BUCK'!AZ208</f>
        <v>-14.987600550928883</v>
      </c>
      <c r="G208">
        <f>'LOOP GAIN FOR BUCK'!AX208</f>
        <v>-107.1754350349531</v>
      </c>
      <c r="I208" s="1">
        <f>'LOOP GAIN FOR AMP'!AF208</f>
        <v>-53.236129830426549</v>
      </c>
      <c r="J208" s="1">
        <f>'LOOP GAIN FOR AMP'!AG208</f>
        <v>90.89231141951511</v>
      </c>
      <c r="K208" s="1"/>
      <c r="L208" s="1"/>
      <c r="M208" s="1"/>
      <c r="O208" s="1">
        <f t="shared" si="27"/>
        <v>-68.223730381355438</v>
      </c>
      <c r="P208" s="1">
        <f t="shared" si="28"/>
        <v>-16.283123615437987</v>
      </c>
      <c r="Q208">
        <f t="shared" si="29"/>
        <v>68.223730381355438</v>
      </c>
      <c r="R208">
        <f t="shared" si="29"/>
        <v>16.283123615437987</v>
      </c>
      <c r="AA208" s="1">
        <f t="shared" si="30"/>
        <v>0</v>
      </c>
      <c r="AB208" s="1">
        <f t="shared" si="31"/>
        <v>0</v>
      </c>
      <c r="AC208">
        <f t="shared" si="32"/>
        <v>0</v>
      </c>
      <c r="AD208">
        <f t="shared" si="35"/>
        <v>0</v>
      </c>
      <c r="AE208" s="1">
        <f t="shared" si="33"/>
        <v>0</v>
      </c>
      <c r="AF208" s="1">
        <f t="shared" si="34"/>
        <v>0</v>
      </c>
      <c r="AG208">
        <v>0</v>
      </c>
    </row>
    <row r="209" spans="2:33">
      <c r="B209">
        <v>19</v>
      </c>
      <c r="F209">
        <f>'LOOP GAIN FOR BUCK'!AZ209</f>
        <v>-15.464905540837337</v>
      </c>
      <c r="G209">
        <f>'LOOP GAIN FOR BUCK'!AX209</f>
        <v>-109.78955325875614</v>
      </c>
      <c r="I209" s="1">
        <f>'LOOP GAIN FOR AMP'!AF209</f>
        <v>-53.705519994936807</v>
      </c>
      <c r="J209" s="1">
        <f>'LOOP GAIN FOR AMP'!AG209</f>
        <v>90.845392148311262</v>
      </c>
      <c r="K209" s="1"/>
      <c r="L209" s="1"/>
      <c r="M209" s="1"/>
      <c r="O209" s="1">
        <f t="shared" si="27"/>
        <v>-69.170425535774143</v>
      </c>
      <c r="P209" s="1">
        <f t="shared" si="28"/>
        <v>-18.944161110444881</v>
      </c>
      <c r="Q209">
        <f t="shared" si="29"/>
        <v>69.170425535774143</v>
      </c>
      <c r="R209">
        <f t="shared" si="29"/>
        <v>18.944161110444881</v>
      </c>
      <c r="AA209" s="1">
        <f t="shared" si="30"/>
        <v>0</v>
      </c>
      <c r="AB209" s="1">
        <f t="shared" si="31"/>
        <v>0</v>
      </c>
      <c r="AC209">
        <f t="shared" si="32"/>
        <v>0</v>
      </c>
      <c r="AD209">
        <f t="shared" si="35"/>
        <v>0</v>
      </c>
      <c r="AE209" s="1">
        <f t="shared" si="33"/>
        <v>0</v>
      </c>
      <c r="AF209" s="1">
        <f t="shared" si="34"/>
        <v>0</v>
      </c>
      <c r="AG209">
        <v>0</v>
      </c>
    </row>
    <row r="210" spans="2:33">
      <c r="B210">
        <v>20</v>
      </c>
      <c r="F210">
        <f>'LOOP GAIN FOR BUCK'!AZ210</f>
        <v>-15.947083179448235</v>
      </c>
      <c r="G210">
        <f>'LOOP GAIN FOR BUCK'!AX210</f>
        <v>-112.34822744660092</v>
      </c>
      <c r="I210" s="1">
        <f>'LOOP GAIN FOR AMP'!AF210</f>
        <v>-54.150849982323841</v>
      </c>
      <c r="J210" s="1">
        <f>'LOOP GAIN FOR AMP'!AG210</f>
        <v>90.803158633234091</v>
      </c>
      <c r="K210" s="1"/>
      <c r="L210" s="1"/>
      <c r="M210" s="1"/>
      <c r="O210" s="1">
        <f t="shared" si="27"/>
        <v>-70.097933161772076</v>
      </c>
      <c r="P210" s="1">
        <f t="shared" si="28"/>
        <v>-21.545068813366825</v>
      </c>
      <c r="Q210">
        <f t="shared" si="29"/>
        <v>70.097933161772076</v>
      </c>
      <c r="R210">
        <f t="shared" si="29"/>
        <v>21.545068813366825</v>
      </c>
      <c r="AA210" s="1">
        <f t="shared" si="30"/>
        <v>0</v>
      </c>
      <c r="AB210" s="1">
        <f t="shared" si="31"/>
        <v>0</v>
      </c>
      <c r="AC210">
        <f t="shared" si="32"/>
        <v>0</v>
      </c>
      <c r="AD210">
        <f t="shared" si="35"/>
        <v>0</v>
      </c>
      <c r="AE210" s="1">
        <f t="shared" si="33"/>
        <v>0</v>
      </c>
      <c r="AF210" s="1">
        <f t="shared" si="34"/>
        <v>0</v>
      </c>
      <c r="AG210">
        <v>0</v>
      </c>
    </row>
    <row r="211" spans="2:33">
      <c r="B211">
        <v>21</v>
      </c>
      <c r="F211">
        <f>'LOOP GAIN FOR BUCK'!AZ211</f>
        <v>-16.433390197832512</v>
      </c>
      <c r="G211">
        <f>'LOOP GAIN FOR BUCK'!AX211</f>
        <v>-114.8341749315241</v>
      </c>
      <c r="I211" s="1">
        <f>'LOOP GAIN FOR AMP'!AF211</f>
        <v>-54.574465620637376</v>
      </c>
      <c r="J211" s="1">
        <f>'LOOP GAIN FOR AMP'!AG211</f>
        <v>90.764942571117828</v>
      </c>
      <c r="K211" s="1"/>
      <c r="L211" s="1"/>
      <c r="M211" s="1"/>
      <c r="O211" s="1">
        <f t="shared" si="27"/>
        <v>-71.007855818469892</v>
      </c>
      <c r="P211" s="1">
        <f t="shared" si="28"/>
        <v>-24.069232360406275</v>
      </c>
      <c r="Q211">
        <f t="shared" si="29"/>
        <v>71.007855818469892</v>
      </c>
      <c r="R211">
        <f t="shared" si="29"/>
        <v>24.069232360406275</v>
      </c>
      <c r="AA211" s="1">
        <f t="shared" si="30"/>
        <v>0</v>
      </c>
      <c r="AB211" s="1">
        <f t="shared" si="31"/>
        <v>0</v>
      </c>
      <c r="AC211">
        <f t="shared" si="32"/>
        <v>0</v>
      </c>
      <c r="AD211">
        <f t="shared" si="35"/>
        <v>0</v>
      </c>
      <c r="AE211" s="1">
        <f t="shared" si="33"/>
        <v>0</v>
      </c>
      <c r="AF211" s="1">
        <f t="shared" si="34"/>
        <v>0</v>
      </c>
      <c r="AG211">
        <v>0</v>
      </c>
    </row>
    <row r="212" spans="2:33">
      <c r="B212">
        <v>22</v>
      </c>
      <c r="F212">
        <f>'LOOP GAIN FOR BUCK'!AZ212</f>
        <v>-16.92273338855291</v>
      </c>
      <c r="G212">
        <f>'LOOP GAIN FOR BUCK'!AX212</f>
        <v>-117.23464220498354</v>
      </c>
      <c r="I212" s="1">
        <f>'LOOP GAIN FOR AMP'!AF212</f>
        <v>-54.978385673435533</v>
      </c>
      <c r="J212" s="1">
        <f>'LOOP GAIN FOR AMP'!AG212</f>
        <v>90.730196937807236</v>
      </c>
      <c r="K212" s="1"/>
      <c r="L212" s="1"/>
      <c r="M212" s="1"/>
      <c r="O212" s="1">
        <f t="shared" si="27"/>
        <v>-71.901119061988439</v>
      </c>
      <c r="P212" s="1">
        <f t="shared" si="28"/>
        <v>-26.504445267176308</v>
      </c>
      <c r="Q212">
        <f t="shared" si="29"/>
        <v>71.901119061988439</v>
      </c>
      <c r="R212">
        <f t="shared" si="29"/>
        <v>26.504445267176308</v>
      </c>
      <c r="AA212" s="1">
        <f t="shared" si="30"/>
        <v>0</v>
      </c>
      <c r="AB212" s="1">
        <f t="shared" si="31"/>
        <v>0</v>
      </c>
      <c r="AC212">
        <f t="shared" si="32"/>
        <v>0</v>
      </c>
      <c r="AD212">
        <f t="shared" si="35"/>
        <v>0</v>
      </c>
      <c r="AE212" s="1">
        <f t="shared" si="33"/>
        <v>0</v>
      </c>
      <c r="AF212" s="1">
        <f t="shared" si="34"/>
        <v>0</v>
      </c>
      <c r="AG212">
        <v>0</v>
      </c>
    </row>
    <row r="213" spans="2:33">
      <c r="B213">
        <v>23</v>
      </c>
      <c r="F213">
        <f>'LOOP GAIN FOR BUCK'!AZ213</f>
        <v>-17.413837261906082</v>
      </c>
      <c r="G213">
        <f>'LOOP GAIN FOR BUCK'!AX213</f>
        <v>-119.54085948541211</v>
      </c>
      <c r="I213" s="1">
        <f>'LOOP GAIN FOR AMP'!AF213</f>
        <v>-55.364359930682781</v>
      </c>
      <c r="J213" s="1">
        <f>'LOOP GAIN FOR AMP'!AG213</f>
        <v>90.698469679305745</v>
      </c>
      <c r="K213" s="1"/>
      <c r="L213" s="1"/>
      <c r="M213" s="1"/>
      <c r="O213" s="1">
        <f t="shared" si="27"/>
        <v>-72.778197192588863</v>
      </c>
      <c r="P213" s="1">
        <f t="shared" si="28"/>
        <v>-28.842389806106368</v>
      </c>
      <c r="Q213">
        <f t="shared" si="29"/>
        <v>72.778197192588863</v>
      </c>
      <c r="R213">
        <f t="shared" si="29"/>
        <v>28.842389806106368</v>
      </c>
      <c r="AA213" s="1">
        <f t="shared" si="30"/>
        <v>0</v>
      </c>
      <c r="AB213" s="1">
        <f t="shared" si="31"/>
        <v>0</v>
      </c>
      <c r="AC213">
        <f t="shared" si="32"/>
        <v>0</v>
      </c>
      <c r="AD213">
        <f t="shared" si="35"/>
        <v>0</v>
      </c>
      <c r="AE213" s="1">
        <f t="shared" si="33"/>
        <v>0</v>
      </c>
      <c r="AF213" s="1">
        <f t="shared" si="34"/>
        <v>0</v>
      </c>
      <c r="AG213">
        <v>0</v>
      </c>
    </row>
    <row r="214" spans="2:33">
      <c r="B214">
        <v>24</v>
      </c>
      <c r="F214">
        <f>'LOOP GAIN FOR BUCK'!AZ214</f>
        <v>-17.905368891367235</v>
      </c>
      <c r="G214">
        <f>'LOOP GAIN FOR BUCK'!AX214</f>
        <v>-121.74744075933279</v>
      </c>
      <c r="I214" s="1">
        <f>'LOOP GAIN FOR AMP'!AF214</f>
        <v>-55.733914952736392</v>
      </c>
      <c r="J214" s="1">
        <f>'LOOP GAIN FOR AMP'!AG214</f>
        <v>90.669383964814898</v>
      </c>
      <c r="K214" s="1"/>
      <c r="L214" s="1"/>
      <c r="M214" s="1"/>
      <c r="O214" s="1">
        <f t="shared" si="27"/>
        <v>-73.63928384410363</v>
      </c>
      <c r="P214" s="1">
        <f t="shared" si="28"/>
        <v>-31.078056794517892</v>
      </c>
      <c r="Q214">
        <f t="shared" si="29"/>
        <v>73.63928384410363</v>
      </c>
      <c r="R214">
        <f t="shared" si="29"/>
        <v>31.078056794517892</v>
      </c>
      <c r="AA214" s="1">
        <f t="shared" si="30"/>
        <v>0</v>
      </c>
      <c r="AB214" s="1">
        <f t="shared" si="31"/>
        <v>0</v>
      </c>
      <c r="AC214">
        <f t="shared" si="32"/>
        <v>0</v>
      </c>
      <c r="AD214">
        <f t="shared" si="35"/>
        <v>0</v>
      </c>
      <c r="AE214" s="1">
        <f t="shared" si="33"/>
        <v>0</v>
      </c>
      <c r="AF214" s="1">
        <f t="shared" si="34"/>
        <v>0</v>
      </c>
      <c r="AG214">
        <v>0</v>
      </c>
    </row>
    <row r="215" spans="2:33">
      <c r="B215">
        <v>25</v>
      </c>
      <c r="F215">
        <f>'LOOP GAIN FOR BUCK'!AZ215</f>
        <v>-18.396025916796354</v>
      </c>
      <c r="G215">
        <f>'LOOP GAIN FOR BUCK'!AX215</f>
        <v>-123.85178083625972</v>
      </c>
      <c r="I215" s="1">
        <f>'LOOP GAIN FOR AMP'!AF215</f>
        <v>-56.088390487716289</v>
      </c>
      <c r="J215" s="1">
        <f>'LOOP GAIN FOR AMP'!AG215</f>
        <v>90.642623168933085</v>
      </c>
      <c r="K215" s="1"/>
      <c r="L215" s="1"/>
      <c r="M215" s="1"/>
      <c r="O215" s="1">
        <f t="shared" si="27"/>
        <v>-74.484416404512643</v>
      </c>
      <c r="P215" s="1">
        <f t="shared" si="28"/>
        <v>-33.209157667326636</v>
      </c>
      <c r="Q215">
        <f t="shared" si="29"/>
        <v>74.484416404512643</v>
      </c>
      <c r="R215">
        <f t="shared" si="29"/>
        <v>33.209157667326636</v>
      </c>
      <c r="AA215" s="1">
        <f t="shared" si="30"/>
        <v>0</v>
      </c>
      <c r="AB215" s="1">
        <f t="shared" si="31"/>
        <v>0</v>
      </c>
      <c r="AC215">
        <f t="shared" si="32"/>
        <v>0</v>
      </c>
      <c r="AD215">
        <f t="shared" si="35"/>
        <v>0</v>
      </c>
      <c r="AE215" s="1">
        <f t="shared" si="33"/>
        <v>0</v>
      </c>
      <c r="AF215" s="1">
        <f t="shared" si="34"/>
        <v>0</v>
      </c>
      <c r="AG215">
        <v>0</v>
      </c>
    </row>
    <row r="216" spans="2:33">
      <c r="B216">
        <v>26</v>
      </c>
      <c r="F216">
        <f>'LOOP GAIN FOR BUCK'!AZ216</f>
        <v>-18.884594321800151</v>
      </c>
      <c r="G216">
        <f>'LOOP GAIN FOR BUCK'!AX216</f>
        <v>-125.85348701086107</v>
      </c>
      <c r="I216" s="1">
        <f>'LOOP GAIN FOR AMP'!AF216</f>
        <v>-56.428968754465039</v>
      </c>
      <c r="J216" s="1">
        <f>'LOOP GAIN FOR AMP'!AG216</f>
        <v>90.617919312703691</v>
      </c>
      <c r="K216" s="1"/>
      <c r="L216" s="1"/>
      <c r="M216" s="1"/>
      <c r="O216" s="1">
        <f t="shared" si="27"/>
        <v>-75.313563076265183</v>
      </c>
      <c r="P216" s="1">
        <f t="shared" si="28"/>
        <v>-35.235567698157382</v>
      </c>
      <c r="Q216">
        <f t="shared" si="29"/>
        <v>75.313563076265183</v>
      </c>
      <c r="R216">
        <f t="shared" si="29"/>
        <v>35.235567698157382</v>
      </c>
      <c r="AA216" s="1">
        <f t="shared" si="30"/>
        <v>0</v>
      </c>
      <c r="AB216" s="1">
        <f t="shared" si="31"/>
        <v>0</v>
      </c>
      <c r="AC216">
        <f t="shared" si="32"/>
        <v>0</v>
      </c>
      <c r="AD216">
        <f t="shared" si="35"/>
        <v>0</v>
      </c>
      <c r="AE216" s="1">
        <f t="shared" si="33"/>
        <v>0</v>
      </c>
      <c r="AF216" s="1">
        <f t="shared" si="34"/>
        <v>0</v>
      </c>
      <c r="AG216">
        <v>0</v>
      </c>
    </row>
    <row r="217" spans="2:33">
      <c r="B217">
        <v>27</v>
      </c>
      <c r="F217">
        <f>'LOOP GAIN FOR BUCK'!AZ217</f>
        <v>-19.369982564489952</v>
      </c>
      <c r="G217">
        <f>'LOOP GAIN FOR BUCK'!AX217</f>
        <v>-127.75386898412088</v>
      </c>
      <c r="I217" s="1">
        <f>'LOOP GAIN FOR AMP'!AF217</f>
        <v>-56.756698204881729</v>
      </c>
      <c r="J217" s="1">
        <f>'LOOP GAIN FOR AMP'!AG217</f>
        <v>90.595044068672124</v>
      </c>
      <c r="K217" s="1"/>
      <c r="L217" s="1"/>
      <c r="M217" s="1"/>
      <c r="O217" s="1">
        <f t="shared" si="27"/>
        <v>-76.126680769371688</v>
      </c>
      <c r="P217" s="1">
        <f t="shared" si="28"/>
        <v>-37.158824915448761</v>
      </c>
      <c r="Q217">
        <f t="shared" si="29"/>
        <v>76.126680769371688</v>
      </c>
      <c r="R217">
        <f t="shared" si="29"/>
        <v>37.158824915448761</v>
      </c>
      <c r="AA217" s="1">
        <f t="shared" si="30"/>
        <v>0</v>
      </c>
      <c r="AB217" s="1">
        <f t="shared" si="31"/>
        <v>0</v>
      </c>
      <c r="AC217">
        <f t="shared" si="32"/>
        <v>0</v>
      </c>
      <c r="AD217">
        <f t="shared" si="35"/>
        <v>0</v>
      </c>
      <c r="AE217" s="1">
        <f t="shared" si="33"/>
        <v>0</v>
      </c>
      <c r="AF217" s="1">
        <f t="shared" si="34"/>
        <v>0</v>
      </c>
      <c r="AG217">
        <v>0</v>
      </c>
    </row>
    <row r="218" spans="2:33">
      <c r="B218">
        <v>28</v>
      </c>
      <c r="F218">
        <f>'LOOP GAIN FOR BUCK'!AZ218</f>
        <v>-19.851238075160435</v>
      </c>
      <c r="G218">
        <f>'LOOP GAIN FOR BUCK'!AX218</f>
        <v>-129.55549878276719</v>
      </c>
      <c r="I218" s="1">
        <f>'LOOP GAIN FOR AMP'!AF218</f>
        <v>-57.072512969058742</v>
      </c>
      <c r="J218" s="1">
        <f>'LOOP GAIN FOR AMP'!AG218</f>
        <v>90.573801690203908</v>
      </c>
      <c r="K218" s="1"/>
      <c r="L218" s="1"/>
      <c r="M218" s="1"/>
      <c r="O218" s="1">
        <f t="shared" si="27"/>
        <v>-76.923751044219173</v>
      </c>
      <c r="P218" s="1">
        <f t="shared" si="28"/>
        <v>-38.98169709256328</v>
      </c>
      <c r="Q218">
        <f t="shared" si="29"/>
        <v>76.923751044219173</v>
      </c>
      <c r="R218">
        <f t="shared" si="29"/>
        <v>38.98169709256328</v>
      </c>
      <c r="AA218" s="1">
        <f t="shared" si="30"/>
        <v>0</v>
      </c>
      <c r="AB218" s="1">
        <f t="shared" si="31"/>
        <v>0</v>
      </c>
      <c r="AC218">
        <f t="shared" si="32"/>
        <v>0</v>
      </c>
      <c r="AD218">
        <f t="shared" si="35"/>
        <v>0</v>
      </c>
      <c r="AE218" s="1">
        <f t="shared" si="33"/>
        <v>0</v>
      </c>
      <c r="AF218" s="1">
        <f t="shared" si="34"/>
        <v>0</v>
      </c>
      <c r="AG218">
        <v>0</v>
      </c>
    </row>
    <row r="219" spans="2:33">
      <c r="B219">
        <v>29</v>
      </c>
      <c r="F219">
        <f>'LOOP GAIN FOR BUCK'!AZ219</f>
        <v>-20.327551258409567</v>
      </c>
      <c r="G219">
        <f>'LOOP GAIN FOR BUCK'!AX219</f>
        <v>-131.26184340600128</v>
      </c>
      <c r="I219" s="1">
        <f>'LOOP GAIN FOR AMP'!AF219</f>
        <v>-57.37724889135557</v>
      </c>
      <c r="J219" s="1">
        <f>'LOOP GAIN FOR AMP'!AG219</f>
        <v>90.554023401429433</v>
      </c>
      <c r="K219" s="1"/>
      <c r="L219" s="1"/>
      <c r="M219" s="1"/>
      <c r="O219" s="1">
        <f t="shared" si="27"/>
        <v>-77.704800149765134</v>
      </c>
      <c r="P219" s="1">
        <f t="shared" si="28"/>
        <v>-40.707820004571843</v>
      </c>
      <c r="Q219">
        <f t="shared" si="29"/>
        <v>77.704800149765134</v>
      </c>
      <c r="R219">
        <f t="shared" si="29"/>
        <v>40.707820004571843</v>
      </c>
      <c r="AA219" s="1">
        <f t="shared" si="30"/>
        <v>0</v>
      </c>
      <c r="AB219" s="1">
        <f t="shared" si="31"/>
        <v>0</v>
      </c>
      <c r="AC219">
        <f t="shared" si="32"/>
        <v>0</v>
      </c>
      <c r="AD219">
        <f t="shared" si="35"/>
        <v>0</v>
      </c>
      <c r="AE219" s="1">
        <f t="shared" si="33"/>
        <v>0</v>
      </c>
      <c r="AF219" s="1">
        <f t="shared" si="34"/>
        <v>0</v>
      </c>
      <c r="AG219">
        <v>0</v>
      </c>
    </row>
    <row r="220" spans="2:33">
      <c r="B220">
        <v>30</v>
      </c>
      <c r="F220">
        <f>'LOOP GAIN FOR BUCK'!AZ220</f>
        <v>-20.798251148514151</v>
      </c>
      <c r="G220">
        <f>'LOOP GAIN FOR BUCK'!AX220</f>
        <v>-132.87696686118784</v>
      </c>
      <c r="I220" s="1">
        <f>'LOOP GAIN FOR AMP'!AF220</f>
        <v>-57.671656850246748</v>
      </c>
      <c r="J220" s="1">
        <f>'LOOP GAIN FOR AMP'!AG220</f>
        <v>90.535562907577855</v>
      </c>
      <c r="K220" s="1"/>
      <c r="L220" s="1"/>
      <c r="M220" s="1"/>
      <c r="O220" s="1">
        <f t="shared" si="27"/>
        <v>-78.469907998760903</v>
      </c>
      <c r="P220" s="1">
        <f t="shared" si="28"/>
        <v>-42.341403953609984</v>
      </c>
      <c r="Q220">
        <f t="shared" si="29"/>
        <v>78.469907998760903</v>
      </c>
      <c r="R220">
        <f t="shared" si="29"/>
        <v>42.341403953609984</v>
      </c>
      <c r="AA220" s="1">
        <f t="shared" si="30"/>
        <v>0</v>
      </c>
      <c r="AB220" s="1">
        <f t="shared" si="31"/>
        <v>0</v>
      </c>
      <c r="AC220">
        <f t="shared" si="32"/>
        <v>0</v>
      </c>
      <c r="AD220">
        <f t="shared" si="35"/>
        <v>0</v>
      </c>
      <c r="AE220" s="1">
        <f t="shared" si="33"/>
        <v>0</v>
      </c>
      <c r="AF220" s="1">
        <f t="shared" si="34"/>
        <v>0</v>
      </c>
      <c r="AG220">
        <v>0</v>
      </c>
    </row>
    <row r="221" spans="2:33">
      <c r="B221">
        <v>31</v>
      </c>
      <c r="F221">
        <f>'LOOP GAIN FOR BUCK'!AZ221</f>
        <v>-21.262795907688194</v>
      </c>
      <c r="G221">
        <f>'LOOP GAIN FOR BUCK'!AX221</f>
        <v>-134.40529469757502</v>
      </c>
      <c r="I221" s="1">
        <f>'LOOP GAIN FOR AMP'!AF221</f>
        <v>-57.956413895901605</v>
      </c>
      <c r="J221" s="1">
        <f>'LOOP GAIN FOR AMP'!AG221</f>
        <v>90.518292773105998</v>
      </c>
      <c r="K221" s="1"/>
      <c r="L221" s="1"/>
      <c r="M221" s="1"/>
      <c r="O221" s="1">
        <f t="shared" si="27"/>
        <v>-79.219209803589791</v>
      </c>
      <c r="P221" s="1">
        <f t="shared" si="28"/>
        <v>-43.887001924469018</v>
      </c>
      <c r="Q221">
        <f t="shared" si="29"/>
        <v>79.219209803589791</v>
      </c>
      <c r="R221">
        <f t="shared" si="29"/>
        <v>43.887001924469018</v>
      </c>
      <c r="AA221" s="1">
        <f t="shared" si="30"/>
        <v>0</v>
      </c>
      <c r="AB221" s="1">
        <f t="shared" si="31"/>
        <v>0</v>
      </c>
      <c r="AC221">
        <f t="shared" si="32"/>
        <v>0</v>
      </c>
      <c r="AD221">
        <f t="shared" si="35"/>
        <v>0</v>
      </c>
      <c r="AE221" s="1">
        <f t="shared" si="33"/>
        <v>0</v>
      </c>
      <c r="AF221" s="1">
        <f t="shared" si="34"/>
        <v>0</v>
      </c>
      <c r="AG221">
        <v>0</v>
      </c>
    </row>
    <row r="222" spans="2:33">
      <c r="B222">
        <v>32</v>
      </c>
      <c r="F222">
        <f>'LOOP GAIN FOR BUCK'!AZ222</f>
        <v>-21.720760510384615</v>
      </c>
      <c r="G222">
        <f>'LOOP GAIN FOR BUCK'!AX222</f>
        <v>-135.85143250324595</v>
      </c>
      <c r="I222" s="1">
        <f>'LOOP GAIN FOR AMP'!AF222</f>
        <v>-58.232132620888429</v>
      </c>
      <c r="J222" s="1">
        <f>'LOOP GAIN FOR AMP'!AG222</f>
        <v>90.502101478072163</v>
      </c>
      <c r="K222" s="1"/>
      <c r="L222" s="1"/>
      <c r="M222" s="1"/>
      <c r="O222" s="1">
        <f t="shared" si="27"/>
        <v>-79.952893131273044</v>
      </c>
      <c r="P222" s="1">
        <f t="shared" si="28"/>
        <v>-45.349331025173782</v>
      </c>
      <c r="Q222">
        <f t="shared" si="29"/>
        <v>79.952893131273044</v>
      </c>
      <c r="R222">
        <f t="shared" si="29"/>
        <v>45.349331025173782</v>
      </c>
      <c r="AA222" s="1">
        <f t="shared" si="30"/>
        <v>0</v>
      </c>
      <c r="AB222" s="1">
        <f t="shared" si="31"/>
        <v>0</v>
      </c>
      <c r="AC222">
        <f t="shared" si="32"/>
        <v>0</v>
      </c>
      <c r="AD222">
        <f t="shared" si="35"/>
        <v>0</v>
      </c>
      <c r="AE222" s="1">
        <f t="shared" si="33"/>
        <v>0</v>
      </c>
      <c r="AF222" s="1">
        <f t="shared" si="34"/>
        <v>0</v>
      </c>
      <c r="AG222">
        <v>0</v>
      </c>
    </row>
    <row r="223" spans="2:33">
      <c r="B223">
        <v>33</v>
      </c>
      <c r="F223">
        <f>'LOOP GAIN FOR BUCK'!AZ223</f>
        <v>-22.171823258656325</v>
      </c>
      <c r="G223">
        <f>'LOOP GAIN FOR BUCK'!AX223</f>
        <v>-137.22002949562125</v>
      </c>
      <c r="I223" s="1">
        <f>'LOOP GAIN FOR AMP'!AF223</f>
        <v>-58.499369089991404</v>
      </c>
      <c r="J223" s="1">
        <f>'LOOP GAIN FOR AMP'!AG223</f>
        <v>90.486891009081489</v>
      </c>
      <c r="K223" s="1"/>
      <c r="L223" s="1"/>
      <c r="M223" s="1"/>
      <c r="O223" s="1">
        <f t="shared" si="27"/>
        <v>-80.671192348647736</v>
      </c>
      <c r="P223" s="1">
        <f t="shared" si="28"/>
        <v>-46.733138486539758</v>
      </c>
      <c r="Q223">
        <f t="shared" si="29"/>
        <v>80.671192348647736</v>
      </c>
      <c r="R223">
        <f t="shared" si="29"/>
        <v>46.733138486539758</v>
      </c>
      <c r="AA223" s="1">
        <f t="shared" si="30"/>
        <v>0</v>
      </c>
      <c r="AB223" s="1">
        <f t="shared" si="31"/>
        <v>0</v>
      </c>
      <c r="AC223">
        <f t="shared" si="32"/>
        <v>0</v>
      </c>
      <c r="AD223">
        <f t="shared" si="35"/>
        <v>0</v>
      </c>
      <c r="AE223" s="1">
        <f t="shared" si="33"/>
        <v>0</v>
      </c>
      <c r="AF223" s="1">
        <f t="shared" si="34"/>
        <v>0</v>
      </c>
      <c r="AG223">
        <v>0</v>
      </c>
    </row>
    <row r="224" spans="2:33">
      <c r="B224">
        <v>34</v>
      </c>
      <c r="F224">
        <f>'LOOP GAIN FOR BUCK'!AZ224</f>
        <v>-22.615752227307581</v>
      </c>
      <c r="G224">
        <f>'LOOP GAIN FOR BUCK'!AX224</f>
        <v>-138.51567880798697</v>
      </c>
      <c r="I224" s="1">
        <f>'LOOP GAIN FOR AMP'!AF224</f>
        <v>-58.758629587058465</v>
      </c>
      <c r="J224" s="1">
        <f>'LOOP GAIN FOR AMP'!AG224</f>
        <v>90.472574874886931</v>
      </c>
      <c r="K224" s="1"/>
      <c r="L224" s="1"/>
      <c r="M224" s="1"/>
      <c r="O224" s="1">
        <f t="shared" si="27"/>
        <v>-81.374381814366046</v>
      </c>
      <c r="P224" s="1">
        <f t="shared" si="28"/>
        <v>-48.043103933100042</v>
      </c>
      <c r="Q224">
        <f t="shared" si="29"/>
        <v>81.374381814366046</v>
      </c>
      <c r="R224">
        <f t="shared" si="29"/>
        <v>48.043103933100042</v>
      </c>
      <c r="AA224" s="1">
        <f t="shared" si="30"/>
        <v>0</v>
      </c>
      <c r="AB224" s="1">
        <f t="shared" si="31"/>
        <v>0</v>
      </c>
      <c r="AC224">
        <f t="shared" si="32"/>
        <v>0</v>
      </c>
      <c r="AD224">
        <f t="shared" si="35"/>
        <v>0</v>
      </c>
      <c r="AE224" s="1">
        <f t="shared" si="33"/>
        <v>0</v>
      </c>
      <c r="AF224" s="1">
        <f t="shared" si="34"/>
        <v>0</v>
      </c>
      <c r="AG224">
        <v>0</v>
      </c>
    </row>
    <row r="225" spans="2:33">
      <c r="B225">
        <v>35</v>
      </c>
      <c r="F225">
        <f>'LOOP GAIN FOR BUCK'!AZ225</f>
        <v>-23.052392328520192</v>
      </c>
      <c r="G225">
        <f>'LOOP GAIN FOR BUCK'!AX225</f>
        <v>-139.74284697755536</v>
      </c>
      <c r="I225" s="1">
        <f>'LOOP GAIN FOR AMP'!AF225</f>
        <v>-59.010376384500056</v>
      </c>
      <c r="J225" s="1">
        <f>'LOOP GAIN FOR AMP'!AG225</f>
        <v>90.45907646181773</v>
      </c>
      <c r="K225" s="1"/>
      <c r="L225" s="1"/>
      <c r="M225" s="1"/>
      <c r="O225" s="1">
        <f t="shared" si="27"/>
        <v>-82.062768713020247</v>
      </c>
      <c r="P225" s="1">
        <f t="shared" si="28"/>
        <v>-49.283770515737629</v>
      </c>
      <c r="Q225">
        <f t="shared" si="29"/>
        <v>82.062768713020247</v>
      </c>
      <c r="R225">
        <f t="shared" si="29"/>
        <v>49.283770515737629</v>
      </c>
      <c r="AA225" s="1">
        <f t="shared" si="30"/>
        <v>0</v>
      </c>
      <c r="AB225" s="1">
        <f t="shared" si="31"/>
        <v>0</v>
      </c>
      <c r="AC225">
        <f t="shared" si="32"/>
        <v>0</v>
      </c>
      <c r="AD225">
        <f t="shared" si="35"/>
        <v>0</v>
      </c>
      <c r="AE225" s="1">
        <f t="shared" si="33"/>
        <v>0</v>
      </c>
      <c r="AF225" s="1">
        <f t="shared" si="34"/>
        <v>0</v>
      </c>
      <c r="AG225">
        <v>0</v>
      </c>
    </row>
    <row r="226" spans="2:33">
      <c r="B226">
        <v>36</v>
      </c>
      <c r="F226">
        <f>'LOOP GAIN FOR BUCK'!AZ226</f>
        <v>-23.481653391253911</v>
      </c>
      <c r="G226">
        <f>'LOOP GAIN FOR BUCK'!AX226</f>
        <v>-140.905826216766</v>
      </c>
      <c r="I226" s="1">
        <f>'LOOP GAIN FOR AMP'!AF226</f>
        <v>-59.255032700538948</v>
      </c>
      <c r="J226" s="1">
        <f>'LOOP GAIN FOR AMP'!AG226</f>
        <v>90.446327663032804</v>
      </c>
      <c r="K226" s="1"/>
      <c r="L226" s="1"/>
      <c r="M226" s="1"/>
      <c r="O226" s="1">
        <f t="shared" si="27"/>
        <v>-82.736686091792862</v>
      </c>
      <c r="P226" s="1">
        <f t="shared" si="28"/>
        <v>-50.459498553733198</v>
      </c>
      <c r="Q226">
        <f t="shared" si="29"/>
        <v>82.736686091792862</v>
      </c>
      <c r="R226">
        <f t="shared" si="29"/>
        <v>50.459498553733198</v>
      </c>
      <c r="AA226" s="1">
        <f t="shared" si="30"/>
        <v>0</v>
      </c>
      <c r="AB226" s="1">
        <f t="shared" si="31"/>
        <v>0</v>
      </c>
      <c r="AC226">
        <f t="shared" si="32"/>
        <v>0</v>
      </c>
      <c r="AD226">
        <f t="shared" si="35"/>
        <v>0</v>
      </c>
      <c r="AE226" s="1">
        <f t="shared" si="33"/>
        <v>0</v>
      </c>
      <c r="AF226" s="1">
        <f t="shared" si="34"/>
        <v>0</v>
      </c>
      <c r="AG226">
        <v>0</v>
      </c>
    </row>
    <row r="227" spans="2:33">
      <c r="B227">
        <v>37</v>
      </c>
      <c r="F227">
        <f>'LOOP GAIN FOR BUCK'!AZ227</f>
        <v>-23.903499446915713</v>
      </c>
      <c r="G227">
        <f>'LOOP GAIN FOR BUCK'!AX227</f>
        <v>-142.00870413716495</v>
      </c>
      <c r="I227" s="1">
        <f>'LOOP GAIN FOR AMP'!AF227</f>
        <v>-59.492986977665893</v>
      </c>
      <c r="J227" s="1">
        <f>'LOOP GAIN FOR AMP'!AG227</f>
        <v>90.434267729851527</v>
      </c>
      <c r="K227" s="1"/>
      <c r="L227" s="1"/>
      <c r="M227" s="1"/>
      <c r="O227" s="1">
        <f t="shared" si="27"/>
        <v>-83.39648642458161</v>
      </c>
      <c r="P227" s="1">
        <f t="shared" si="28"/>
        <v>-51.574436407313428</v>
      </c>
      <c r="Q227">
        <f t="shared" si="29"/>
        <v>83.39648642458161</v>
      </c>
      <c r="R227">
        <f t="shared" si="29"/>
        <v>51.574436407313428</v>
      </c>
      <c r="AA227" s="1">
        <f t="shared" si="30"/>
        <v>0</v>
      </c>
      <c r="AB227" s="1">
        <f t="shared" si="31"/>
        <v>0</v>
      </c>
      <c r="AC227">
        <f t="shared" si="32"/>
        <v>0</v>
      </c>
      <c r="AD227">
        <f t="shared" si="35"/>
        <v>0</v>
      </c>
      <c r="AE227" s="1">
        <f t="shared" si="33"/>
        <v>0</v>
      </c>
      <c r="AF227" s="1">
        <f t="shared" si="34"/>
        <v>0</v>
      </c>
      <c r="AG227">
        <v>0</v>
      </c>
    </row>
    <row r="228" spans="2:33">
      <c r="B228">
        <v>38</v>
      </c>
      <c r="F228">
        <f>'LOOP GAIN FOR BUCK'!AZ228</f>
        <v>-24.317939277498848</v>
      </c>
      <c r="G228">
        <f>'LOOP GAIN FOR BUCK'!AX228</f>
        <v>-143.05534660297386</v>
      </c>
      <c r="I228" s="1">
        <f>'LOOP GAIN FOR AMP'!AF228</f>
        <v>-59.724596590857857</v>
      </c>
      <c r="J228" s="1">
        <f>'LOOP GAIN FOR AMP'!AG228</f>
        <v>90.422842304292843</v>
      </c>
      <c r="K228" s="1"/>
      <c r="L228" s="1"/>
      <c r="M228" s="1"/>
      <c r="O228" s="1">
        <f t="shared" si="27"/>
        <v>-84.042535868356708</v>
      </c>
      <c r="P228" s="1">
        <f t="shared" si="28"/>
        <v>-52.632504298681013</v>
      </c>
      <c r="Q228">
        <f t="shared" si="29"/>
        <v>84.042535868356708</v>
      </c>
      <c r="R228">
        <f t="shared" si="29"/>
        <v>52.632504298681013</v>
      </c>
      <c r="AA228" s="1">
        <f t="shared" si="30"/>
        <v>0</v>
      </c>
      <c r="AB228" s="1">
        <f t="shared" si="31"/>
        <v>0</v>
      </c>
      <c r="AC228">
        <f t="shared" si="32"/>
        <v>0</v>
      </c>
      <c r="AD228">
        <f t="shared" si="35"/>
        <v>0</v>
      </c>
      <c r="AE228" s="1">
        <f t="shared" si="33"/>
        <v>0</v>
      </c>
      <c r="AF228" s="1">
        <f t="shared" si="34"/>
        <v>0</v>
      </c>
      <c r="AG228">
        <v>0</v>
      </c>
    </row>
    <row r="229" spans="2:33">
      <c r="B229">
        <v>39</v>
      </c>
      <c r="F229">
        <f>'LOOP GAIN FOR BUCK'!AZ229</f>
        <v>-24.725018197058667</v>
      </c>
      <c r="G229">
        <f>'LOOP GAIN FOR BUCK'!AX229</f>
        <v>-144.04939027591419</v>
      </c>
      <c r="I229" s="1">
        <f>'LOOP GAIN FOR AMP'!AF229</f>
        <v>-59.950191074388059</v>
      </c>
      <c r="J229" s="1">
        <f>'LOOP GAIN FOR AMP'!AG229</f>
        <v>90.412002600331647</v>
      </c>
      <c r="K229" s="1"/>
      <c r="L229" s="1"/>
      <c r="M229" s="1"/>
      <c r="O229" s="1">
        <f t="shared" si="27"/>
        <v>-84.675209271446732</v>
      </c>
      <c r="P229" s="1">
        <f t="shared" si="28"/>
        <v>-53.637387675582545</v>
      </c>
      <c r="Q229">
        <f t="shared" si="29"/>
        <v>84.675209271446732</v>
      </c>
      <c r="R229">
        <f t="shared" si="29"/>
        <v>53.637387675582545</v>
      </c>
      <c r="AA229" s="1">
        <f t="shared" si="30"/>
        <v>0</v>
      </c>
      <c r="AB229" s="1">
        <f t="shared" si="31"/>
        <v>0</v>
      </c>
      <c r="AC229">
        <f t="shared" si="32"/>
        <v>0</v>
      </c>
      <c r="AD229">
        <f t="shared" si="35"/>
        <v>0</v>
      </c>
      <c r="AE229" s="1">
        <f t="shared" si="33"/>
        <v>0</v>
      </c>
      <c r="AF229" s="1">
        <f t="shared" si="34"/>
        <v>0</v>
      </c>
      <c r="AG229">
        <v>0</v>
      </c>
    </row>
    <row r="230" spans="2:33">
      <c r="B230">
        <v>40</v>
      </c>
      <c r="F230">
        <f>'LOOP GAIN FOR BUCK'!AZ230</f>
        <v>-25.124810987307804</v>
      </c>
      <c r="G230">
        <f>'LOOP GAIN FOR BUCK'!AX230</f>
        <v>-144.99424216064148</v>
      </c>
      <c r="I230" s="1">
        <f>'LOOP GAIN FOR AMP'!AF230</f>
        <v>-60.17007494032265</v>
      </c>
      <c r="J230" s="1">
        <f>'LOOP GAIN FOR AMP'!AG230</f>
        <v>90.401704707868888</v>
      </c>
      <c r="K230" s="1"/>
      <c r="L230" s="1"/>
      <c r="M230" s="1"/>
      <c r="O230" s="1">
        <f t="shared" si="27"/>
        <v>-85.294885927630446</v>
      </c>
      <c r="P230" s="1">
        <f t="shared" si="28"/>
        <v>-54.592537452772589</v>
      </c>
      <c r="Q230">
        <f t="shared" si="29"/>
        <v>85.294885927630446</v>
      </c>
      <c r="R230">
        <f t="shared" si="29"/>
        <v>54.592537452772589</v>
      </c>
      <c r="AA230" s="1">
        <f t="shared" si="30"/>
        <v>0</v>
      </c>
      <c r="AB230" s="1">
        <f t="shared" si="31"/>
        <v>0</v>
      </c>
      <c r="AC230">
        <f t="shared" si="32"/>
        <v>0</v>
      </c>
      <c r="AD230">
        <f t="shared" si="35"/>
        <v>0</v>
      </c>
      <c r="AE230" s="1">
        <f t="shared" si="33"/>
        <v>0</v>
      </c>
      <c r="AF230" s="1">
        <f t="shared" si="34"/>
        <v>0</v>
      </c>
      <c r="AG230">
        <v>0</v>
      </c>
    </row>
    <row r="231" spans="2:33">
      <c r="B231">
        <v>41</v>
      </c>
      <c r="F231">
        <f>'LOOP GAIN FOR BUCK'!AZ231</f>
        <v>-25.517415882101446</v>
      </c>
      <c r="G231">
        <f>'LOOP GAIN FOR BUCK'!AX231</f>
        <v>-145.89308407538584</v>
      </c>
      <c r="I231" s="1">
        <f>'LOOP GAIN FOR AMP'!AF231</f>
        <v>-60.38453014917107</v>
      </c>
      <c r="J231" s="1">
        <f>'LOOP GAIN FOR AMP'!AG231</f>
        <v>90.391908998483601</v>
      </c>
      <c r="K231" s="1"/>
      <c r="L231" s="1"/>
      <c r="M231" s="1"/>
      <c r="O231" s="1">
        <f t="shared" si="27"/>
        <v>-85.901946031272516</v>
      </c>
      <c r="P231" s="1">
        <f t="shared" si="28"/>
        <v>-55.501175076902243</v>
      </c>
      <c r="Q231">
        <f t="shared" si="29"/>
        <v>85.901946031272516</v>
      </c>
      <c r="R231">
        <f t="shared" si="29"/>
        <v>55.501175076902243</v>
      </c>
      <c r="AA231" s="1">
        <f t="shared" si="30"/>
        <v>0</v>
      </c>
      <c r="AB231" s="1">
        <f t="shared" si="31"/>
        <v>0</v>
      </c>
      <c r="AC231">
        <f t="shared" si="32"/>
        <v>0</v>
      </c>
      <c r="AD231">
        <f t="shared" si="35"/>
        <v>0</v>
      </c>
      <c r="AE231" s="1">
        <f t="shared" si="33"/>
        <v>0</v>
      </c>
      <c r="AF231" s="1">
        <f t="shared" si="34"/>
        <v>0</v>
      </c>
      <c r="AG231">
        <v>0</v>
      </c>
    </row>
    <row r="232" spans="2:33">
      <c r="B232">
        <v>42</v>
      </c>
      <c r="F232">
        <f>'LOOP GAIN FOR BUCK'!AZ232</f>
        <v>-25.902949485438164</v>
      </c>
      <c r="G232">
        <f>'LOOP GAIN FOR BUCK'!AX232</f>
        <v>-146.74888046813811</v>
      </c>
      <c r="I232" s="1">
        <f>'LOOP GAIN FOR AMP'!AF232</f>
        <v>-60.593818282962161</v>
      </c>
      <c r="J232" s="1">
        <f>'LOOP GAIN FOR AMP'!AG232</f>
        <v>90.38257961601704</v>
      </c>
      <c r="K232" s="1"/>
      <c r="L232" s="1"/>
      <c r="M232" s="1"/>
      <c r="O232" s="1">
        <f t="shared" si="27"/>
        <v>-86.496767768400332</v>
      </c>
      <c r="P232" s="1">
        <f t="shared" si="28"/>
        <v>-56.366300852121071</v>
      </c>
      <c r="Q232">
        <f t="shared" si="29"/>
        <v>86.496767768400332</v>
      </c>
      <c r="R232">
        <f t="shared" si="29"/>
        <v>56.366300852121071</v>
      </c>
      <c r="AA232" s="1">
        <f t="shared" si="30"/>
        <v>0</v>
      </c>
      <c r="AB232" s="1">
        <f t="shared" si="31"/>
        <v>0</v>
      </c>
      <c r="AC232">
        <f t="shared" si="32"/>
        <v>0</v>
      </c>
      <c r="AD232">
        <f t="shared" si="35"/>
        <v>0</v>
      </c>
      <c r="AE232" s="1">
        <f t="shared" si="33"/>
        <v>0</v>
      </c>
      <c r="AF232" s="1">
        <f t="shared" si="34"/>
        <v>0</v>
      </c>
      <c r="AG232">
        <v>0</v>
      </c>
    </row>
    <row r="233" spans="2:33">
      <c r="B233">
        <v>43</v>
      </c>
      <c r="F233">
        <f>'LOOP GAIN FOR BUCK'!AZ233</f>
        <v>-26.2815425074721</v>
      </c>
      <c r="G233">
        <f>'LOOP GAIN FOR BUCK'!AX233</f>
        <v>-147.56438839162871</v>
      </c>
      <c r="I233" s="1">
        <f>'LOOP GAIN FOR AMP'!AF233</f>
        <v>-60.798182462741579</v>
      </c>
      <c r="J233" s="1">
        <f>'LOOP GAIN FOR AMP'!AG233</f>
        <v>90.373684038189765</v>
      </c>
      <c r="K233" s="1"/>
      <c r="L233" s="1"/>
      <c r="M233" s="1"/>
      <c r="O233" s="1">
        <f t="shared" si="27"/>
        <v>-87.079724970213675</v>
      </c>
      <c r="P233" s="1">
        <f t="shared" si="28"/>
        <v>-57.190704353438946</v>
      </c>
      <c r="Q233">
        <f t="shared" si="29"/>
        <v>87.079724970213675</v>
      </c>
      <c r="R233">
        <f t="shared" si="29"/>
        <v>57.190704353438946</v>
      </c>
      <c r="AA233" s="1">
        <f t="shared" si="30"/>
        <v>0</v>
      </c>
      <c r="AB233" s="1">
        <f t="shared" si="31"/>
        <v>0</v>
      </c>
      <c r="AC233">
        <f t="shared" si="32"/>
        <v>0</v>
      </c>
      <c r="AD233">
        <f t="shared" si="35"/>
        <v>0</v>
      </c>
      <c r="AE233" s="1">
        <f t="shared" si="33"/>
        <v>0</v>
      </c>
      <c r="AF233" s="1">
        <f t="shared" si="34"/>
        <v>0</v>
      </c>
      <c r="AG233">
        <v>0</v>
      </c>
    </row>
    <row r="234" spans="2:33">
      <c r="B234">
        <v>44</v>
      </c>
      <c r="F234">
        <f>'LOOP GAIN FOR BUCK'!AZ234</f>
        <v>-26.653336208858999</v>
      </c>
      <c r="G234">
        <f>'LOOP GAIN FOR BUCK'!AX234</f>
        <v>-148.34216875754714</v>
      </c>
      <c r="I234" s="1">
        <f>'LOOP GAIN FOR AMP'!AF234</f>
        <v>-60.997849045730767</v>
      </c>
      <c r="J234" s="1">
        <f>'LOOP GAIN FOR AMP'!AG234</f>
        <v>90.365192697958918</v>
      </c>
      <c r="K234" s="1"/>
      <c r="L234" s="1"/>
      <c r="M234" s="1"/>
      <c r="O234" s="1">
        <f t="shared" si="27"/>
        <v>-87.651185254589763</v>
      </c>
      <c r="P234" s="1">
        <f t="shared" si="28"/>
        <v>-57.976976059588225</v>
      </c>
      <c r="Q234">
        <f t="shared" si="29"/>
        <v>87.651185254589763</v>
      </c>
      <c r="R234">
        <f t="shared" si="29"/>
        <v>57.976976059588225</v>
      </c>
      <c r="AA234" s="1">
        <f t="shared" si="30"/>
        <v>0</v>
      </c>
      <c r="AB234" s="1">
        <f t="shared" si="31"/>
        <v>0</v>
      </c>
      <c r="AC234">
        <f t="shared" si="32"/>
        <v>0</v>
      </c>
      <c r="AD234">
        <f t="shared" si="35"/>
        <v>0</v>
      </c>
      <c r="AE234" s="1">
        <f t="shared" si="33"/>
        <v>0</v>
      </c>
      <c r="AF234" s="1">
        <f t="shared" si="34"/>
        <v>0</v>
      </c>
      <c r="AG234">
        <v>0</v>
      </c>
    </row>
    <row r="235" spans="2:33">
      <c r="B235">
        <v>45</v>
      </c>
      <c r="F235">
        <f>'LOOP GAIN FOR BUCK'!AZ235</f>
        <v>-27.018479452800559</v>
      </c>
      <c r="G235">
        <f>'LOOP GAIN FOR BUCK'!AX235</f>
        <v>-149.08459822786944</v>
      </c>
      <c r="I235" s="1">
        <f>'LOOP GAIN FOR AMP'!AF235</f>
        <v>-61.193029131846259</v>
      </c>
      <c r="J235" s="1">
        <f>'LOOP GAIN FOR AMP'!AG235</f>
        <v>90.357078655331208</v>
      </c>
      <c r="K235" s="1"/>
      <c r="L235" s="1"/>
      <c r="M235" s="1"/>
      <c r="O235" s="1">
        <f t="shared" si="27"/>
        <v>-88.211508584646822</v>
      </c>
      <c r="P235" s="1">
        <f t="shared" si="28"/>
        <v>-58.727519572538228</v>
      </c>
      <c r="Q235">
        <f t="shared" si="29"/>
        <v>88.211508584646822</v>
      </c>
      <c r="R235">
        <f t="shared" si="29"/>
        <v>58.727519572538228</v>
      </c>
      <c r="AA235" s="1">
        <f t="shared" si="30"/>
        <v>0</v>
      </c>
      <c r="AB235" s="1">
        <f t="shared" si="31"/>
        <v>0</v>
      </c>
      <c r="AC235">
        <f t="shared" si="32"/>
        <v>0</v>
      </c>
      <c r="AD235">
        <f t="shared" si="35"/>
        <v>0</v>
      </c>
      <c r="AE235" s="1">
        <f t="shared" si="33"/>
        <v>0</v>
      </c>
      <c r="AF235" s="1">
        <f t="shared" si="34"/>
        <v>0</v>
      </c>
      <c r="AG235">
        <v>0</v>
      </c>
    </row>
    <row r="236" spans="2:33">
      <c r="B236">
        <v>46</v>
      </c>
      <c r="F236">
        <f>'LOOP GAIN FOR BUCK'!AZ236</f>
        <v>-27.377126274613243</v>
      </c>
      <c r="G236">
        <f>'LOOP GAIN FOR BUCK'!AX236</f>
        <v>-149.7938812827621</v>
      </c>
      <c r="I236" s="1">
        <f>'LOOP GAIN FOR AMP'!AF236</f>
        <v>-61.383919904711007</v>
      </c>
      <c r="J236" s="1">
        <f>'LOOP GAIN FOR AMP'!AG236</f>
        <v>90.349317311956113</v>
      </c>
      <c r="K236" s="1"/>
      <c r="L236" s="1"/>
      <c r="M236" s="1"/>
      <c r="O236" s="1">
        <f t="shared" si="27"/>
        <v>-88.761046179324254</v>
      </c>
      <c r="P236" s="1">
        <f t="shared" si="28"/>
        <v>-59.444563970805987</v>
      </c>
      <c r="Q236">
        <f t="shared" si="29"/>
        <v>88.761046179324254</v>
      </c>
      <c r="R236">
        <f t="shared" si="29"/>
        <v>59.444563970805987</v>
      </c>
      <c r="AA236" s="1">
        <f t="shared" si="30"/>
        <v>0</v>
      </c>
      <c r="AB236" s="1">
        <f t="shared" si="31"/>
        <v>0</v>
      </c>
      <c r="AC236">
        <f t="shared" si="32"/>
        <v>0</v>
      </c>
      <c r="AD236">
        <f t="shared" si="35"/>
        <v>0</v>
      </c>
      <c r="AE236" s="1">
        <f t="shared" si="33"/>
        <v>0</v>
      </c>
      <c r="AF236" s="1">
        <f t="shared" si="34"/>
        <v>0</v>
      </c>
      <c r="AG236">
        <v>0</v>
      </c>
    </row>
    <row r="237" spans="2:33">
      <c r="B237">
        <v>47</v>
      </c>
      <c r="F237">
        <f>'LOOP GAIN FOR BUCK'!AZ237</f>
        <v>-27.72943388939726</v>
      </c>
      <c r="G237">
        <f>'LOOP GAIN FOR BUCK'!AX237</f>
        <v>-150.47206214211138</v>
      </c>
      <c r="I237" s="1">
        <f>'LOOP GAIN FOR AMP'!AF237</f>
        <v>-61.570705828507066</v>
      </c>
      <c r="J237" s="1">
        <f>'LOOP GAIN FOR AMP'!AG237</f>
        <v>90.341886162134784</v>
      </c>
      <c r="K237" s="1"/>
      <c r="L237" s="1"/>
      <c r="M237" s="1"/>
      <c r="O237" s="1">
        <f t="shared" si="27"/>
        <v>-89.300139717904329</v>
      </c>
      <c r="P237" s="1">
        <f t="shared" si="28"/>
        <v>-60.130175979976599</v>
      </c>
      <c r="Q237">
        <f t="shared" si="29"/>
        <v>89.300139717904329</v>
      </c>
      <c r="R237">
        <f t="shared" si="29"/>
        <v>60.130175979976599</v>
      </c>
      <c r="AA237" s="1">
        <f t="shared" si="30"/>
        <v>0</v>
      </c>
      <c r="AB237" s="1">
        <f t="shared" si="31"/>
        <v>0</v>
      </c>
      <c r="AC237">
        <f t="shared" si="32"/>
        <v>0</v>
      </c>
      <c r="AD237">
        <f t="shared" si="35"/>
        <v>0</v>
      </c>
      <c r="AE237" s="1">
        <f t="shared" si="33"/>
        <v>0</v>
      </c>
      <c r="AF237" s="1">
        <f t="shared" si="34"/>
        <v>0</v>
      </c>
      <c r="AG237">
        <v>0</v>
      </c>
    </row>
    <row r="238" spans="2:33">
      <c r="B238">
        <v>48</v>
      </c>
      <c r="F238">
        <f>'LOOP GAIN FOR BUCK'!AZ238</f>
        <v>-28.07556106873799</v>
      </c>
      <c r="G238">
        <f>'LOOP GAIN FOR BUCK'!AX238</f>
        <v>-151.12103632096279</v>
      </c>
      <c r="I238" s="1">
        <f>'LOOP GAIN FOR AMP'!AF238</f>
        <v>-61.753559718874143</v>
      </c>
      <c r="J238" s="1">
        <f>'LOOP GAIN FOR AMP'!AG238</f>
        <v>90.334764574935036</v>
      </c>
      <c r="K238" s="1"/>
      <c r="L238" s="1"/>
      <c r="M238" s="1"/>
      <c r="O238" s="1">
        <f t="shared" si="27"/>
        <v>-89.82912078761214</v>
      </c>
      <c r="P238" s="1">
        <f t="shared" si="28"/>
        <v>-60.786271746027751</v>
      </c>
      <c r="Q238">
        <f t="shared" si="29"/>
        <v>89.82912078761214</v>
      </c>
      <c r="R238">
        <f t="shared" si="29"/>
        <v>60.786271746027751</v>
      </c>
      <c r="AA238" s="1">
        <f t="shared" si="30"/>
        <v>0</v>
      </c>
      <c r="AB238" s="1">
        <f t="shared" si="31"/>
        <v>0</v>
      </c>
      <c r="AC238">
        <f t="shared" si="32"/>
        <v>0</v>
      </c>
      <c r="AD238">
        <f t="shared" si="35"/>
        <v>0</v>
      </c>
      <c r="AE238" s="1">
        <f t="shared" si="33"/>
        <v>0</v>
      </c>
      <c r="AF238" s="1">
        <f t="shared" si="34"/>
        <v>0</v>
      </c>
      <c r="AG238">
        <v>0</v>
      </c>
    </row>
    <row r="239" spans="2:33">
      <c r="B239">
        <v>49</v>
      </c>
      <c r="F239">
        <f>'LOOP GAIN FOR BUCK'!AZ239</f>
        <v>-28.415666826961598</v>
      </c>
      <c r="G239">
        <f>'LOOP GAIN FOR BUCK'!AX239</f>
        <v>-151.74256167586333</v>
      </c>
      <c r="I239" s="1">
        <f>'LOOP GAIN FOR AMP'!AF239</f>
        <v>-61.932643703431694</v>
      </c>
      <c r="J239" s="1">
        <f>'LOOP GAIN FOR AMP'!AG239</f>
        <v>90.327933602972607</v>
      </c>
      <c r="K239" s="1"/>
      <c r="L239" s="1"/>
      <c r="M239" s="1"/>
      <c r="O239" s="1">
        <f t="shared" si="27"/>
        <v>-90.348310530393292</v>
      </c>
      <c r="P239" s="1">
        <f t="shared" si="28"/>
        <v>-61.414628072890721</v>
      </c>
      <c r="Q239">
        <f t="shared" si="29"/>
        <v>90.348310530393292</v>
      </c>
      <c r="R239">
        <f t="shared" si="29"/>
        <v>61.414628072890721</v>
      </c>
      <c r="AA239" s="1">
        <f t="shared" si="30"/>
        <v>0</v>
      </c>
      <c r="AB239" s="1">
        <f t="shared" si="31"/>
        <v>0</v>
      </c>
      <c r="AC239">
        <f t="shared" si="32"/>
        <v>0</v>
      </c>
      <c r="AD239">
        <f t="shared" si="35"/>
        <v>0</v>
      </c>
      <c r="AE239" s="1">
        <f t="shared" si="33"/>
        <v>0</v>
      </c>
      <c r="AF239" s="1">
        <f t="shared" si="34"/>
        <v>0</v>
      </c>
      <c r="AG239">
        <v>0</v>
      </c>
    </row>
    <row r="240" spans="2:33">
      <c r="B240">
        <v>50</v>
      </c>
      <c r="F240">
        <f>'LOOP GAIN FOR BUCK'!AZ240</f>
        <v>-28.749909366109691</v>
      </c>
      <c r="G240">
        <f>'LOOP GAIN FOR BUCK'!AX240</f>
        <v>-152.33826885547833</v>
      </c>
      <c r="I240" s="1">
        <f>'LOOP GAIN FOR AMP'!AF240</f>
        <v>-62.108110085299913</v>
      </c>
      <c r="J240" s="1">
        <f>'LOOP GAIN FOR AMP'!AG240</f>
        <v>90.321375814127791</v>
      </c>
      <c r="K240" s="1"/>
      <c r="L240" s="1"/>
      <c r="M240" s="1"/>
      <c r="O240" s="1">
        <f t="shared" si="27"/>
        <v>-90.858019451409604</v>
      </c>
      <c r="P240" s="1">
        <f t="shared" si="28"/>
        <v>-62.016893041350542</v>
      </c>
      <c r="Q240">
        <f t="shared" si="29"/>
        <v>90.858019451409604</v>
      </c>
      <c r="R240">
        <f t="shared" si="29"/>
        <v>62.016893041350542</v>
      </c>
      <c r="AA240" s="1">
        <f t="shared" si="30"/>
        <v>0</v>
      </c>
      <c r="AB240" s="1">
        <f t="shared" si="31"/>
        <v>0</v>
      </c>
      <c r="AC240">
        <f t="shared" si="32"/>
        <v>0</v>
      </c>
      <c r="AD240">
        <f t="shared" si="35"/>
        <v>0</v>
      </c>
      <c r="AE240" s="1">
        <f t="shared" si="33"/>
        <v>0</v>
      </c>
      <c r="AF240" s="1">
        <f t="shared" si="34"/>
        <v>0</v>
      </c>
      <c r="AG240">
        <v>0</v>
      </c>
    </row>
    <row r="241" spans="2:33">
      <c r="B241">
        <v>51</v>
      </c>
      <c r="F241">
        <f>'LOOP GAIN FOR BUCK'!AZ241</f>
        <v>-29.078445236441993</v>
      </c>
      <c r="G241">
        <f>'LOOP GAIN FOR BUCK'!AX241</f>
        <v>-152.90967110976246</v>
      </c>
      <c r="I241" s="1">
        <f>'LOOP GAIN FOR AMP'!AF241</f>
        <v>-62.280102121141866</v>
      </c>
      <c r="J241" s="1">
        <f>'LOOP GAIN FOR AMP'!AG241</f>
        <v>90.315075143049484</v>
      </c>
      <c r="K241" s="1"/>
      <c r="L241" s="1"/>
      <c r="M241" s="1"/>
      <c r="O241" s="1">
        <f t="shared" si="27"/>
        <v>-91.358547357583859</v>
      </c>
      <c r="P241" s="1">
        <f t="shared" si="28"/>
        <v>-62.594595966712973</v>
      </c>
      <c r="Q241">
        <f t="shared" si="29"/>
        <v>91.358547357583859</v>
      </c>
      <c r="R241">
        <f t="shared" si="29"/>
        <v>62.594595966712973</v>
      </c>
      <c r="AA241" s="1">
        <f t="shared" si="30"/>
        <v>0</v>
      </c>
      <c r="AB241" s="1">
        <f t="shared" si="31"/>
        <v>0</v>
      </c>
      <c r="AC241">
        <f t="shared" si="32"/>
        <v>0</v>
      </c>
      <c r="AD241">
        <f t="shared" si="35"/>
        <v>0</v>
      </c>
      <c r="AE241" s="1">
        <f t="shared" si="33"/>
        <v>0</v>
      </c>
      <c r="AF241" s="1">
        <f t="shared" si="34"/>
        <v>0</v>
      </c>
      <c r="AG241">
        <v>0</v>
      </c>
    </row>
    <row r="242" spans="2:33">
      <c r="B242">
        <v>52</v>
      </c>
      <c r="F242">
        <f>'LOOP GAIN FOR BUCK'!AZ242</f>
        <v>-29.401428675943578</v>
      </c>
      <c r="G242">
        <f>'LOOP GAIN FOR BUCK'!AX242</f>
        <v>-153.45817344119666</v>
      </c>
      <c r="I242" s="1">
        <f>'LOOP GAIN FOR AMP'!AF242</f>
        <v>-62.448754723682846</v>
      </c>
      <c r="J242" s="1">
        <f>'LOOP GAIN FOR AMP'!AG242</f>
        <v>90.309016759786758</v>
      </c>
      <c r="K242" s="1"/>
      <c r="L242" s="1"/>
      <c r="M242" s="1"/>
      <c r="O242" s="1">
        <f t="shared" si="27"/>
        <v>-91.850183399626417</v>
      </c>
      <c r="P242" s="1">
        <f t="shared" si="28"/>
        <v>-63.149156681409906</v>
      </c>
      <c r="Q242">
        <f t="shared" si="29"/>
        <v>91.850183399626417</v>
      </c>
      <c r="R242">
        <f t="shared" si="29"/>
        <v>63.149156681409906</v>
      </c>
      <c r="AA242" s="1">
        <f t="shared" si="30"/>
        <v>0</v>
      </c>
      <c r="AB242" s="1">
        <f t="shared" si="31"/>
        <v>0</v>
      </c>
      <c r="AC242">
        <f t="shared" si="32"/>
        <v>0</v>
      </c>
      <c r="AD242">
        <f t="shared" si="35"/>
        <v>0</v>
      </c>
      <c r="AE242" s="1">
        <f t="shared" si="33"/>
        <v>0</v>
      </c>
      <c r="AF242" s="1">
        <f t="shared" si="34"/>
        <v>0</v>
      </c>
      <c r="AG242">
        <v>0</v>
      </c>
    </row>
    <row r="243" spans="2:33">
      <c r="B243">
        <v>53</v>
      </c>
      <c r="F243">
        <f>'LOOP GAIN FOR BUCK'!AZ243</f>
        <v>-29.719011098067767</v>
      </c>
      <c r="G243">
        <f>'LOOP GAIN FOR BUCK'!AX243</f>
        <v>-153.98508110206865</v>
      </c>
      <c r="I243" s="1">
        <f>'LOOP GAIN FOR AMP'!AF243</f>
        <v>-62.614195097336221</v>
      </c>
      <c r="J243" s="1">
        <f>'LOOP GAIN FOR AMP'!AG243</f>
        <v>90.303186953285092</v>
      </c>
      <c r="K243" s="1"/>
      <c r="L243" s="1"/>
      <c r="M243" s="1"/>
      <c r="O243" s="1">
        <f t="shared" si="27"/>
        <v>-92.333206195403989</v>
      </c>
      <c r="P243" s="1">
        <f t="shared" si="28"/>
        <v>-63.681894148783556</v>
      </c>
      <c r="Q243">
        <f t="shared" si="29"/>
        <v>92.333206195403989</v>
      </c>
      <c r="R243">
        <f t="shared" si="29"/>
        <v>63.681894148783556</v>
      </c>
      <c r="AA243" s="1">
        <f t="shared" si="30"/>
        <v>0</v>
      </c>
      <c r="AB243" s="1">
        <f t="shared" si="31"/>
        <v>0</v>
      </c>
      <c r="AC243">
        <f t="shared" si="32"/>
        <v>0</v>
      </c>
      <c r="AD243">
        <f t="shared" si="35"/>
        <v>0</v>
      </c>
      <c r="AE243" s="1">
        <f t="shared" si="33"/>
        <v>0</v>
      </c>
      <c r="AF243" s="1">
        <f t="shared" si="34"/>
        <v>0</v>
      </c>
      <c r="AG243">
        <v>0</v>
      </c>
    </row>
    <row r="244" spans="2:33">
      <c r="B244">
        <v>54</v>
      </c>
      <c r="F244">
        <f>'LOOP GAIN FOR BUCK'!AZ244</f>
        <v>-30.031340701873944</v>
      </c>
      <c r="G244">
        <f>'LOOP GAIN FOR BUCK'!AX244</f>
        <v>-154.49160745571467</v>
      </c>
      <c r="I244" s="1">
        <f>'LOOP GAIN FOR AMP'!AF244</f>
        <v>-62.77654331443631</v>
      </c>
      <c r="J244" s="1">
        <f>'LOOP GAIN FOR AMP'!AG244</f>
        <v>90.297573027822125</v>
      </c>
      <c r="K244" s="1"/>
      <c r="L244" s="1"/>
      <c r="M244" s="1"/>
      <c r="O244" s="1">
        <f t="shared" si="27"/>
        <v>-92.807884016310254</v>
      </c>
      <c r="P244" s="1">
        <f t="shared" si="28"/>
        <v>-64.194034427892547</v>
      </c>
      <c r="Q244">
        <f t="shared" si="29"/>
        <v>92.807884016310254</v>
      </c>
      <c r="R244">
        <f t="shared" si="29"/>
        <v>64.194034427892547</v>
      </c>
      <c r="AA244" s="1">
        <f t="shared" si="30"/>
        <v>0</v>
      </c>
      <c r="AB244" s="1">
        <f t="shared" si="31"/>
        <v>0</v>
      </c>
      <c r="AC244">
        <f t="shared" si="32"/>
        <v>0</v>
      </c>
      <c r="AD244">
        <f t="shared" si="35"/>
        <v>0</v>
      </c>
      <c r="AE244" s="1">
        <f t="shared" si="33"/>
        <v>0</v>
      </c>
      <c r="AF244" s="1">
        <f t="shared" si="34"/>
        <v>0</v>
      </c>
      <c r="AG244">
        <v>0</v>
      </c>
    </row>
    <row r="245" spans="2:33">
      <c r="B245">
        <v>55</v>
      </c>
      <c r="F245">
        <f>'LOOP GAIN FOR BUCK'!AZ245</f>
        <v>-30.33856218291314</v>
      </c>
      <c r="G245">
        <f>'LOOP GAIN FOR BUCK'!AX245</f>
        <v>-154.97888122876438</v>
      </c>
      <c r="I245" s="1">
        <f>'LOOP GAIN FOR AMP'!AF245</f>
        <v>-62.935912838615231</v>
      </c>
      <c r="J245" s="1">
        <f>'LOOP GAIN FOR AMP'!AG245</f>
        <v>90.292163210736533</v>
      </c>
      <c r="K245" s="1"/>
      <c r="L245" s="1"/>
      <c r="M245" s="1"/>
      <c r="O245" s="1">
        <f t="shared" si="27"/>
        <v>-93.274475021528374</v>
      </c>
      <c r="P245" s="1">
        <f t="shared" si="28"/>
        <v>-64.686718018027847</v>
      </c>
      <c r="Q245">
        <f t="shared" si="29"/>
        <v>93.274475021528374</v>
      </c>
      <c r="R245">
        <f t="shared" si="29"/>
        <v>64.686718018027847</v>
      </c>
      <c r="AA245" s="1">
        <f t="shared" si="30"/>
        <v>0</v>
      </c>
      <c r="AB245" s="1">
        <f t="shared" si="31"/>
        <v>0</v>
      </c>
      <c r="AC245">
        <f t="shared" si="32"/>
        <v>0</v>
      </c>
      <c r="AD245">
        <f t="shared" si="35"/>
        <v>0</v>
      </c>
      <c r="AE245" s="1">
        <f t="shared" si="33"/>
        <v>0</v>
      </c>
      <c r="AF245" s="1">
        <f t="shared" si="34"/>
        <v>0</v>
      </c>
      <c r="AG245">
        <v>0</v>
      </c>
    </row>
    <row r="246" spans="2:33">
      <c r="B246">
        <v>56</v>
      </c>
      <c r="F246">
        <f>'LOOP GAIN FOR BUCK'!AZ246</f>
        <v>-30.640816526766468</v>
      </c>
      <c r="G246">
        <f>'LOOP GAIN FOR BUCK'!AX246</f>
        <v>-155.44795318702597</v>
      </c>
      <c r="I246" s="1">
        <f>'LOOP GAIN FOR AMP'!AF246</f>
        <v>-63.092411001037128</v>
      </c>
      <c r="J246" s="1">
        <f>'LOOP GAIN FOR AMP'!AG246</f>
        <v>90.286946570039817</v>
      </c>
      <c r="K246" s="1"/>
      <c r="L246" s="1"/>
      <c r="M246" s="1"/>
      <c r="O246" s="1">
        <f t="shared" si="27"/>
        <v>-93.733227527803592</v>
      </c>
      <c r="P246" s="1">
        <f t="shared" si="28"/>
        <v>-65.161006616986157</v>
      </c>
      <c r="Q246">
        <f t="shared" si="29"/>
        <v>93.733227527803592</v>
      </c>
      <c r="R246">
        <f t="shared" si="29"/>
        <v>65.161006616986157</v>
      </c>
      <c r="AA246" s="1">
        <f t="shared" si="30"/>
        <v>0</v>
      </c>
      <c r="AB246" s="1">
        <f t="shared" si="31"/>
        <v>0</v>
      </c>
      <c r="AC246">
        <f t="shared" si="32"/>
        <v>0</v>
      </c>
      <c r="AD246">
        <f t="shared" si="35"/>
        <v>0</v>
      </c>
      <c r="AE246" s="1">
        <f t="shared" si="33"/>
        <v>0</v>
      </c>
      <c r="AF246" s="1">
        <f t="shared" si="34"/>
        <v>0</v>
      </c>
      <c r="AG246">
        <v>0</v>
      </c>
    </row>
    <row r="247" spans="2:33">
      <c r="B247">
        <v>57</v>
      </c>
      <c r="F247">
        <f>'LOOP GAIN FOR BUCK'!AZ247</f>
        <v>-30.938240870138351</v>
      </c>
      <c r="G247">
        <f>'LOOP GAIN FOR BUCK'!AX247</f>
        <v>-155.89980227069202</v>
      </c>
      <c r="I247" s="1">
        <f>'LOOP GAIN FOR AMP'!AF247</f>
        <v>-63.246139434494815</v>
      </c>
      <c r="J247" s="1">
        <f>'LOOP GAIN FOR AMP'!AG247</f>
        <v>90.281912940696415</v>
      </c>
      <c r="K247" s="1"/>
      <c r="L247" s="1"/>
      <c r="M247" s="1"/>
      <c r="O247" s="1">
        <f t="shared" si="27"/>
        <v>-94.184380304633166</v>
      </c>
      <c r="P247" s="1">
        <f t="shared" si="28"/>
        <v>-65.617889329995606</v>
      </c>
      <c r="Q247">
        <f t="shared" si="29"/>
        <v>94.184380304633166</v>
      </c>
      <c r="R247">
        <f t="shared" si="29"/>
        <v>65.617889329995606</v>
      </c>
      <c r="AA247" s="1">
        <f t="shared" si="30"/>
        <v>0</v>
      </c>
      <c r="AB247" s="1">
        <f t="shared" si="31"/>
        <v>0</v>
      </c>
      <c r="AC247">
        <f t="shared" si="32"/>
        <v>0</v>
      </c>
      <c r="AD247">
        <f t="shared" si="35"/>
        <v>0</v>
      </c>
      <c r="AE247" s="1">
        <f t="shared" si="33"/>
        <v>0</v>
      </c>
      <c r="AF247" s="1">
        <f t="shared" si="34"/>
        <v>0</v>
      </c>
      <c r="AG247">
        <v>0</v>
      </c>
    </row>
    <row r="248" spans="2:33">
      <c r="B248">
        <v>58</v>
      </c>
      <c r="F248">
        <f>'LOOP GAIN FOR BUCK'!AZ248</f>
        <v>-31.23096841692826</v>
      </c>
      <c r="G248">
        <f>'LOOP GAIN FOR BUCK'!AX248</f>
        <v>-156.33534122577288</v>
      </c>
      <c r="I248" s="1">
        <f>'LOOP GAIN FOR AMP'!AF248</f>
        <v>-63.397194469764912</v>
      </c>
      <c r="J248" s="1">
        <f>'LOOP GAIN FOR AMP'!AG248</f>
        <v>90.277052858527782</v>
      </c>
      <c r="K248" s="1"/>
      <c r="L248" s="1"/>
      <c r="M248" s="1"/>
      <c r="O248" s="1">
        <f t="shared" si="27"/>
        <v>-94.628162886693175</v>
      </c>
      <c r="P248" s="1">
        <f t="shared" si="28"/>
        <v>-66.058288367245098</v>
      </c>
      <c r="Q248">
        <f t="shared" si="29"/>
        <v>94.628162886693175</v>
      </c>
      <c r="R248">
        <f t="shared" si="29"/>
        <v>66.058288367245098</v>
      </c>
      <c r="AA248" s="1">
        <f t="shared" si="30"/>
        <v>0</v>
      </c>
      <c r="AB248" s="1">
        <f t="shared" si="31"/>
        <v>0</v>
      </c>
      <c r="AC248">
        <f t="shared" si="32"/>
        <v>0</v>
      </c>
      <c r="AD248">
        <f t="shared" si="35"/>
        <v>0</v>
      </c>
      <c r="AE248" s="1">
        <f t="shared" si="33"/>
        <v>0</v>
      </c>
      <c r="AF248" s="1">
        <f t="shared" si="34"/>
        <v>0</v>
      </c>
      <c r="AG248">
        <v>0</v>
      </c>
    </row>
    <row r="249" spans="2:33">
      <c r="B249">
        <v>59</v>
      </c>
      <c r="F249">
        <f>'LOOP GAIN FOR BUCK'!AZ249</f>
        <v>-31.519128398820847</v>
      </c>
      <c r="G249">
        <f>'LOOP GAIN FOR BUCK'!AX249</f>
        <v>-156.75542176861637</v>
      </c>
      <c r="I249" s="1">
        <f>'LOOP GAIN FOR AMP'!AF249</f>
        <v>-63.545667498091987</v>
      </c>
      <c r="J249" s="1">
        <f>'LOOP GAIN FOR AMP'!AG249</f>
        <v>90.27235750083571</v>
      </c>
      <c r="K249" s="1"/>
      <c r="L249" s="1"/>
      <c r="M249" s="1"/>
      <c r="O249" s="1">
        <f t="shared" si="27"/>
        <v>-95.064795896912841</v>
      </c>
      <c r="P249" s="1">
        <f t="shared" si="28"/>
        <v>-66.483064267780662</v>
      </c>
      <c r="Q249">
        <f t="shared" si="29"/>
        <v>95.064795896912841</v>
      </c>
      <c r="R249">
        <f t="shared" si="29"/>
        <v>66.483064267780662</v>
      </c>
      <c r="AA249" s="1">
        <f t="shared" si="30"/>
        <v>0</v>
      </c>
      <c r="AB249" s="1">
        <f t="shared" si="31"/>
        <v>0</v>
      </c>
      <c r="AC249">
        <f t="shared" si="32"/>
        <v>0</v>
      </c>
      <c r="AD249">
        <f t="shared" si="35"/>
        <v>0</v>
      </c>
      <c r="AE249" s="1">
        <f t="shared" si="33"/>
        <v>0</v>
      </c>
      <c r="AF249" s="1">
        <f t="shared" si="34"/>
        <v>0</v>
      </c>
      <c r="AG249">
        <v>0</v>
      </c>
    </row>
    <row r="250" spans="2:33">
      <c r="B250">
        <v>60</v>
      </c>
      <c r="F250">
        <f>'LOOP GAIN FOR BUCK'!AZ250</f>
        <v>-31.802846071707247</v>
      </c>
      <c r="G250">
        <f>'LOOP GAIN FOR BUCK'!AX250</f>
        <v>-157.1608393194542</v>
      </c>
      <c r="I250" s="1">
        <f>'LOOP GAIN FOR AMP'!AF250</f>
        <v>-63.691645303216269</v>
      </c>
      <c r="J250" s="1">
        <f>'LOOP GAIN FOR AMP'!AG250</f>
        <v>90.267818632960825</v>
      </c>
      <c r="K250" s="1"/>
      <c r="L250" s="1"/>
      <c r="M250" s="1"/>
      <c r="O250" s="1">
        <f t="shared" si="27"/>
        <v>-95.494491374923513</v>
      </c>
      <c r="P250" s="1">
        <f t="shared" si="28"/>
        <v>-66.893020686493372</v>
      </c>
      <c r="Q250">
        <f t="shared" si="29"/>
        <v>95.494491374923513</v>
      </c>
      <c r="R250">
        <f t="shared" si="29"/>
        <v>66.893020686493372</v>
      </c>
      <c r="AA250" s="1">
        <f t="shared" si="30"/>
        <v>0</v>
      </c>
      <c r="AB250" s="1">
        <f t="shared" si="31"/>
        <v>0</v>
      </c>
      <c r="AC250">
        <f t="shared" si="32"/>
        <v>0</v>
      </c>
      <c r="AD250">
        <f t="shared" si="35"/>
        <v>0</v>
      </c>
      <c r="AE250" s="1">
        <f t="shared" si="33"/>
        <v>0</v>
      </c>
      <c r="AF250" s="1">
        <f t="shared" si="34"/>
        <v>0</v>
      </c>
      <c r="AG250">
        <v>0</v>
      </c>
    </row>
    <row r="251" spans="2:33">
      <c r="B251">
        <v>61</v>
      </c>
      <c r="F251">
        <f>'LOOP GAIN FOR BUCK'!AZ251</f>
        <v>-32.082242740733662</v>
      </c>
      <c r="G251">
        <f>'LOOP GAIN FOR BUCK'!AX251</f>
        <v>-157.55233733943095</v>
      </c>
      <c r="I251" s="1">
        <f>'LOOP GAIN FOR AMP'!AF251</f>
        <v>-63.83521036596521</v>
      </c>
      <c r="J251" s="1">
        <f>'LOOP GAIN FOR AMP'!AG251</f>
        <v>90.263428560096315</v>
      </c>
      <c r="K251" s="1"/>
      <c r="L251" s="1"/>
      <c r="M251" s="1"/>
      <c r="O251" s="1">
        <f t="shared" si="27"/>
        <v>-95.917453106698872</v>
      </c>
      <c r="P251" s="1">
        <f t="shared" si="28"/>
        <v>-67.288908779334633</v>
      </c>
      <c r="Q251">
        <f t="shared" si="29"/>
        <v>95.917453106698872</v>
      </c>
      <c r="R251">
        <f t="shared" si="29"/>
        <v>67.288908779334633</v>
      </c>
      <c r="AA251" s="1">
        <f t="shared" si="30"/>
        <v>0</v>
      </c>
      <c r="AB251" s="1">
        <f t="shared" si="31"/>
        <v>0</v>
      </c>
      <c r="AC251">
        <f t="shared" si="32"/>
        <v>0</v>
      </c>
      <c r="AD251">
        <f t="shared" si="35"/>
        <v>0</v>
      </c>
      <c r="AE251" s="1">
        <f t="shared" si="33"/>
        <v>0</v>
      </c>
      <c r="AF251" s="1">
        <f t="shared" si="34"/>
        <v>0</v>
      </c>
      <c r="AG251">
        <v>0</v>
      </c>
    </row>
    <row r="252" spans="2:33">
      <c r="B252">
        <v>62</v>
      </c>
      <c r="F252">
        <f>'LOOP GAIN FOR BUCK'!AZ252</f>
        <v>-32.357435808012418</v>
      </c>
      <c r="G252">
        <f>'LOOP GAIN FOR BUCK'!AX252</f>
        <v>-157.93061130372911</v>
      </c>
      <c r="I252" s="1">
        <f>'LOOP GAIN FOR AMP'!AF252</f>
        <v>-63.976441144084959</v>
      </c>
      <c r="J252" s="1">
        <f>'LOOP GAIN FOR AMP'!AG252</f>
        <v>90.259180083763511</v>
      </c>
      <c r="K252" s="1"/>
      <c r="L252" s="1"/>
      <c r="M252" s="1"/>
      <c r="O252" s="1">
        <f t="shared" si="27"/>
        <v>-96.33387695209737</v>
      </c>
      <c r="P252" s="1">
        <f t="shared" si="28"/>
        <v>-67.671431219965598</v>
      </c>
      <c r="Q252">
        <f t="shared" si="29"/>
        <v>96.33387695209737</v>
      </c>
      <c r="R252">
        <f t="shared" si="29"/>
        <v>67.671431219965598</v>
      </c>
      <c r="AA252" s="1">
        <f t="shared" si="30"/>
        <v>0</v>
      </c>
      <c r="AB252" s="1">
        <f t="shared" si="31"/>
        <v>0</v>
      </c>
      <c r="AC252">
        <f t="shared" si="32"/>
        <v>0</v>
      </c>
      <c r="AD252">
        <f t="shared" si="35"/>
        <v>0</v>
      </c>
      <c r="AE252" s="1">
        <f t="shared" si="33"/>
        <v>0</v>
      </c>
      <c r="AF252" s="1">
        <f t="shared" si="34"/>
        <v>0</v>
      </c>
      <c r="AG252">
        <v>0</v>
      </c>
    </row>
    <row r="253" spans="2:33">
      <c r="B253">
        <v>63</v>
      </c>
      <c r="F253">
        <f>'LOOP GAIN FOR BUCK'!AZ253</f>
        <v>-32.62853883806509</v>
      </c>
      <c r="G253">
        <f>'LOOP GAIN FOR BUCK'!AX253</f>
        <v>-158.29631234137281</v>
      </c>
      <c r="I253" s="1">
        <f>'LOOP GAIN FOR AMP'!AF253</f>
        <v>-64.115412329688382</v>
      </c>
      <c r="J253" s="1">
        <f>'LOOP GAIN FOR AMP'!AG253</f>
        <v>90.255066462430605</v>
      </c>
      <c r="K253" s="1"/>
      <c r="L253" s="1"/>
      <c r="M253" s="1"/>
      <c r="O253" s="1">
        <f t="shared" si="27"/>
        <v>-96.743951167753465</v>
      </c>
      <c r="P253" s="1">
        <f t="shared" si="28"/>
        <v>-68.041245878942206</v>
      </c>
      <c r="Q253">
        <f t="shared" si="29"/>
        <v>96.743951167753465</v>
      </c>
      <c r="R253">
        <f t="shared" si="29"/>
        <v>68.041245878942206</v>
      </c>
      <c r="AA253" s="1">
        <f t="shared" si="30"/>
        <v>0</v>
      </c>
      <c r="AB253" s="1">
        <f t="shared" si="31"/>
        <v>0</v>
      </c>
      <c r="AC253">
        <f t="shared" si="32"/>
        <v>0</v>
      </c>
      <c r="AD253">
        <f t="shared" si="35"/>
        <v>0</v>
      </c>
      <c r="AE253" s="1">
        <f t="shared" si="33"/>
        <v>0</v>
      </c>
      <c r="AF253" s="1">
        <f t="shared" si="34"/>
        <v>0</v>
      </c>
      <c r="AG253">
        <v>0</v>
      </c>
    </row>
    <row r="254" spans="2:33">
      <c r="B254">
        <v>64</v>
      </c>
      <c r="F254">
        <f>'LOOP GAIN FOR BUCK'!AZ254</f>
        <v>-32.895661636930036</v>
      </c>
      <c r="G254">
        <f>'LOOP GAIN FOR BUCK'!AX254</f>
        <v>-158.65005057017135</v>
      </c>
      <c r="I254" s="1">
        <f>'LOOP GAIN FOR AMP'!AF254</f>
        <v>-64.252195086434298</v>
      </c>
      <c r="J254" s="1">
        <f>'LOOP GAIN FOR AMP'!AG254</f>
        <v>90.251081375823176</v>
      </c>
      <c r="K254" s="1"/>
      <c r="L254" s="1"/>
      <c r="M254" s="1"/>
      <c r="O254" s="1">
        <f t="shared" si="27"/>
        <v>-97.147856723364328</v>
      </c>
      <c r="P254" s="1">
        <f t="shared" si="28"/>
        <v>-68.398969194348169</v>
      </c>
      <c r="Q254">
        <f t="shared" si="29"/>
        <v>97.147856723364328</v>
      </c>
      <c r="R254">
        <f t="shared" si="29"/>
        <v>68.398969194348169</v>
      </c>
      <c r="AA254" s="1">
        <f t="shared" si="30"/>
        <v>0</v>
      </c>
      <c r="AB254" s="1">
        <f t="shared" si="31"/>
        <v>0</v>
      </c>
      <c r="AC254">
        <f t="shared" si="32"/>
        <v>0</v>
      </c>
      <c r="AD254">
        <f t="shared" si="35"/>
        <v>0</v>
      </c>
      <c r="AE254" s="1">
        <f t="shared" si="33"/>
        <v>0</v>
      </c>
      <c r="AF254" s="1">
        <f t="shared" si="34"/>
        <v>0</v>
      </c>
      <c r="AG254">
        <v>0</v>
      </c>
    </row>
    <row r="255" spans="2:33">
      <c r="B255">
        <v>65</v>
      </c>
      <c r="F255">
        <f>'LOOP GAIN FOR BUCK'!AZ255</f>
        <v>-33.158910341585596</v>
      </c>
      <c r="G255">
        <f>'LOOP GAIN FOR BUCK'!AX255</f>
        <v>-158.99239815314451</v>
      </c>
      <c r="I255" s="1">
        <f>'LOOP GAIN FOR AMP'!AF255</f>
        <v>-64.38685726832307</v>
      </c>
      <c r="J255" s="1">
        <f>'LOOP GAIN FOR AMP'!AG255</f>
        <v>90.247218892527499</v>
      </c>
      <c r="K255" s="1"/>
      <c r="L255" s="1"/>
      <c r="M255" s="1"/>
      <c r="O255" s="1">
        <f t="shared" si="27"/>
        <v>-97.545767609908665</v>
      </c>
      <c r="P255" s="1">
        <f t="shared" si="28"/>
        <v>-68.745179260617007</v>
      </c>
      <c r="Q255">
        <f t="shared" si="29"/>
        <v>97.545767609908665</v>
      </c>
      <c r="R255">
        <f t="shared" si="29"/>
        <v>68.745179260617007</v>
      </c>
      <c r="AA255" s="1">
        <f t="shared" si="30"/>
        <v>0</v>
      </c>
      <c r="AB255" s="1">
        <f t="shared" si="31"/>
        <v>0</v>
      </c>
      <c r="AC255">
        <f t="shared" si="32"/>
        <v>0</v>
      </c>
      <c r="AD255">
        <f t="shared" si="35"/>
        <v>0</v>
      </c>
      <c r="AE255" s="1">
        <f t="shared" si="33"/>
        <v>0</v>
      </c>
      <c r="AF255" s="1">
        <f t="shared" si="34"/>
        <v>0</v>
      </c>
      <c r="AG255">
        <v>0</v>
      </c>
    </row>
    <row r="256" spans="2:33">
      <c r="B256">
        <v>66</v>
      </c>
      <c r="F256">
        <f>'LOOP GAIN FOR BUCK'!AZ256</f>
        <v>-33.418387516939283</v>
      </c>
      <c r="G256">
        <f>'LOOP GAIN FOR BUCK'!AX256</f>
        <v>-159.32389210069655</v>
      </c>
      <c r="I256" s="1">
        <f>'LOOP GAIN FOR AMP'!AF256</f>
        <v>-64.519463621792355</v>
      </c>
      <c r="J256" s="1">
        <f>'LOOP GAIN FOR AMP'!AG256</f>
        <v>90.243473440538693</v>
      </c>
      <c r="K256" s="1"/>
      <c r="L256" s="1"/>
      <c r="M256" s="1"/>
      <c r="O256" s="1">
        <f t="shared" si="27"/>
        <v>-97.937851138731645</v>
      </c>
      <c r="P256" s="1">
        <f t="shared" si="28"/>
        <v>-69.080418660157861</v>
      </c>
      <c r="Q256">
        <f t="shared" si="29"/>
        <v>97.937851138731645</v>
      </c>
      <c r="R256">
        <f t="shared" si="29"/>
        <v>69.080418660157861</v>
      </c>
      <c r="AA256" s="1">
        <f t="shared" si="30"/>
        <v>0</v>
      </c>
      <c r="AB256" s="1">
        <f t="shared" si="31"/>
        <v>0</v>
      </c>
      <c r="AC256">
        <f t="shared" si="32"/>
        <v>0</v>
      </c>
      <c r="AD256">
        <f t="shared" si="35"/>
        <v>0</v>
      </c>
      <c r="AE256" s="1">
        <f t="shared" si="33"/>
        <v>0</v>
      </c>
      <c r="AF256" s="1">
        <f t="shared" si="34"/>
        <v>0</v>
      </c>
      <c r="AG256">
        <v>0</v>
      </c>
    </row>
    <row r="257" spans="2:33">
      <c r="B257">
        <v>67</v>
      </c>
      <c r="F257">
        <f>'LOOP GAIN FOR BUCK'!AZ257</f>
        <v>-33.674192258131555</v>
      </c>
      <c r="G257">
        <f>'LOOP GAIN FOR BUCK'!AX257</f>
        <v>-159.64503684081814</v>
      </c>
      <c r="I257" s="1">
        <f>'LOOP GAIN FOR AMP'!AF257</f>
        <v>-64.650075972619462</v>
      </c>
      <c r="J257" s="1">
        <f>'LOOP GAIN FOR AMP'!AG257</f>
        <v>90.239839780445109</v>
      </c>
      <c r="K257" s="1"/>
      <c r="L257" s="1"/>
      <c r="M257" s="1"/>
      <c r="O257" s="1">
        <f t="shared" si="27"/>
        <v>-98.324268230751017</v>
      </c>
      <c r="P257" s="1">
        <f t="shared" si="28"/>
        <v>-69.405197060373027</v>
      </c>
      <c r="Q257">
        <f t="shared" si="29"/>
        <v>98.324268230751017</v>
      </c>
      <c r="R257">
        <f t="shared" si="29"/>
        <v>69.405197060373027</v>
      </c>
      <c r="AA257" s="1">
        <f t="shared" si="30"/>
        <v>0</v>
      </c>
      <c r="AB257" s="1">
        <f t="shared" si="31"/>
        <v>0</v>
      </c>
      <c r="AC257">
        <f t="shared" si="32"/>
        <v>0</v>
      </c>
      <c r="AD257">
        <f t="shared" si="35"/>
        <v>0</v>
      </c>
      <c r="AE257" s="1">
        <f t="shared" si="33"/>
        <v>0</v>
      </c>
      <c r="AF257" s="1">
        <f t="shared" si="34"/>
        <v>0</v>
      </c>
      <c r="AG257">
        <v>0</v>
      </c>
    </row>
    <row r="258" spans="2:33">
      <c r="B258">
        <v>68</v>
      </c>
      <c r="F258">
        <f>'LOOP GAIN FOR BUCK'!AZ258</f>
        <v>-33.926420296317509</v>
      </c>
      <c r="G258">
        <f>'LOOP GAIN FOR BUCK'!AX258</f>
        <v>-159.95630657771079</v>
      </c>
      <c r="I258" s="1">
        <f>'LOOP GAIN FOR AMP'!AF258</f>
        <v>-64.778753398980768</v>
      </c>
      <c r="J258" s="1">
        <f>'LOOP GAIN FOR AMP'!AG258</f>
        <v>90.236312980978397</v>
      </c>
      <c r="K258" s="1"/>
      <c r="L258" s="1"/>
      <c r="M258" s="1"/>
      <c r="O258" s="1">
        <f t="shared" si="27"/>
        <v>-98.705173695298271</v>
      </c>
      <c r="P258" s="1">
        <f t="shared" si="28"/>
        <v>-69.719993596732394</v>
      </c>
      <c r="Q258">
        <f t="shared" si="29"/>
        <v>98.705173695298271</v>
      </c>
      <c r="R258">
        <f t="shared" si="29"/>
        <v>69.719993596732394</v>
      </c>
      <c r="AA258" s="1">
        <f t="shared" si="30"/>
        <v>0</v>
      </c>
      <c r="AB258" s="1">
        <f t="shared" si="31"/>
        <v>0</v>
      </c>
      <c r="AC258">
        <f t="shared" si="32"/>
        <v>0</v>
      </c>
      <c r="AD258">
        <f t="shared" si="35"/>
        <v>0</v>
      </c>
      <c r="AE258" s="1">
        <f t="shared" si="33"/>
        <v>0</v>
      </c>
      <c r="AF258" s="1">
        <f t="shared" si="34"/>
        <v>0</v>
      </c>
      <c r="AG258">
        <v>0</v>
      </c>
    </row>
    <row r="259" spans="2:33">
      <c r="B259">
        <v>69</v>
      </c>
      <c r="F259">
        <f>'LOOP GAIN FOR BUCK'!AZ259</f>
        <v>-34.175164106434664</v>
      </c>
      <c r="G259">
        <f>'LOOP GAIN FOR BUCK'!AX259</f>
        <v>-160.25814745746658</v>
      </c>
      <c r="I259" s="1">
        <f>'LOOP GAIN FOR AMP'!AF259</f>
        <v>-64.905552391880519</v>
      </c>
      <c r="J259" s="1">
        <f>'LOOP GAIN FOR AMP'!AG259</f>
        <v>90.232888396689617</v>
      </c>
      <c r="K259" s="1"/>
      <c r="L259" s="1"/>
      <c r="M259" s="1"/>
      <c r="O259" s="1">
        <f t="shared" ref="O259:O299" si="36">I259+F259</f>
        <v>-99.080716498315184</v>
      </c>
      <c r="P259" s="1">
        <f t="shared" ref="P259:P299" si="37">G259+J259</f>
        <v>-70.02525906077696</v>
      </c>
      <c r="Q259">
        <f t="shared" ref="Q259:R299" si="38">ABS(O259)</f>
        <v>99.080716498315184</v>
      </c>
      <c r="R259">
        <f t="shared" si="38"/>
        <v>70.02525906077696</v>
      </c>
      <c r="AA259" s="1">
        <f t="shared" ref="AA259:AA299" si="39">O259*Z$18</f>
        <v>0</v>
      </c>
      <c r="AB259" s="1">
        <f t="shared" ref="AB259:AB299" si="40">P259*Z$19</f>
        <v>0</v>
      </c>
      <c r="AC259">
        <f t="shared" ref="AC259:AC299" si="41">(C259*Z$15+F259*Z$16)*Z$20</f>
        <v>0</v>
      </c>
      <c r="AD259">
        <f t="shared" si="35"/>
        <v>0</v>
      </c>
      <c r="AE259" s="1">
        <f t="shared" ref="AE259:AE299" si="42">I259*Z$22</f>
        <v>0</v>
      </c>
      <c r="AF259" s="1">
        <f t="shared" ref="AF259:AF299" si="43">J259*Z$23</f>
        <v>0</v>
      </c>
      <c r="AG259">
        <v>0</v>
      </c>
    </row>
    <row r="260" spans="2:33">
      <c r="B260">
        <v>70</v>
      </c>
      <c r="F260">
        <f>'LOOP GAIN FOR BUCK'!AZ260</f>
        <v>-34.420513015751069</v>
      </c>
      <c r="G260">
        <f>'LOOP GAIN FOR BUCK'!AX260</f>
        <v>-160.55097955779183</v>
      </c>
      <c r="I260" s="1">
        <f>'LOOP GAIN FOR AMP'!AF260</f>
        <v>-65.030527004039158</v>
      </c>
      <c r="J260" s="1">
        <f>'LOOP GAIN FOR AMP'!AG260</f>
        <v>90.229561647537324</v>
      </c>
      <c r="K260" s="1"/>
      <c r="L260" s="1"/>
      <c r="M260" s="1"/>
      <c r="O260" s="1">
        <f t="shared" si="36"/>
        <v>-99.451040019790227</v>
      </c>
      <c r="P260" s="1">
        <f t="shared" si="37"/>
        <v>-70.32141791025451</v>
      </c>
      <c r="Q260">
        <f t="shared" si="38"/>
        <v>99.451040019790227</v>
      </c>
      <c r="R260">
        <f t="shared" si="38"/>
        <v>70.32141791025451</v>
      </c>
      <c r="AA260" s="1">
        <f t="shared" si="39"/>
        <v>0</v>
      </c>
      <c r="AB260" s="1">
        <f t="shared" si="40"/>
        <v>0</v>
      </c>
      <c r="AC260">
        <f t="shared" si="41"/>
        <v>0</v>
      </c>
      <c r="AD260">
        <f t="shared" ref="AD260:AD299" si="44">(D260*Z$15+G260*Z$16)*Z$21</f>
        <v>0</v>
      </c>
      <c r="AE260" s="1">
        <f t="shared" si="42"/>
        <v>0</v>
      </c>
      <c r="AF260" s="1">
        <f t="shared" si="43"/>
        <v>0</v>
      </c>
      <c r="AG260">
        <v>0</v>
      </c>
    </row>
    <row r="261" spans="2:33">
      <c r="B261">
        <v>71</v>
      </c>
      <c r="F261">
        <f>'LOOP GAIN FOR BUCK'!AZ261</f>
        <v>-34.662553312225739</v>
      </c>
      <c r="G261">
        <f>'LOOP GAIN FOR BUCK'!AX261</f>
        <v>-160.83519871725079</v>
      </c>
      <c r="I261" s="1">
        <f>'LOOP GAIN FOR AMP'!AF261</f>
        <v>-65.153728988223406</v>
      </c>
      <c r="J261" s="1">
        <f>'LOOP GAIN FOR AMP'!AG261</f>
        <v>90.226328600200972</v>
      </c>
      <c r="K261" s="1"/>
      <c r="L261" s="1"/>
      <c r="M261" s="1"/>
      <c r="O261" s="1">
        <f t="shared" si="36"/>
        <v>-99.816282300449146</v>
      </c>
      <c r="P261" s="1">
        <f t="shared" si="37"/>
        <v>-70.608870117049818</v>
      </c>
      <c r="Q261">
        <f t="shared" si="38"/>
        <v>99.816282300449146</v>
      </c>
      <c r="R261">
        <f t="shared" si="38"/>
        <v>70.608870117049818</v>
      </c>
      <c r="AA261" s="1">
        <f t="shared" si="39"/>
        <v>0</v>
      </c>
      <c r="AB261" s="1">
        <f t="shared" si="40"/>
        <v>0</v>
      </c>
      <c r="AC261">
        <f t="shared" si="41"/>
        <v>0</v>
      </c>
      <c r="AD261">
        <f t="shared" si="44"/>
        <v>0</v>
      </c>
      <c r="AE261" s="1">
        <f t="shared" si="42"/>
        <v>0</v>
      </c>
      <c r="AF261" s="1">
        <f t="shared" si="43"/>
        <v>0</v>
      </c>
      <c r="AG261">
        <v>0</v>
      </c>
    </row>
    <row r="262" spans="2:33">
      <c r="B262">
        <v>72</v>
      </c>
      <c r="F262">
        <f>'LOOP GAIN FOR BUCK'!AZ262</f>
        <v>-34.901368351910492</v>
      </c>
      <c r="G262">
        <f>'LOOP GAIN FOR BUCK'!AX262</f>
        <v>-161.11117821810643</v>
      </c>
      <c r="I262" s="1">
        <f>'LOOP GAIN FOR AMP'!AF262</f>
        <v>-65.275207925903985</v>
      </c>
      <c r="J262" s="1">
        <f>'LOOP GAIN FOR AMP'!AG262</f>
        <v>90.22318535095124</v>
      </c>
      <c r="K262" s="1"/>
      <c r="L262" s="1"/>
      <c r="M262" s="1"/>
      <c r="O262" s="1">
        <f t="shared" si="36"/>
        <v>-100.17657627781448</v>
      </c>
      <c r="P262" s="1">
        <f t="shared" si="37"/>
        <v>-70.887992867155191</v>
      </c>
      <c r="Q262">
        <f t="shared" si="38"/>
        <v>100.17657627781448</v>
      </c>
      <c r="R262">
        <f t="shared" si="38"/>
        <v>70.887992867155191</v>
      </c>
      <c r="AA262" s="1">
        <f t="shared" si="39"/>
        <v>0</v>
      </c>
      <c r="AB262" s="1">
        <f t="shared" si="40"/>
        <v>0</v>
      </c>
      <c r="AC262">
        <f t="shared" si="41"/>
        <v>0</v>
      </c>
      <c r="AD262">
        <f t="shared" si="44"/>
        <v>0</v>
      </c>
      <c r="AE262" s="1">
        <f t="shared" si="42"/>
        <v>0</v>
      </c>
      <c r="AF262" s="1">
        <f t="shared" si="43"/>
        <v>0</v>
      </c>
      <c r="AG262">
        <v>0</v>
      </c>
    </row>
    <row r="263" spans="2:33">
      <c r="B263">
        <v>73</v>
      </c>
      <c r="F263">
        <f>'LOOP GAIN FOR BUCK'!AZ263</f>
        <v>-35.137038664785024</v>
      </c>
      <c r="G263">
        <f>'LOOP GAIN FOR BUCK'!AX263</f>
        <v>-161.37927033556167</v>
      </c>
      <c r="I263" s="1">
        <f>'LOOP GAIN FOR AMP'!AF263</f>
        <v>-65.395011347041091</v>
      </c>
      <c r="J263" s="1">
        <f>'LOOP GAIN FOR AMP'!AG263</f>
        <v>90.220128209927026</v>
      </c>
      <c r="K263" s="1"/>
      <c r="L263" s="1"/>
      <c r="M263" s="1"/>
      <c r="O263" s="1">
        <f t="shared" si="36"/>
        <v>-100.53205001182612</v>
      </c>
      <c r="P263" s="1">
        <f t="shared" si="37"/>
        <v>-71.159142125634645</v>
      </c>
      <c r="Q263">
        <f t="shared" si="38"/>
        <v>100.53205001182612</v>
      </c>
      <c r="R263">
        <f t="shared" si="38"/>
        <v>71.159142125634645</v>
      </c>
      <c r="AA263" s="1">
        <f t="shared" si="39"/>
        <v>0</v>
      </c>
      <c r="AB263" s="1">
        <f t="shared" si="40"/>
        <v>0</v>
      </c>
      <c r="AC263">
        <f t="shared" si="41"/>
        <v>0</v>
      </c>
      <c r="AD263">
        <f t="shared" si="44"/>
        <v>0</v>
      </c>
      <c r="AE263" s="1">
        <f t="shared" si="42"/>
        <v>0</v>
      </c>
      <c r="AF263" s="1">
        <f t="shared" si="43"/>
        <v>0</v>
      </c>
      <c r="AG263">
        <v>0</v>
      </c>
    </row>
    <row r="264" spans="2:33">
      <c r="B264">
        <v>74</v>
      </c>
      <c r="F264">
        <f>'LOOP GAIN FOR BUCK'!AZ264</f>
        <v>-35.369642058552223</v>
      </c>
      <c r="G264">
        <f>'LOOP GAIN FOR BUCK'!AX264</f>
        <v>-161.63980776503257</v>
      </c>
      <c r="I264" s="1">
        <f>'LOOP GAIN FOR AMP'!AF264</f>
        <v>-65.513184841722264</v>
      </c>
      <c r="J264" s="1">
        <f>'LOOP GAIN FOR AMP'!AG264</f>
        <v>90.217153686688164</v>
      </c>
      <c r="K264" s="1"/>
      <c r="L264" s="1"/>
      <c r="M264" s="1"/>
      <c r="O264" s="1">
        <f t="shared" si="36"/>
        <v>-100.88282690027449</v>
      </c>
      <c r="P264" s="1">
        <f t="shared" si="37"/>
        <v>-71.422654078344408</v>
      </c>
      <c r="Q264">
        <f t="shared" si="38"/>
        <v>100.88282690027449</v>
      </c>
      <c r="R264">
        <f t="shared" si="38"/>
        <v>71.422654078344408</v>
      </c>
      <c r="AA264" s="1">
        <f t="shared" si="39"/>
        <v>0</v>
      </c>
      <c r="AB264" s="1">
        <f t="shared" si="40"/>
        <v>0</v>
      </c>
      <c r="AC264">
        <f t="shared" si="41"/>
        <v>0</v>
      </c>
      <c r="AD264">
        <f t="shared" si="44"/>
        <v>0</v>
      </c>
      <c r="AE264" s="1">
        <f t="shared" si="42"/>
        <v>0</v>
      </c>
      <c r="AF264" s="1">
        <f t="shared" si="43"/>
        <v>0</v>
      </c>
      <c r="AG264">
        <v>0</v>
      </c>
    </row>
    <row r="265" spans="2:33">
      <c r="B265">
        <v>75</v>
      </c>
      <c r="F265">
        <f>'LOOP GAIN FOR BUCK'!AZ265</f>
        <v>-35.599253720031754</v>
      </c>
      <c r="G265">
        <f>'LOOP GAIN FOR BUCK'!AX265</f>
        <v>-161.89310493802367</v>
      </c>
      <c r="I265" s="1">
        <f>'LOOP GAIN FOR AMP'!AF265</f>
        <v>-65.629772164308221</v>
      </c>
      <c r="J265" s="1">
        <f>'LOOP GAIN FOR AMP'!AG265</f>
        <v>90.214258476923078</v>
      </c>
      <c r="K265" s="1"/>
      <c r="L265" s="1"/>
      <c r="M265" s="1"/>
      <c r="O265" s="1">
        <f t="shared" si="36"/>
        <v>-101.22902588433998</v>
      </c>
      <c r="P265" s="1">
        <f t="shared" si="37"/>
        <v>-71.678846461100591</v>
      </c>
      <c r="Q265">
        <f t="shared" si="38"/>
        <v>101.22902588433998</v>
      </c>
      <c r="R265">
        <f t="shared" si="38"/>
        <v>71.678846461100591</v>
      </c>
      <c r="AA265" s="1">
        <f t="shared" si="39"/>
        <v>0</v>
      </c>
      <c r="AB265" s="1">
        <f t="shared" si="40"/>
        <v>0</v>
      </c>
      <c r="AC265">
        <f t="shared" si="41"/>
        <v>0</v>
      </c>
      <c r="AD265">
        <f t="shared" si="44"/>
        <v>0</v>
      </c>
      <c r="AE265" s="1">
        <f t="shared" si="42"/>
        <v>0</v>
      </c>
      <c r="AF265" s="1">
        <f t="shared" si="43"/>
        <v>0</v>
      </c>
      <c r="AG265">
        <v>0</v>
      </c>
    </row>
    <row r="266" spans="2:33">
      <c r="B266">
        <v>76</v>
      </c>
      <c r="F266">
        <f>'LOOP GAIN FOR BUCK'!AZ266</f>
        <v>-35.825946313881659</v>
      </c>
      <c r="G266">
        <f>'LOOP GAIN FOR BUCK'!AX266</f>
        <v>-162.13945923620585</v>
      </c>
      <c r="I266" s="1">
        <f>'LOOP GAIN FOR AMP'!AF266</f>
        <v>-65.744815330682499</v>
      </c>
      <c r="J266" s="1">
        <f>'LOOP GAIN FOR AMP'!AG266</f>
        <v>90.211439450205219</v>
      </c>
      <c r="K266" s="1"/>
      <c r="L266" s="1"/>
      <c r="M266" s="1"/>
      <c r="O266" s="1">
        <f t="shared" si="36"/>
        <v>-101.57076164456416</v>
      </c>
      <c r="P266" s="1">
        <f t="shared" si="37"/>
        <v>-71.928019786000633</v>
      </c>
      <c r="Q266">
        <f t="shared" si="38"/>
        <v>101.57076164456416</v>
      </c>
      <c r="R266">
        <f t="shared" si="38"/>
        <v>71.928019786000633</v>
      </c>
      <c r="AA266" s="1">
        <f t="shared" si="39"/>
        <v>0</v>
      </c>
      <c r="AB266" s="1">
        <f t="shared" si="40"/>
        <v>0</v>
      </c>
      <c r="AC266">
        <f t="shared" si="41"/>
        <v>0</v>
      </c>
      <c r="AD266">
        <f t="shared" si="44"/>
        <v>0</v>
      </c>
      <c r="AE266" s="1">
        <f t="shared" si="42"/>
        <v>0</v>
      </c>
      <c r="AF266" s="1">
        <f t="shared" si="43"/>
        <v>0</v>
      </c>
      <c r="AG266">
        <v>0</v>
      </c>
    </row>
    <row r="267" spans="2:33">
      <c r="B267">
        <v>77</v>
      </c>
      <c r="F267">
        <f>'LOOP GAIN FOR BUCK'!AZ267</f>
        <v>-36.04979007845288</v>
      </c>
      <c r="G267">
        <f>'LOOP GAIN FOR BUCK'!AX267</f>
        <v>-162.3791521124194</v>
      </c>
      <c r="I267" s="1">
        <f>'LOOP GAIN FOR AMP'!AF267</f>
        <v>-65.858354709145374</v>
      </c>
      <c r="J267" s="1">
        <f>'LOOP GAIN FOR AMP'!AG267</f>
        <v>90.208693638704446</v>
      </c>
      <c r="K267" s="1"/>
      <c r="L267" s="1"/>
      <c r="M267" s="1"/>
      <c r="O267" s="1">
        <f t="shared" si="36"/>
        <v>-101.90814478759825</v>
      </c>
      <c r="P267" s="1">
        <f t="shared" si="37"/>
        <v>-72.170458473714959</v>
      </c>
      <c r="Q267">
        <f t="shared" si="38"/>
        <v>101.90814478759825</v>
      </c>
      <c r="R267">
        <f t="shared" si="38"/>
        <v>72.170458473714959</v>
      </c>
      <c r="AA267" s="1">
        <f t="shared" si="39"/>
        <v>0</v>
      </c>
      <c r="AB267" s="1">
        <f t="shared" si="40"/>
        <v>0</v>
      </c>
      <c r="AC267">
        <f t="shared" si="41"/>
        <v>0</v>
      </c>
      <c r="AD267">
        <f t="shared" si="44"/>
        <v>0</v>
      </c>
      <c r="AE267" s="1">
        <f t="shared" si="42"/>
        <v>0</v>
      </c>
      <c r="AF267" s="1">
        <f t="shared" si="43"/>
        <v>0</v>
      </c>
      <c r="AG267">
        <v>0</v>
      </c>
    </row>
    <row r="268" spans="2:33">
      <c r="B268">
        <v>78</v>
      </c>
      <c r="F268">
        <f>'LOOP GAIN FOR BUCK'!AZ268</f>
        <v>-36.270852918643286</v>
      </c>
      <c r="G268">
        <f>'LOOP GAIN FOR BUCK'!AX268</f>
        <v>-162.61245012652412</v>
      </c>
      <c r="I268" s="1">
        <f>'LOOP GAIN FOR AMP'!AF268</f>
        <v>-65.970429105444168</v>
      </c>
      <c r="J268" s="1">
        <f>'LOOP GAIN FOR AMP'!AG268</f>
        <v>90.206018226765437</v>
      </c>
      <c r="K268" s="1"/>
      <c r="L268" s="1"/>
      <c r="M268" s="1"/>
      <c r="O268" s="1">
        <f t="shared" si="36"/>
        <v>-102.24128202408745</v>
      </c>
      <c r="P268" s="1">
        <f t="shared" si="37"/>
        <v>-72.406431899758687</v>
      </c>
      <c r="Q268">
        <f t="shared" si="38"/>
        <v>102.24128202408745</v>
      </c>
      <c r="R268">
        <f t="shared" si="38"/>
        <v>72.406431899758687</v>
      </c>
      <c r="AA268" s="1">
        <f t="shared" si="39"/>
        <v>0</v>
      </c>
      <c r="AB268" s="1">
        <f t="shared" si="40"/>
        <v>0</v>
      </c>
      <c r="AC268">
        <f t="shared" si="41"/>
        <v>0</v>
      </c>
      <c r="AD268">
        <f t="shared" si="44"/>
        <v>0</v>
      </c>
      <c r="AE268" s="1">
        <f t="shared" si="42"/>
        <v>0</v>
      </c>
      <c r="AF268" s="1">
        <f t="shared" si="43"/>
        <v>0</v>
      </c>
      <c r="AG268">
        <v>0</v>
      </c>
    </row>
    <row r="269" spans="2:33">
      <c r="B269">
        <v>79</v>
      </c>
      <c r="F269">
        <f>'LOOP GAIN FOR BUCK'!AZ269</f>
        <v>-36.489200495667838</v>
      </c>
      <c r="G269">
        <f>'LOOP GAIN FOR BUCK'!AX269</f>
        <v>-162.83960590329826</v>
      </c>
      <c r="I269" s="1">
        <f>'LOOP GAIN FOR AMP'!AF269</f>
        <v>-66.081075842388074</v>
      </c>
      <c r="J269" s="1">
        <f>'LOOP GAIN FOR AMP'!AG269</f>
        <v>90.203410541278245</v>
      </c>
      <c r="K269" s="1"/>
      <c r="L269" s="1"/>
      <c r="M269" s="1"/>
      <c r="O269" s="1">
        <f t="shared" si="36"/>
        <v>-102.57027633805592</v>
      </c>
      <c r="P269" s="1">
        <f t="shared" si="37"/>
        <v>-72.636195362020018</v>
      </c>
      <c r="Q269">
        <f t="shared" si="38"/>
        <v>102.57027633805592</v>
      </c>
      <c r="R269">
        <f t="shared" si="38"/>
        <v>72.636195362020018</v>
      </c>
      <c r="AA269" s="1">
        <f t="shared" si="39"/>
        <v>0</v>
      </c>
      <c r="AB269" s="1">
        <f t="shared" si="40"/>
        <v>0</v>
      </c>
      <c r="AC269">
        <f t="shared" si="41"/>
        <v>0</v>
      </c>
      <c r="AD269">
        <f t="shared" si="44"/>
        <v>0</v>
      </c>
      <c r="AE269" s="1">
        <f t="shared" si="42"/>
        <v>0</v>
      </c>
      <c r="AF269" s="1">
        <f t="shared" si="43"/>
        <v>0</v>
      </c>
      <c r="AG269">
        <v>0</v>
      </c>
    </row>
    <row r="270" spans="2:33">
      <c r="B270">
        <v>80</v>
      </c>
      <c r="F270">
        <f>'LOOP GAIN FOR BUCK'!AZ270</f>
        <v>-36.70489631370237</v>
      </c>
      <c r="G270">
        <f>'LOOP GAIN FOR BUCK'!AX270</f>
        <v>-163.0608590189301</v>
      </c>
      <c r="I270" s="1">
        <f>'LOOP GAIN FOR AMP'!AF270</f>
        <v>-66.190330834456276</v>
      </c>
      <c r="J270" s="1">
        <f>'LOOP GAIN FOR AMP'!AG270</f>
        <v>90.200868042770651</v>
      </c>
      <c r="K270" s="1"/>
      <c r="L270" s="1"/>
      <c r="M270" s="1"/>
      <c r="O270" s="1">
        <f t="shared" si="36"/>
        <v>-102.89522714815865</v>
      </c>
      <c r="P270" s="1">
        <f t="shared" si="37"/>
        <v>-72.859990976159452</v>
      </c>
      <c r="Q270">
        <f t="shared" si="38"/>
        <v>102.89522714815865</v>
      </c>
      <c r="R270">
        <f t="shared" si="38"/>
        <v>72.859990976159452</v>
      </c>
      <c r="AA270" s="1">
        <f t="shared" si="39"/>
        <v>0</v>
      </c>
      <c r="AB270" s="1">
        <f t="shared" si="40"/>
        <v>0</v>
      </c>
      <c r="AC270">
        <f t="shared" si="41"/>
        <v>0</v>
      </c>
      <c r="AD270">
        <f t="shared" si="44"/>
        <v>0</v>
      </c>
      <c r="AE270" s="1">
        <f t="shared" si="42"/>
        <v>0</v>
      </c>
      <c r="AF270" s="1">
        <f t="shared" si="43"/>
        <v>0</v>
      </c>
      <c r="AG270">
        <v>0</v>
      </c>
    </row>
    <row r="271" spans="2:33">
      <c r="B271">
        <v>81</v>
      </c>
      <c r="F271">
        <f>'LOOP GAIN FOR BUCK'!AZ271</f>
        <v>-36.918001803391476</v>
      </c>
      <c r="G271">
        <f>'LOOP GAIN FOR BUCK'!AX271</f>
        <v>-163.27643682205417</v>
      </c>
      <c r="I271" s="1">
        <f>'LOOP GAIN FOR AMP'!AF271</f>
        <v>-66.298228657772285</v>
      </c>
      <c r="J271" s="1">
        <f>'LOOP GAIN FOR AMP'!AG271</f>
        <v>90.198388317159939</v>
      </c>
      <c r="K271" s="1"/>
      <c r="L271" s="1"/>
      <c r="M271" s="1"/>
      <c r="O271" s="1">
        <f t="shared" si="36"/>
        <v>-103.21623046116376</v>
      </c>
      <c r="P271" s="1">
        <f t="shared" si="37"/>
        <v>-73.078048504894227</v>
      </c>
      <c r="Q271">
        <f t="shared" si="38"/>
        <v>103.21623046116376</v>
      </c>
      <c r="R271">
        <f t="shared" si="38"/>
        <v>73.078048504894227</v>
      </c>
      <c r="AA271" s="1">
        <f t="shared" si="39"/>
        <v>0</v>
      </c>
      <c r="AB271" s="1">
        <f t="shared" si="40"/>
        <v>0</v>
      </c>
      <c r="AC271">
        <f t="shared" si="41"/>
        <v>0</v>
      </c>
      <c r="AD271">
        <f t="shared" si="44"/>
        <v>0</v>
      </c>
      <c r="AE271" s="1">
        <f t="shared" si="42"/>
        <v>0</v>
      </c>
      <c r="AF271" s="1">
        <f t="shared" si="43"/>
        <v>0</v>
      </c>
      <c r="AG271">
        <v>0</v>
      </c>
    </row>
    <row r="272" spans="2:33">
      <c r="B272">
        <v>82</v>
      </c>
      <c r="F272">
        <f>'LOOP GAIN FOR BUCK'!AZ272</f>
        <v>-37.128576402236931</v>
      </c>
      <c r="G272">
        <f>'LOOP GAIN FOR BUCK'!AX272</f>
        <v>-163.48655519474477</v>
      </c>
      <c r="I272" s="1">
        <f>'LOOP GAIN FOR AMP'!AF272</f>
        <v>-66.404802615785769</v>
      </c>
      <c r="J272" s="1">
        <f>'LOOP GAIN FOR AMP'!AG272</f>
        <v>90.195969068108695</v>
      </c>
      <c r="K272" s="1"/>
      <c r="L272" s="1"/>
      <c r="M272" s="1"/>
      <c r="O272" s="1">
        <f t="shared" si="36"/>
        <v>-103.5333790180227</v>
      </c>
      <c r="P272" s="1">
        <f t="shared" si="37"/>
        <v>-73.290586126636072</v>
      </c>
      <c r="Q272">
        <f t="shared" si="38"/>
        <v>103.5333790180227</v>
      </c>
      <c r="R272">
        <f t="shared" si="38"/>
        <v>73.290586126636072</v>
      </c>
      <c r="AA272" s="1">
        <f t="shared" si="39"/>
        <v>0</v>
      </c>
      <c r="AB272" s="1">
        <f t="shared" si="40"/>
        <v>0</v>
      </c>
      <c r="AC272">
        <f t="shared" si="41"/>
        <v>0</v>
      </c>
      <c r="AD272">
        <f t="shared" si="44"/>
        <v>0</v>
      </c>
      <c r="AE272" s="1">
        <f t="shared" si="42"/>
        <v>0</v>
      </c>
      <c r="AF272" s="1">
        <f t="shared" si="43"/>
        <v>0</v>
      </c>
      <c r="AG272">
        <v>0</v>
      </c>
    </row>
    <row r="273" spans="2:33">
      <c r="B273">
        <v>83</v>
      </c>
      <c r="F273">
        <f>'LOOP GAIN FOR BUCK'!AZ273</f>
        <v>-37.336677631904564</v>
      </c>
      <c r="G273">
        <f>'LOOP GAIN FOR BUCK'!AX273</f>
        <v>-163.6914192583954</v>
      </c>
      <c r="I273" s="1">
        <f>'LOOP GAIN FOR AMP'!AF273</f>
        <v>-66.510084800973999</v>
      </c>
      <c r="J273" s="1">
        <f>'LOOP GAIN FOR AMP'!AG273</f>
        <v>90.193608109932697</v>
      </c>
      <c r="K273" s="1"/>
      <c r="L273" s="1"/>
      <c r="M273" s="1"/>
      <c r="O273" s="1">
        <f t="shared" si="36"/>
        <v>-103.84676243287856</v>
      </c>
      <c r="P273" s="1">
        <f t="shared" si="37"/>
        <v>-73.497811148462702</v>
      </c>
      <c r="Q273">
        <f t="shared" si="38"/>
        <v>103.84676243287856</v>
      </c>
      <c r="R273">
        <f t="shared" si="38"/>
        <v>73.497811148462702</v>
      </c>
      <c r="AA273" s="1">
        <f t="shared" si="39"/>
        <v>0</v>
      </c>
      <c r="AB273" s="1">
        <f t="shared" si="40"/>
        <v>0</v>
      </c>
      <c r="AC273">
        <f t="shared" si="41"/>
        <v>0</v>
      </c>
      <c r="AD273">
        <f t="shared" si="44"/>
        <v>0</v>
      </c>
      <c r="AE273" s="1">
        <f t="shared" si="42"/>
        <v>0</v>
      </c>
      <c r="AF273" s="1">
        <f t="shared" si="43"/>
        <v>0</v>
      </c>
      <c r="AG273">
        <v>0</v>
      </c>
    </row>
    <row r="274" spans="2:33">
      <c r="B274">
        <v>84</v>
      </c>
      <c r="F274">
        <f>'LOOP GAIN FOR BUCK'!AZ274</f>
        <v>-37.542361172503206</v>
      </c>
      <c r="G274">
        <f>'LOOP GAIN FOR BUCK'!AX274</f>
        <v>-163.89122402896987</v>
      </c>
      <c r="I274" s="1">
        <f>'LOOP GAIN FOR AMP'!AF274</f>
        <v>-66.614106152848805</v>
      </c>
      <c r="J274" s="1">
        <f>'LOOP GAIN FOR AMP'!AG274</f>
        <v>90.19130336101513</v>
      </c>
      <c r="K274" s="1"/>
      <c r="L274" s="1"/>
      <c r="M274" s="1"/>
      <c r="O274" s="1">
        <f t="shared" si="36"/>
        <v>-104.15646732535201</v>
      </c>
      <c r="P274" s="1">
        <f t="shared" si="37"/>
        <v>-73.699920667954743</v>
      </c>
      <c r="Q274">
        <f t="shared" si="38"/>
        <v>104.15646732535201</v>
      </c>
      <c r="R274">
        <f t="shared" si="38"/>
        <v>73.699920667954743</v>
      </c>
      <c r="AA274" s="1">
        <f t="shared" si="39"/>
        <v>0</v>
      </c>
      <c r="AB274" s="1">
        <f t="shared" si="40"/>
        <v>0</v>
      </c>
      <c r="AC274">
        <f t="shared" si="41"/>
        <v>0</v>
      </c>
      <c r="AD274">
        <f t="shared" si="44"/>
        <v>0</v>
      </c>
      <c r="AE274" s="1">
        <f t="shared" si="42"/>
        <v>0</v>
      </c>
      <c r="AF274" s="1">
        <f t="shared" si="43"/>
        <v>0</v>
      </c>
      <c r="AG274">
        <v>0</v>
      </c>
    </row>
    <row r="275" spans="2:33">
      <c r="B275">
        <v>85</v>
      </c>
      <c r="F275">
        <f>'LOOP GAIN FOR BUCK'!AZ275</f>
        <v>-37.745680933902712</v>
      </c>
      <c r="G275">
        <f>'LOOP GAIN FOR BUCK'!AX275</f>
        <v>-164.0861550257132</v>
      </c>
      <c r="I275" s="1">
        <f>'LOOP GAIN FOR AMP'!AF275</f>
        <v>-66.716896512531534</v>
      </c>
      <c r="J275" s="1">
        <f>'LOOP GAIN FOR AMP'!AG275</f>
        <v>90.189052837686248</v>
      </c>
      <c r="K275" s="1"/>
      <c r="L275" s="1"/>
      <c r="M275" s="1"/>
      <c r="O275" s="1">
        <f t="shared" si="36"/>
        <v>-104.46257744643424</v>
      </c>
      <c r="P275" s="1">
        <f t="shared" si="37"/>
        <v>-73.897102188026949</v>
      </c>
      <c r="Q275">
        <f t="shared" si="38"/>
        <v>104.46257744643424</v>
      </c>
      <c r="R275">
        <f t="shared" si="38"/>
        <v>73.897102188026949</v>
      </c>
      <c r="AA275" s="1">
        <f t="shared" si="39"/>
        <v>0</v>
      </c>
      <c r="AB275" s="1">
        <f t="shared" si="40"/>
        <v>0</v>
      </c>
      <c r="AC275">
        <f t="shared" si="41"/>
        <v>0</v>
      </c>
      <c r="AD275">
        <f t="shared" si="44"/>
        <v>0</v>
      </c>
      <c r="AE275" s="1">
        <f t="shared" si="42"/>
        <v>0</v>
      </c>
      <c r="AF275" s="1">
        <f t="shared" si="43"/>
        <v>0</v>
      </c>
      <c r="AG275">
        <v>0</v>
      </c>
    </row>
    <row r="276" spans="2:33">
      <c r="B276">
        <v>86</v>
      </c>
      <c r="F276">
        <f>'LOOP GAIN FOR BUCK'!AZ276</f>
        <v>-37.946689124167051</v>
      </c>
      <c r="G276">
        <f>'LOOP GAIN FOR BUCK'!AX276</f>
        <v>-164.27638883704924</v>
      </c>
      <c r="I276" s="1">
        <f>'LOOP GAIN FOR AMP'!AF276</f>
        <v>-66.818484674136556</v>
      </c>
      <c r="J276" s="1">
        <f>'LOOP GAIN FOR AMP'!AG276</f>
        <v>90.186854648529362</v>
      </c>
      <c r="K276" s="1"/>
      <c r="L276" s="1"/>
      <c r="M276" s="1"/>
      <c r="O276" s="1">
        <f t="shared" si="36"/>
        <v>-104.76517379830361</v>
      </c>
      <c r="P276" s="1">
        <f t="shared" si="37"/>
        <v>-74.089534188519877</v>
      </c>
      <c r="Q276">
        <f t="shared" si="38"/>
        <v>104.76517379830361</v>
      </c>
      <c r="R276">
        <f t="shared" si="38"/>
        <v>74.089534188519877</v>
      </c>
      <c r="AA276" s="1">
        <f t="shared" si="39"/>
        <v>0</v>
      </c>
      <c r="AB276" s="1">
        <f t="shared" si="40"/>
        <v>0</v>
      </c>
      <c r="AC276">
        <f t="shared" si="41"/>
        <v>0</v>
      </c>
      <c r="AD276">
        <f t="shared" si="44"/>
        <v>0</v>
      </c>
      <c r="AE276" s="1">
        <f t="shared" si="42"/>
        <v>0</v>
      </c>
      <c r="AF276" s="1">
        <f t="shared" si="43"/>
        <v>0</v>
      </c>
      <c r="AG276">
        <v>0</v>
      </c>
    </row>
    <row r="277" spans="2:33">
      <c r="B277">
        <v>87</v>
      </c>
      <c r="F277">
        <f>'LOOP GAIN FOR BUCK'!AZ277</f>
        <v>-38.145436315186018</v>
      </c>
      <c r="G277">
        <f>'LOOP GAIN FOR BUCK'!AX277</f>
        <v>-164.46209364706436</v>
      </c>
      <c r="I277" s="1">
        <f>'LOOP GAIN FOR AMP'!AF277</f>
        <v>-66.918898433185035</v>
      </c>
      <c r="J277" s="1">
        <f>'LOOP GAIN FOR AMP'!AG277</f>
        <v>90.184706989079416</v>
      </c>
      <c r="K277" s="1"/>
      <c r="L277" s="1"/>
      <c r="M277" s="1"/>
      <c r="O277" s="1">
        <f t="shared" si="36"/>
        <v>-105.06433474837105</v>
      </c>
      <c r="P277" s="1">
        <f t="shared" si="37"/>
        <v>-74.277386657984948</v>
      </c>
      <c r="Q277">
        <f t="shared" si="38"/>
        <v>105.06433474837105</v>
      </c>
      <c r="R277">
        <f t="shared" si="38"/>
        <v>74.277386657984948</v>
      </c>
      <c r="AA277" s="1">
        <f t="shared" si="39"/>
        <v>0</v>
      </c>
      <c r="AB277" s="1">
        <f t="shared" si="40"/>
        <v>0</v>
      </c>
      <c r="AC277">
        <f t="shared" si="41"/>
        <v>0</v>
      </c>
      <c r="AD277">
        <f t="shared" si="44"/>
        <v>0</v>
      </c>
      <c r="AE277" s="1">
        <f t="shared" si="42"/>
        <v>0</v>
      </c>
      <c r="AF277" s="1">
        <f t="shared" si="43"/>
        <v>0</v>
      </c>
      <c r="AG277">
        <v>0</v>
      </c>
    </row>
    <row r="278" spans="2:33">
      <c r="B278">
        <v>88</v>
      </c>
      <c r="F278">
        <f>'LOOP GAIN FOR BUCK'!AZ278</f>
        <v>-38.341971505593634</v>
      </c>
      <c r="G278">
        <f>'LOOP GAIN FOR BUCK'!AX278</f>
        <v>-164.64342972568014</v>
      </c>
      <c r="I278" s="1">
        <f>'LOOP GAIN FOR AMP'!AF278</f>
        <v>-67.018164632252223</v>
      </c>
      <c r="J278" s="1">
        <f>'LOOP GAIN FOR AMP'!AG278</f>
        <v>90.182608136883843</v>
      </c>
      <c r="K278" s="1"/>
      <c r="L278" s="1"/>
      <c r="M278" s="1"/>
      <c r="O278" s="1">
        <f t="shared" si="36"/>
        <v>-105.36013613784586</v>
      </c>
      <c r="P278" s="1">
        <f t="shared" si="37"/>
        <v>-74.460821588796293</v>
      </c>
      <c r="Q278">
        <f t="shared" si="38"/>
        <v>105.36013613784586</v>
      </c>
      <c r="R278">
        <f t="shared" si="38"/>
        <v>74.460821588796293</v>
      </c>
      <c r="AA278" s="1">
        <f t="shared" si="39"/>
        <v>0</v>
      </c>
      <c r="AB278" s="1">
        <f t="shared" si="40"/>
        <v>0</v>
      </c>
      <c r="AC278">
        <f t="shared" si="41"/>
        <v>0</v>
      </c>
      <c r="AD278">
        <f t="shared" si="44"/>
        <v>0</v>
      </c>
      <c r="AE278" s="1">
        <f t="shared" si="42"/>
        <v>0</v>
      </c>
      <c r="AF278" s="1">
        <f t="shared" si="43"/>
        <v>0</v>
      </c>
      <c r="AG278">
        <v>0</v>
      </c>
    </row>
    <row r="279" spans="2:33">
      <c r="B279">
        <v>89</v>
      </c>
      <c r="F279">
        <f>'LOOP GAIN FOR BUCK'!AZ279</f>
        <v>-38.536342181065031</v>
      </c>
      <c r="G279">
        <f>'LOOP GAIN FOR BUCK'!AX279</f>
        <v>-164.82054988534938</v>
      </c>
      <c r="I279" s="1">
        <f>'LOOP GAIN FOR AMP'!AF279</f>
        <v>-67.116309204036099</v>
      </c>
      <c r="J279" s="1">
        <f>'LOOP GAIN FOR AMP'!AG279</f>
        <v>90.18055644689494</v>
      </c>
      <c r="K279" s="1"/>
      <c r="L279" s="1"/>
      <c r="M279" s="1"/>
      <c r="O279" s="1">
        <f t="shared" si="36"/>
        <v>-105.65265138510114</v>
      </c>
      <c r="P279" s="1">
        <f t="shared" si="37"/>
        <v>-74.639993438454439</v>
      </c>
      <c r="Q279">
        <f t="shared" si="38"/>
        <v>105.65265138510114</v>
      </c>
      <c r="R279">
        <f t="shared" si="38"/>
        <v>74.639993438454439</v>
      </c>
      <c r="AA279" s="1">
        <f t="shared" si="39"/>
        <v>0</v>
      </c>
      <c r="AB279" s="1">
        <f t="shared" si="40"/>
        <v>0</v>
      </c>
      <c r="AC279">
        <f t="shared" si="41"/>
        <v>0</v>
      </c>
      <c r="AD279">
        <f t="shared" si="44"/>
        <v>0</v>
      </c>
      <c r="AE279" s="1">
        <f t="shared" si="42"/>
        <v>0</v>
      </c>
      <c r="AF279" s="1">
        <f t="shared" si="43"/>
        <v>0</v>
      </c>
      <c r="AG279">
        <v>0</v>
      </c>
    </row>
    <row r="280" spans="2:33">
      <c r="B280">
        <v>90</v>
      </c>
      <c r="F280">
        <f>'LOOP GAIN FOR BUCK'!AZ280</f>
        <v>-38.728594372085119</v>
      </c>
      <c r="G280">
        <f>'LOOP GAIN FOR BUCK'!AX280</f>
        <v>-164.9935999068656</v>
      </c>
      <c r="I280" s="1">
        <f>'LOOP GAIN FOR AMP'!AF280</f>
        <v>-67.213357212020014</v>
      </c>
      <c r="J280" s="1">
        <f>'LOOP GAIN FOR AMP'!AG280</f>
        <v>90.17855034717094</v>
      </c>
      <c r="K280" s="1"/>
      <c r="L280" s="1"/>
      <c r="M280" s="1"/>
      <c r="O280" s="1">
        <f t="shared" si="36"/>
        <v>-105.94195158410514</v>
      </c>
      <c r="P280" s="1">
        <f t="shared" si="37"/>
        <v>-74.815049559694657</v>
      </c>
      <c r="Q280">
        <f t="shared" si="38"/>
        <v>105.94195158410514</v>
      </c>
      <c r="R280">
        <f t="shared" si="38"/>
        <v>74.815049559694657</v>
      </c>
      <c r="AA280" s="1">
        <f t="shared" si="39"/>
        <v>0</v>
      </c>
      <c r="AB280" s="1">
        <f t="shared" si="40"/>
        <v>0</v>
      </c>
      <c r="AC280">
        <f t="shared" si="41"/>
        <v>0</v>
      </c>
      <c r="AD280">
        <f t="shared" si="44"/>
        <v>0</v>
      </c>
      <c r="AE280" s="1">
        <f t="shared" si="42"/>
        <v>0</v>
      </c>
      <c r="AF280" s="1">
        <f t="shared" si="43"/>
        <v>0</v>
      </c>
      <c r="AG280">
        <v>0</v>
      </c>
    </row>
    <row r="281" spans="2:33">
      <c r="B281">
        <v>91</v>
      </c>
      <c r="F281">
        <f>'LOOP GAIN FOR BUCK'!AZ281</f>
        <v>-38.918772709283338</v>
      </c>
      <c r="G281">
        <f>'LOOP GAIN FOR BUCK'!AX281</f>
        <v>-165.16271893665555</v>
      </c>
      <c r="I281" s="1">
        <f>'LOOP GAIN FOR AMP'!AF281</f>
        <v>-67.30933288888896</v>
      </c>
      <c r="J281" s="1">
        <f>'LOOP GAIN FOR AMP'!AG281</f>
        <v>90.176588334858977</v>
      </c>
      <c r="K281" s="1"/>
      <c r="L281" s="1"/>
      <c r="M281" s="1"/>
      <c r="O281" s="1">
        <f t="shared" si="36"/>
        <v>-106.22810559817231</v>
      </c>
      <c r="P281" s="1">
        <f t="shared" si="37"/>
        <v>-74.986130601796575</v>
      </c>
      <c r="Q281">
        <f t="shared" si="38"/>
        <v>106.22810559817231</v>
      </c>
      <c r="R281">
        <f t="shared" si="38"/>
        <v>74.986130601796575</v>
      </c>
      <c r="AA281" s="1">
        <f t="shared" si="39"/>
        <v>0</v>
      </c>
      <c r="AB281" s="1">
        <f t="shared" si="40"/>
        <v>0</v>
      </c>
      <c r="AC281">
        <f t="shared" si="41"/>
        <v>0</v>
      </c>
      <c r="AD281">
        <f t="shared" si="44"/>
        <v>0</v>
      </c>
      <c r="AE281" s="1">
        <f t="shared" si="42"/>
        <v>0</v>
      </c>
      <c r="AF281" s="1">
        <f t="shared" si="43"/>
        <v>0</v>
      </c>
      <c r="AG281">
        <v>0</v>
      </c>
    </row>
    <row r="282" spans="2:33">
      <c r="B282">
        <v>92</v>
      </c>
      <c r="F282">
        <f>'LOOP GAIN FOR BUCK'!AZ282</f>
        <v>-39.106920476428535</v>
      </c>
      <c r="G282">
        <f>'LOOP GAIN FOR BUCK'!AX282</f>
        <v>-165.32803985772244</v>
      </c>
      <c r="I282" s="1">
        <f>'LOOP GAIN FOR AMP'!AF282</f>
        <v>-67.404259672846763</v>
      </c>
      <c r="J282" s="1">
        <f>'LOOP GAIN FOR AMP'!AG282</f>
        <v>90.174668972441197</v>
      </c>
      <c r="K282" s="1"/>
      <c r="L282" s="1"/>
      <c r="M282" s="1"/>
      <c r="O282" s="1">
        <f t="shared" si="36"/>
        <v>-106.5111801492753</v>
      </c>
      <c r="P282" s="1">
        <f t="shared" si="37"/>
        <v>-75.153370885281248</v>
      </c>
      <c r="Q282">
        <f t="shared" si="38"/>
        <v>106.5111801492753</v>
      </c>
      <c r="R282">
        <f t="shared" si="38"/>
        <v>75.153370885281248</v>
      </c>
      <c r="AA282" s="1">
        <f t="shared" si="39"/>
        <v>0</v>
      </c>
      <c r="AB282" s="1">
        <f t="shared" si="40"/>
        <v>0</v>
      </c>
      <c r="AC282">
        <f t="shared" si="41"/>
        <v>0</v>
      </c>
      <c r="AD282">
        <f t="shared" si="44"/>
        <v>0</v>
      </c>
      <c r="AE282" s="1">
        <f t="shared" si="42"/>
        <v>0</v>
      </c>
      <c r="AF282" s="1">
        <f t="shared" si="43"/>
        <v>0</v>
      </c>
      <c r="AG282">
        <v>0</v>
      </c>
    </row>
    <row r="283" spans="2:33">
      <c r="B283">
        <v>93</v>
      </c>
      <c r="F283">
        <f>'LOOP GAIN FOR BUCK'!AZ283</f>
        <v>-39.293079661177131</v>
      </c>
      <c r="G283">
        <f>'LOOP GAIN FOR BUCK'!AX283</f>
        <v>-165.48968963622625</v>
      </c>
      <c r="I283" s="1">
        <f>'LOOP GAIN FOR AMP'!AF283</f>
        <v>-67.498160241970197</v>
      </c>
      <c r="J283" s="1">
        <f>'LOOP GAIN FOR AMP'!AG283</f>
        <v>90.17279088422238</v>
      </c>
      <c r="K283" s="1"/>
      <c r="L283" s="1"/>
      <c r="M283" s="1"/>
      <c r="O283" s="1">
        <f t="shared" si="36"/>
        <v>-106.79123990314733</v>
      </c>
      <c r="P283" s="1">
        <f t="shared" si="37"/>
        <v>-75.316898752003866</v>
      </c>
      <c r="Q283">
        <f t="shared" si="38"/>
        <v>106.79123990314733</v>
      </c>
      <c r="R283">
        <f t="shared" si="38"/>
        <v>75.316898752003866</v>
      </c>
      <c r="AA283" s="1">
        <f t="shared" si="39"/>
        <v>0</v>
      </c>
      <c r="AB283" s="1">
        <f t="shared" si="40"/>
        <v>0</v>
      </c>
      <c r="AC283">
        <f t="shared" si="41"/>
        <v>0</v>
      </c>
      <c r="AD283">
        <f t="shared" si="44"/>
        <v>0</v>
      </c>
      <c r="AE283" s="1">
        <f t="shared" si="42"/>
        <v>0</v>
      </c>
      <c r="AF283" s="1">
        <f t="shared" si="43"/>
        <v>0</v>
      </c>
      <c r="AG283">
        <v>0</v>
      </c>
    </row>
    <row r="284" spans="2:33">
      <c r="B284">
        <v>94</v>
      </c>
      <c r="F284">
        <f>'LOOP GAIN FOR BUCK'!AZ284</f>
        <v>-39.477291003666444</v>
      </c>
      <c r="G284">
        <f>'LOOP GAIN FOR BUCK'!AX284</f>
        <v>-165.64778964552096</v>
      </c>
      <c r="I284" s="1">
        <f>'LOOP GAIN FOR AMP'!AF284</f>
        <v>-67.591056546726264</v>
      </c>
      <c r="J284" s="1">
        <f>'LOOP GAIN FOR AMP'!AG284</f>
        <v>90.170952753041846</v>
      </c>
      <c r="K284" s="1"/>
      <c r="L284" s="1"/>
      <c r="M284" s="1"/>
      <c r="O284" s="1">
        <f t="shared" si="36"/>
        <v>-107.0683475503927</v>
      </c>
      <c r="P284" s="1">
        <f t="shared" si="37"/>
        <v>-75.476836892479113</v>
      </c>
      <c r="Q284">
        <f t="shared" si="38"/>
        <v>107.0683475503927</v>
      </c>
      <c r="R284">
        <f t="shared" si="38"/>
        <v>75.476836892479113</v>
      </c>
      <c r="AA284" s="1">
        <f t="shared" si="39"/>
        <v>0</v>
      </c>
      <c r="AB284" s="1">
        <f t="shared" si="40"/>
        <v>0</v>
      </c>
      <c r="AC284">
        <f t="shared" si="41"/>
        <v>0</v>
      </c>
      <c r="AD284">
        <f t="shared" si="44"/>
        <v>0</v>
      </c>
      <c r="AE284" s="1">
        <f t="shared" si="42"/>
        <v>0</v>
      </c>
      <c r="AF284" s="1">
        <f t="shared" si="43"/>
        <v>0</v>
      </c>
      <c r="AG284">
        <v>0</v>
      </c>
    </row>
    <row r="285" spans="2:33">
      <c r="B285">
        <v>95</v>
      </c>
      <c r="F285">
        <f>'LOOP GAIN FOR BUCK'!AZ285</f>
        <v>-39.659594043042851</v>
      </c>
      <c r="G285">
        <f>'LOOP GAIN FOR BUCK'!AX285</f>
        <v>-165.80245596931775</v>
      </c>
      <c r="I285" s="1">
        <f>'LOOP GAIN FOR AMP'!AF285</f>
        <v>-67.682969840768877</v>
      </c>
      <c r="J285" s="1">
        <f>'LOOP GAIN FOR AMP'!AG285</f>
        <v>90.169153317193079</v>
      </c>
      <c r="K285" s="1"/>
      <c r="L285" s="1"/>
      <c r="M285" s="1"/>
      <c r="O285" s="1">
        <f t="shared" si="36"/>
        <v>-107.34256388381172</v>
      </c>
      <c r="P285" s="1">
        <f t="shared" si="37"/>
        <v>-75.633302652124669</v>
      </c>
      <c r="Q285">
        <f t="shared" si="38"/>
        <v>107.34256388381172</v>
      </c>
      <c r="R285">
        <f t="shared" si="38"/>
        <v>75.633302652124669</v>
      </c>
      <c r="AA285" s="1">
        <f t="shared" si="39"/>
        <v>0</v>
      </c>
      <c r="AB285" s="1">
        <f t="shared" si="40"/>
        <v>0</v>
      </c>
      <c r="AC285">
        <f t="shared" si="41"/>
        <v>0</v>
      </c>
      <c r="AD285">
        <f t="shared" si="44"/>
        <v>0</v>
      </c>
      <c r="AE285" s="1">
        <f t="shared" si="42"/>
        <v>0</v>
      </c>
      <c r="AF285" s="1">
        <f t="shared" si="43"/>
        <v>0</v>
      </c>
      <c r="AG285">
        <v>0</v>
      </c>
    </row>
    <row r="286" spans="2:33">
      <c r="B286">
        <v>96</v>
      </c>
      <c r="F286">
        <f>'LOOP GAIN FOR BUCK'!AZ286</f>
        <v>-39.840027162012632</v>
      </c>
      <c r="G286">
        <f>'LOOP GAIN FOR BUCK'!AX286</f>
        <v>-165.95379968550665</v>
      </c>
      <c r="I286" s="1">
        <f>'LOOP GAIN FOR AMP'!AF286</f>
        <v>-67.77392071012342</v>
      </c>
      <c r="J286" s="1">
        <f>'LOOP GAIN FOR AMP'!AG286</f>
        <v>90.167391367535927</v>
      </c>
      <c r="K286" s="1"/>
      <c r="L286" s="1"/>
      <c r="M286" s="1"/>
      <c r="O286" s="1">
        <f t="shared" si="36"/>
        <v>-107.61394787213605</v>
      </c>
      <c r="P286" s="1">
        <f t="shared" si="37"/>
        <v>-75.786408317970725</v>
      </c>
      <c r="Q286">
        <f t="shared" si="38"/>
        <v>107.61394787213605</v>
      </c>
      <c r="R286">
        <f t="shared" si="38"/>
        <v>75.786408317970725</v>
      </c>
      <c r="AA286" s="1">
        <f t="shared" si="39"/>
        <v>0</v>
      </c>
      <c r="AB286" s="1">
        <f t="shared" si="40"/>
        <v>0</v>
      </c>
      <c r="AC286">
        <f t="shared" si="41"/>
        <v>0</v>
      </c>
      <c r="AD286">
        <f t="shared" si="44"/>
        <v>0</v>
      </c>
      <c r="AE286" s="1">
        <f t="shared" si="42"/>
        <v>0</v>
      </c>
      <c r="AF286" s="1">
        <f t="shared" si="43"/>
        <v>0</v>
      </c>
      <c r="AG286">
        <v>0</v>
      </c>
    </row>
    <row r="287" spans="2:33">
      <c r="B287">
        <v>97</v>
      </c>
      <c r="F287">
        <f>'LOOP GAIN FOR BUCK'!AZ287</f>
        <v>-40.018627629500465</v>
      </c>
      <c r="G287">
        <f>'LOOP GAIN FOR BUCK'!AX287</f>
        <v>-166.10192713204259</v>
      </c>
      <c r="I287" s="1">
        <f>'LOOP GAIN FOR AMP'!AF287</f>
        <v>-67.863929100859096</v>
      </c>
      <c r="J287" s="1">
        <f>'LOOP GAIN FOR AMP'!AG287</f>
        <v>90.165665744786921</v>
      </c>
      <c r="K287" s="1"/>
      <c r="L287" s="1"/>
      <c r="M287" s="1"/>
      <c r="O287" s="1">
        <f t="shared" si="36"/>
        <v>-107.88255673035957</v>
      </c>
      <c r="P287" s="1">
        <f t="shared" si="37"/>
        <v>-75.936261387255669</v>
      </c>
      <c r="Q287">
        <f t="shared" si="38"/>
        <v>107.88255673035957</v>
      </c>
      <c r="R287">
        <f t="shared" si="38"/>
        <v>75.936261387255669</v>
      </c>
      <c r="AA287" s="1">
        <f t="shared" si="39"/>
        <v>0</v>
      </c>
      <c r="AB287" s="1">
        <f t="shared" si="40"/>
        <v>0</v>
      </c>
      <c r="AC287">
        <f t="shared" si="41"/>
        <v>0</v>
      </c>
      <c r="AD287">
        <f t="shared" si="44"/>
        <v>0</v>
      </c>
      <c r="AE287" s="1">
        <f t="shared" si="42"/>
        <v>0</v>
      </c>
      <c r="AF287" s="1">
        <f t="shared" si="43"/>
        <v>0</v>
      </c>
      <c r="AG287">
        <v>0</v>
      </c>
    </row>
    <row r="288" spans="2:33">
      <c r="B288">
        <v>98</v>
      </c>
      <c r="F288">
        <f>'LOOP GAIN FOR BUCK'!AZ288</f>
        <v>-40.195431641498132</v>
      </c>
      <c r="G288">
        <f>'LOOP GAIN FOR BUCK'!AX288</f>
        <v>-166.24694015619013</v>
      </c>
      <c r="I288" s="1">
        <f>'LOOP GAIN FOR AMP'!AF288</f>
        <v>-67.953014345342453</v>
      </c>
      <c r="J288" s="1">
        <f>'LOOP GAIN FOR AMP'!AG288</f>
        <v>90.163975336976392</v>
      </c>
      <c r="K288" s="1"/>
      <c r="L288" s="1"/>
      <c r="M288" s="1"/>
      <c r="O288" s="1">
        <f t="shared" si="36"/>
        <v>-108.14844598684058</v>
      </c>
      <c r="P288" s="1">
        <f t="shared" si="37"/>
        <v>-76.082964819213743</v>
      </c>
      <c r="Q288">
        <f t="shared" si="38"/>
        <v>108.14844598684058</v>
      </c>
      <c r="R288">
        <f t="shared" si="38"/>
        <v>76.082964819213743</v>
      </c>
      <c r="AA288" s="1">
        <f t="shared" si="39"/>
        <v>0</v>
      </c>
      <c r="AB288" s="1">
        <f t="shared" si="40"/>
        <v>0</v>
      </c>
      <c r="AC288">
        <f t="shared" si="41"/>
        <v>0</v>
      </c>
      <c r="AD288">
        <f t="shared" si="44"/>
        <v>0</v>
      </c>
      <c r="AE288" s="1">
        <f t="shared" si="42"/>
        <v>0</v>
      </c>
      <c r="AF288" s="1">
        <f t="shared" si="43"/>
        <v>0</v>
      </c>
      <c r="AG288">
        <v>0</v>
      </c>
    </row>
    <row r="289" spans="2:33">
      <c r="B289">
        <v>99</v>
      </c>
      <c r="F289">
        <f>'LOOP GAIN FOR BUCK'!AZ289</f>
        <v>-40.370474360183231</v>
      </c>
      <c r="G289">
        <f>'LOOP GAIN FOR BUCK'!AX289</f>
        <v>-166.38893634831578</v>
      </c>
      <c r="I289" s="1">
        <f>'LOOP GAIN FOR AMP'!AF289</f>
        <v>-68.041195187158053</v>
      </c>
      <c r="J289" s="1">
        <f>'LOOP GAIN FOR AMP'!AG289</f>
        <v>90.162319077058655</v>
      </c>
      <c r="K289" s="1"/>
      <c r="L289" s="1"/>
      <c r="M289" s="1"/>
      <c r="O289" s="1">
        <f t="shared" si="36"/>
        <v>-108.41166954734129</v>
      </c>
      <c r="P289" s="1">
        <f t="shared" si="37"/>
        <v>-76.226617271257126</v>
      </c>
      <c r="Q289">
        <f t="shared" si="38"/>
        <v>108.41166954734129</v>
      </c>
      <c r="R289">
        <f t="shared" si="38"/>
        <v>76.226617271257126</v>
      </c>
      <c r="AA289" s="1">
        <f t="shared" si="39"/>
        <v>0</v>
      </c>
      <c r="AB289" s="1">
        <f t="shared" si="40"/>
        <v>0</v>
      </c>
      <c r="AC289">
        <f t="shared" si="41"/>
        <v>0</v>
      </c>
      <c r="AD289">
        <f t="shared" si="44"/>
        <v>0</v>
      </c>
      <c r="AE289" s="1">
        <f t="shared" si="42"/>
        <v>0</v>
      </c>
      <c r="AF289" s="1">
        <f t="shared" si="43"/>
        <v>0</v>
      </c>
      <c r="AG289">
        <v>0</v>
      </c>
    </row>
    <row r="290" spans="2:33">
      <c r="B290">
        <v>100</v>
      </c>
      <c r="F290">
        <f>'LOOP GAIN FOR BUCK'!AZ290</f>
        <v>-40.543789951384355</v>
      </c>
      <c r="G290">
        <f>'LOOP GAIN FOR BUCK'!AX290</f>
        <v>-166.52800926132142</v>
      </c>
      <c r="I290" s="1">
        <f>'LOOP GAIN FOR AMP'!AF290</f>
        <v>-68.128489804777132</v>
      </c>
      <c r="J290" s="1">
        <f>'LOOP GAIN FOR AMP'!AG290</f>
        <v>90.160695940666159</v>
      </c>
      <c r="K290" s="1"/>
      <c r="L290" s="1"/>
      <c r="M290" s="1"/>
      <c r="O290" s="1">
        <f t="shared" si="36"/>
        <v>-108.67227975616149</v>
      </c>
      <c r="P290" s="1">
        <f t="shared" si="37"/>
        <v>-76.367313320655256</v>
      </c>
      <c r="Q290">
        <f t="shared" si="38"/>
        <v>108.67227975616149</v>
      </c>
      <c r="R290">
        <f t="shared" si="38"/>
        <v>76.367313320655256</v>
      </c>
      <c r="AA290" s="1">
        <f t="shared" si="39"/>
        <v>0</v>
      </c>
      <c r="AB290" s="1">
        <f t="shared" si="40"/>
        <v>0</v>
      </c>
      <c r="AC290">
        <f t="shared" si="41"/>
        <v>0</v>
      </c>
      <c r="AD290">
        <f t="shared" si="44"/>
        <v>0</v>
      </c>
      <c r="AE290" s="1">
        <f t="shared" si="42"/>
        <v>0</v>
      </c>
      <c r="AF290" s="1">
        <f t="shared" si="43"/>
        <v>0</v>
      </c>
      <c r="AG290">
        <v>0</v>
      </c>
    </row>
    <row r="291" spans="2:33">
      <c r="B291">
        <v>110</v>
      </c>
      <c r="F291">
        <f>'LOOP GAIN FOR BUCK'!AZ291</f>
        <v>-42.188825483798517</v>
      </c>
      <c r="G291">
        <f>'LOOP GAIN FOR BUCK'!AX291</f>
        <v>-167.77603092498123</v>
      </c>
      <c r="I291" s="1">
        <f>'LOOP GAIN FOR AMP'!AF291</f>
        <v>-68.956330768050236</v>
      </c>
      <c r="J291" s="1">
        <f>'LOOP GAIN FOR AMP'!AG291</f>
        <v>90.146087641345403</v>
      </c>
      <c r="K291" s="1"/>
      <c r="L291" s="1"/>
      <c r="M291" s="1"/>
      <c r="O291" s="1">
        <f t="shared" si="36"/>
        <v>-111.14515625184876</v>
      </c>
      <c r="P291" s="1">
        <f t="shared" si="37"/>
        <v>-77.629943283635825</v>
      </c>
      <c r="Q291">
        <f t="shared" si="38"/>
        <v>111.14515625184876</v>
      </c>
      <c r="R291">
        <f t="shared" si="38"/>
        <v>77.629943283635825</v>
      </c>
      <c r="AA291" s="1">
        <f t="shared" si="39"/>
        <v>0</v>
      </c>
      <c r="AB291" s="1">
        <f t="shared" si="40"/>
        <v>0</v>
      </c>
      <c r="AC291">
        <f t="shared" si="41"/>
        <v>0</v>
      </c>
      <c r="AD291">
        <f t="shared" si="44"/>
        <v>0</v>
      </c>
      <c r="AE291" s="1">
        <f t="shared" si="42"/>
        <v>0</v>
      </c>
      <c r="AF291" s="1">
        <f t="shared" si="43"/>
        <v>0</v>
      </c>
      <c r="AG291">
        <v>0</v>
      </c>
    </row>
    <row r="292" spans="2:33">
      <c r="B292">
        <v>120</v>
      </c>
      <c r="F292">
        <f>'LOOP GAIN FOR BUCK'!AZ292</f>
        <v>-43.692541535337583</v>
      </c>
      <c r="G292">
        <f>'LOOP GAIN FOR BUCK'!AX292</f>
        <v>-168.81124061604993</v>
      </c>
      <c r="I292" s="1">
        <f>'LOOP GAIN FOR AMP'!AF292</f>
        <v>-69.712092296002965</v>
      </c>
      <c r="J292" s="1">
        <f>'LOOP GAIN FOR AMP'!AG292</f>
        <v>90.133913965844414</v>
      </c>
      <c r="K292" s="1"/>
      <c r="L292" s="1"/>
      <c r="M292" s="1"/>
      <c r="O292" s="1">
        <f t="shared" si="36"/>
        <v>-113.40463383134055</v>
      </c>
      <c r="P292" s="1">
        <f t="shared" si="37"/>
        <v>-78.677326650205515</v>
      </c>
      <c r="Q292">
        <f t="shared" si="38"/>
        <v>113.40463383134055</v>
      </c>
      <c r="R292">
        <f t="shared" si="38"/>
        <v>78.677326650205515</v>
      </c>
      <c r="AA292" s="1">
        <f t="shared" si="39"/>
        <v>0</v>
      </c>
      <c r="AB292" s="1">
        <f t="shared" si="40"/>
        <v>0</v>
      </c>
      <c r="AC292">
        <f t="shared" si="41"/>
        <v>0</v>
      </c>
      <c r="AD292">
        <f t="shared" si="44"/>
        <v>0</v>
      </c>
      <c r="AE292" s="1">
        <f t="shared" si="42"/>
        <v>0</v>
      </c>
      <c r="AF292" s="1">
        <f t="shared" si="43"/>
        <v>0</v>
      </c>
      <c r="AG292">
        <v>0</v>
      </c>
    </row>
    <row r="293" spans="2:33">
      <c r="B293">
        <v>130</v>
      </c>
      <c r="F293">
        <f>'LOOP GAIN FOR BUCK'!AZ293</f>
        <v>-45.077110354237824</v>
      </c>
      <c r="G293">
        <f>'LOOP GAIN FOR BUCK'!AX293</f>
        <v>-169.68396844406425</v>
      </c>
      <c r="I293" s="1">
        <f>'LOOP GAIN FOR AMP'!AF293</f>
        <v>-70.407326880155267</v>
      </c>
      <c r="J293" s="1">
        <f>'LOOP GAIN FOR AMP'!AG293</f>
        <v>90.123613103190834</v>
      </c>
      <c r="K293" s="1"/>
      <c r="L293" s="1"/>
      <c r="M293" s="1"/>
      <c r="O293" s="1">
        <f t="shared" si="36"/>
        <v>-115.48443723439308</v>
      </c>
      <c r="P293" s="1">
        <f t="shared" si="37"/>
        <v>-79.560355340873414</v>
      </c>
      <c r="Q293">
        <f t="shared" si="38"/>
        <v>115.48443723439308</v>
      </c>
      <c r="R293">
        <f t="shared" si="38"/>
        <v>79.560355340873414</v>
      </c>
      <c r="AA293" s="1">
        <f t="shared" si="39"/>
        <v>0</v>
      </c>
      <c r="AB293" s="1">
        <f t="shared" si="40"/>
        <v>0</v>
      </c>
      <c r="AC293">
        <f t="shared" si="41"/>
        <v>0</v>
      </c>
      <c r="AD293">
        <f t="shared" si="44"/>
        <v>0</v>
      </c>
      <c r="AE293" s="1">
        <f t="shared" si="42"/>
        <v>0</v>
      </c>
      <c r="AF293" s="1">
        <f t="shared" si="43"/>
        <v>0</v>
      </c>
      <c r="AG293">
        <v>0</v>
      </c>
    </row>
    <row r="294" spans="2:33">
      <c r="B294">
        <v>140</v>
      </c>
      <c r="F294">
        <f>'LOOP GAIN FOR BUCK'!AZ294</f>
        <v>-46.359913980249047</v>
      </c>
      <c r="G294">
        <f>'LOOP GAIN FOR BUCK'!AX294</f>
        <v>-170.42980652697125</v>
      </c>
      <c r="I294" s="1">
        <f>'LOOP GAIN FOR AMP'!AF294</f>
        <v>-71.051014563966945</v>
      </c>
      <c r="J294" s="1">
        <f>'LOOP GAIN FOR AMP'!AG294</f>
        <v>90.114783751757727</v>
      </c>
      <c r="K294" s="1"/>
      <c r="L294" s="1"/>
      <c r="M294" s="1"/>
      <c r="O294" s="1">
        <f t="shared" si="36"/>
        <v>-117.41092854421599</v>
      </c>
      <c r="P294" s="1">
        <f t="shared" si="37"/>
        <v>-80.315022775213521</v>
      </c>
      <c r="Q294">
        <f t="shared" si="38"/>
        <v>117.41092854421599</v>
      </c>
      <c r="R294">
        <f t="shared" si="38"/>
        <v>80.315022775213521</v>
      </c>
      <c r="AA294" s="1">
        <f t="shared" si="39"/>
        <v>0</v>
      </c>
      <c r="AB294" s="1">
        <f t="shared" si="40"/>
        <v>0</v>
      </c>
      <c r="AC294">
        <f t="shared" si="41"/>
        <v>0</v>
      </c>
      <c r="AD294">
        <f t="shared" si="44"/>
        <v>0</v>
      </c>
      <c r="AE294" s="1">
        <f t="shared" si="42"/>
        <v>0</v>
      </c>
      <c r="AF294" s="1">
        <f t="shared" si="43"/>
        <v>0</v>
      </c>
      <c r="AG294">
        <v>0</v>
      </c>
    </row>
    <row r="295" spans="2:33">
      <c r="B295">
        <v>150</v>
      </c>
      <c r="F295">
        <f>'LOOP GAIN FOR BUCK'!AZ295</f>
        <v>-47.554816359465221</v>
      </c>
      <c r="G295">
        <f>'LOOP GAIN FOR BUCK'!AX295</f>
        <v>-171.0746387186507</v>
      </c>
      <c r="I295" s="1">
        <f>'LOOP GAIN FOR AMP'!AF295</f>
        <v>-71.65027420421471</v>
      </c>
      <c r="J295" s="1">
        <f>'LOOP GAIN FOR AMP'!AG295</f>
        <v>90.107131619056872</v>
      </c>
      <c r="K295" s="1"/>
      <c r="L295" s="1"/>
      <c r="M295" s="1"/>
      <c r="O295" s="1">
        <f t="shared" si="36"/>
        <v>-119.20509056367993</v>
      </c>
      <c r="P295" s="1">
        <f t="shared" si="37"/>
        <v>-80.967507099593831</v>
      </c>
      <c r="Q295">
        <f t="shared" si="38"/>
        <v>119.20509056367993</v>
      </c>
      <c r="R295">
        <f t="shared" si="38"/>
        <v>80.967507099593831</v>
      </c>
      <c r="AA295" s="1">
        <f t="shared" si="39"/>
        <v>0</v>
      </c>
      <c r="AB295" s="1">
        <f t="shared" si="40"/>
        <v>0</v>
      </c>
      <c r="AC295">
        <f t="shared" si="41"/>
        <v>0</v>
      </c>
      <c r="AD295">
        <f t="shared" si="44"/>
        <v>0</v>
      </c>
      <c r="AE295" s="1">
        <f t="shared" si="42"/>
        <v>0</v>
      </c>
      <c r="AF295" s="1">
        <f t="shared" si="43"/>
        <v>0</v>
      </c>
      <c r="AG295">
        <v>0</v>
      </c>
    </row>
    <row r="296" spans="2:33">
      <c r="B296">
        <v>160</v>
      </c>
      <c r="F296">
        <f>'LOOP GAIN FOR BUCK'!AZ296</f>
        <v>-48.673044861578767</v>
      </c>
      <c r="G296">
        <f>'LOOP GAIN FOR BUCK'!AX296</f>
        <v>-171.63774263518258</v>
      </c>
      <c r="I296" s="1">
        <f>'LOOP GAIN FOR AMP'!AF296</f>
        <v>-72.210844725410922</v>
      </c>
      <c r="J296" s="1">
        <f>'LOOP GAIN FOR AMP'!AG296</f>
        <v>90.100435982956895</v>
      </c>
      <c r="K296" s="1"/>
      <c r="L296" s="1"/>
      <c r="M296" s="1"/>
      <c r="O296" s="1">
        <f t="shared" si="36"/>
        <v>-120.88388958698968</v>
      </c>
      <c r="P296" s="1">
        <f t="shared" si="37"/>
        <v>-81.537306652225681</v>
      </c>
      <c r="Q296">
        <f t="shared" si="38"/>
        <v>120.88388958698968</v>
      </c>
      <c r="R296">
        <f t="shared" si="38"/>
        <v>81.537306652225681</v>
      </c>
      <c r="AA296" s="1">
        <f t="shared" si="39"/>
        <v>0</v>
      </c>
      <c r="AB296" s="1">
        <f t="shared" si="40"/>
        <v>0</v>
      </c>
      <c r="AC296">
        <f t="shared" si="41"/>
        <v>0</v>
      </c>
      <c r="AD296">
        <f t="shared" si="44"/>
        <v>0</v>
      </c>
      <c r="AE296" s="1">
        <f t="shared" si="42"/>
        <v>0</v>
      </c>
      <c r="AF296" s="1">
        <f t="shared" si="43"/>
        <v>0</v>
      </c>
      <c r="AG296">
        <v>0</v>
      </c>
    </row>
    <row r="297" spans="2:33">
      <c r="B297">
        <v>170</v>
      </c>
      <c r="F297">
        <f>'LOOP GAIN FOR BUCK'!AZ297</f>
        <v>-49.723814629199495</v>
      </c>
      <c r="G297">
        <f>'LOOP GAIN FOR BUCK'!AX297</f>
        <v>-172.13377343171578</v>
      </c>
      <c r="I297" s="1">
        <f>'LOOP GAIN FOR AMP'!AF297</f>
        <v>-72.737420225513148</v>
      </c>
      <c r="J297" s="1">
        <f>'LOOP GAIN FOR AMP'!AG297</f>
        <v>90.09452805423291</v>
      </c>
      <c r="K297" s="1"/>
      <c r="L297" s="1"/>
      <c r="M297" s="1"/>
      <c r="O297" s="1">
        <f t="shared" si="36"/>
        <v>-122.46123485471264</v>
      </c>
      <c r="P297" s="1">
        <f t="shared" si="37"/>
        <v>-82.039245377482871</v>
      </c>
      <c r="Q297">
        <f t="shared" si="38"/>
        <v>122.46123485471264</v>
      </c>
      <c r="R297">
        <f t="shared" si="38"/>
        <v>82.039245377482871</v>
      </c>
      <c r="AA297" s="1">
        <f t="shared" si="39"/>
        <v>0</v>
      </c>
      <c r="AB297" s="1">
        <f t="shared" si="40"/>
        <v>0</v>
      </c>
      <c r="AC297">
        <f t="shared" si="41"/>
        <v>0</v>
      </c>
      <c r="AD297">
        <f t="shared" si="44"/>
        <v>0</v>
      </c>
      <c r="AE297" s="1">
        <f t="shared" si="42"/>
        <v>0</v>
      </c>
      <c r="AF297" s="1">
        <f t="shared" si="43"/>
        <v>0</v>
      </c>
      <c r="AG297">
        <v>0</v>
      </c>
    </row>
    <row r="298" spans="2:33">
      <c r="B298">
        <v>180</v>
      </c>
      <c r="F298">
        <f>'LOOP GAIN FOR BUCK'!AZ298</f>
        <v>-50.714779825425815</v>
      </c>
      <c r="G298">
        <f>'LOOP GAIN FOR BUCK'!AX298</f>
        <v>-172.57407282616848</v>
      </c>
      <c r="I298" s="1">
        <f>'LOOP GAIN FOR AMP'!AF298</f>
        <v>-73.233889156073189</v>
      </c>
      <c r="J298" s="1">
        <f>'LOOP GAIN FOR AMP'!AG298</f>
        <v>90.089276551282808</v>
      </c>
      <c r="K298" s="1"/>
      <c r="L298" s="1"/>
      <c r="M298" s="1"/>
      <c r="O298" s="1">
        <f t="shared" si="36"/>
        <v>-123.948668981499</v>
      </c>
      <c r="P298" s="1">
        <f t="shared" si="37"/>
        <v>-82.484796274885667</v>
      </c>
      <c r="Q298">
        <f t="shared" si="38"/>
        <v>123.948668981499</v>
      </c>
      <c r="R298">
        <f t="shared" si="38"/>
        <v>82.484796274885667</v>
      </c>
      <c r="AA298" s="1">
        <f t="shared" si="39"/>
        <v>0</v>
      </c>
      <c r="AB298" s="1">
        <f t="shared" si="40"/>
        <v>0</v>
      </c>
      <c r="AC298">
        <f t="shared" si="41"/>
        <v>0</v>
      </c>
      <c r="AD298">
        <f t="shared" si="44"/>
        <v>0</v>
      </c>
      <c r="AE298" s="1">
        <f t="shared" si="42"/>
        <v>0</v>
      </c>
      <c r="AF298" s="1">
        <f t="shared" si="43"/>
        <v>0</v>
      </c>
      <c r="AG298">
        <v>0</v>
      </c>
    </row>
    <row r="299" spans="2:33">
      <c r="B299">
        <v>190</v>
      </c>
      <c r="F299">
        <f>'LOOP GAIN FOR BUCK'!AZ299</f>
        <v>-51.652365854669462</v>
      </c>
      <c r="G299">
        <f>'LOOP GAIN FOR BUCK'!AX299</f>
        <v>-172.96755677845701</v>
      </c>
      <c r="I299" s="1">
        <f>'LOOP GAIN FOR AMP'!AF299</f>
        <v>-73.703508750861261</v>
      </c>
      <c r="J299" s="1">
        <f>'LOOP GAIN FOR AMP'!AG299</f>
        <v>90.084577830018418</v>
      </c>
      <c r="K299" s="1"/>
      <c r="L299" s="1"/>
      <c r="M299" s="1"/>
      <c r="O299" s="1">
        <f t="shared" si="36"/>
        <v>-125.35587460553072</v>
      </c>
      <c r="P299" s="1">
        <f t="shared" si="37"/>
        <v>-82.882978948438591</v>
      </c>
      <c r="Q299">
        <f t="shared" si="38"/>
        <v>125.35587460553072</v>
      </c>
      <c r="R299">
        <f t="shared" si="38"/>
        <v>82.882978948438591</v>
      </c>
      <c r="AA299" s="1">
        <f t="shared" si="39"/>
        <v>0</v>
      </c>
      <c r="AB299" s="1">
        <f t="shared" si="40"/>
        <v>0</v>
      </c>
      <c r="AC299">
        <f t="shared" si="41"/>
        <v>0</v>
      </c>
      <c r="AD299">
        <f t="shared" si="44"/>
        <v>0</v>
      </c>
      <c r="AE299" s="1">
        <f t="shared" si="42"/>
        <v>0</v>
      </c>
      <c r="AF299" s="1">
        <f t="shared" si="43"/>
        <v>0</v>
      </c>
      <c r="AG299">
        <v>0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Design tool</vt:lpstr>
      <vt:lpstr>Power parameter</vt:lpstr>
      <vt:lpstr>Table</vt:lpstr>
      <vt:lpstr>waves</vt:lpstr>
      <vt:lpstr>LOOP GAIN FOR BUCK</vt:lpstr>
      <vt:lpstr>LOOP GAIN FOR AMP</vt:lpstr>
      <vt:lpstr>LOOP GAIN FOR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Sonick Yang</dc:creator>
  <cp:lastModifiedBy>Sonick Yang</cp:lastModifiedBy>
  <dcterms:created xsi:type="dcterms:W3CDTF">2019-12-25T06:18:03Z</dcterms:created>
  <dcterms:modified xsi:type="dcterms:W3CDTF">2021-03-17T08:03:32Z</dcterms:modified>
</cp:coreProperties>
</file>