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ack up\Projects\Whale AECG100 Hr and SpO2 simulator\"/>
    </mc:Choice>
  </mc:AlternateContent>
  <bookViews>
    <workbookView minimized="1" xWindow="0" yWindow="0" windowWidth="28800" windowHeight="12000"/>
  </bookViews>
  <sheets>
    <sheet name="Calculation" sheetId="2" r:id="rId1"/>
    <sheet name="Report" sheetId="3" r:id="rId2"/>
  </sheets>
  <definedNames>
    <definedName name="Matrix">#REF!</definedName>
    <definedName name="_xlnm.Print_Area" localSheetId="1">Report!$D$2:$L$40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3" l="1"/>
  <c r="I30" i="3"/>
  <c r="G35" i="3"/>
  <c r="G34" i="3"/>
  <c r="G33" i="3"/>
  <c r="G32" i="3"/>
  <c r="G31" i="3"/>
  <c r="G30" i="3"/>
  <c r="F35" i="3"/>
  <c r="I35" i="3" s="1"/>
  <c r="F34" i="3"/>
  <c r="I34" i="3" s="1"/>
  <c r="F33" i="3"/>
  <c r="I33" i="3" s="1"/>
  <c r="F32" i="3"/>
  <c r="I32" i="3" s="1"/>
  <c r="F31" i="3"/>
  <c r="I31" i="3" s="1"/>
  <c r="F30" i="3"/>
  <c r="F29" i="3"/>
  <c r="I29" i="3" l="1"/>
  <c r="N48" i="2"/>
  <c r="N47" i="2"/>
  <c r="N46" i="2"/>
  <c r="N45" i="2"/>
  <c r="N44" i="2"/>
  <c r="N43" i="2"/>
  <c r="N42" i="2"/>
  <c r="M44" i="2"/>
  <c r="M48" i="2"/>
  <c r="M47" i="2"/>
  <c r="M46" i="2"/>
  <c r="M45" i="2"/>
  <c r="M43" i="2"/>
  <c r="M42" i="2"/>
  <c r="M11" i="2" l="1"/>
  <c r="M17" i="2"/>
  <c r="M16" i="2" l="1"/>
  <c r="M15" i="2"/>
  <c r="M14" i="2" l="1"/>
  <c r="M13" i="2"/>
  <c r="M12" i="2"/>
  <c r="N20" i="2"/>
  <c r="L20" i="2"/>
  <c r="J20" i="2"/>
  <c r="K32" i="2" l="1"/>
  <c r="K31" i="2"/>
  <c r="K30" i="2"/>
  <c r="K28" i="2"/>
  <c r="K29" i="2"/>
  <c r="K27" i="2"/>
  <c r="K26" i="2"/>
  <c r="N29" i="2" l="1"/>
  <c r="M29" i="2"/>
  <c r="M26" i="2"/>
  <c r="N26" i="2"/>
  <c r="M27" i="2"/>
  <c r="N27" i="2"/>
  <c r="M28" i="2"/>
  <c r="N28" i="2"/>
  <c r="N30" i="2"/>
  <c r="M30" i="2"/>
  <c r="N31" i="2"/>
  <c r="M31" i="2"/>
  <c r="N32" i="2"/>
  <c r="M32" i="2"/>
</calcChain>
</file>

<file path=xl/sharedStrings.xml><?xml version="1.0" encoding="utf-8"?>
<sst xmlns="http://schemas.openxmlformats.org/spreadsheetml/2006/main" count="69" uniqueCount="48">
  <si>
    <t>SpO2 DUT</t>
  </si>
  <si>
    <t>SpO2 reference</t>
  </si>
  <si>
    <t>R    +</t>
  </si>
  <si>
    <t>R^2     +</t>
  </si>
  <si>
    <t>SpO2 (DUT) new =</t>
  </si>
  <si>
    <t xml:space="preserve">SpO2 (DUT) used = </t>
  </si>
  <si>
    <t>Type in the reference and measured SpO2 values</t>
  </si>
  <si>
    <t>Use the R curve of the DUT</t>
  </si>
  <si>
    <t>Use the DUT measured SpO2 values</t>
  </si>
  <si>
    <t>Calculate the R values the DUT determined</t>
  </si>
  <si>
    <t>Use these R values and the SpO2 va;lues form the reference</t>
  </si>
  <si>
    <t>Use polynominal trendline as new R curve</t>
  </si>
  <si>
    <t>R DUT</t>
  </si>
  <si>
    <t>Measured</t>
  </si>
  <si>
    <t>Calculated</t>
  </si>
  <si>
    <t>Procedure</t>
  </si>
  <si>
    <t>Explanation of calculations</t>
  </si>
  <si>
    <t>Set of Measured</t>
  </si>
  <si>
    <t>Obtain the new DUT R curve</t>
  </si>
  <si>
    <t>Default R-curve as set in the GUI</t>
  </si>
  <si>
    <t>Run the test procedure - enter measured SP02 values in the yellow field</t>
  </si>
  <si>
    <t>Use new R-Curve values before running the validation test</t>
  </si>
  <si>
    <t>New R-Curve Values</t>
  </si>
  <si>
    <t>Measured SP02 values</t>
  </si>
  <si>
    <t>Run the validation procedure - enter measured SP02 values in the yellow field</t>
  </si>
  <si>
    <t>Pass/Fail</t>
  </si>
  <si>
    <t>Corrected Calculated SP02 values</t>
  </si>
  <si>
    <t>Fail</t>
  </si>
  <si>
    <t>Pass</t>
  </si>
  <si>
    <t>deviation</t>
  </si>
  <si>
    <t>&lt; 3.5%</t>
  </si>
  <si>
    <t>in %</t>
  </si>
  <si>
    <t>Default starting point</t>
  </si>
  <si>
    <t>Obtain the new DUT R-curve</t>
  </si>
  <si>
    <t>Preset</t>
  </si>
  <si>
    <t>SpO2 WhaleTeq</t>
  </si>
  <si>
    <t>Date</t>
  </si>
  <si>
    <t>Jan. 27, 2021</t>
  </si>
  <si>
    <t>6024 Silver Creek Valley Road</t>
  </si>
  <si>
    <t>San Jose, CA 95138</t>
  </si>
  <si>
    <t>_________________________</t>
  </si>
  <si>
    <t>Name</t>
  </si>
  <si>
    <t>THEN HUMAN SUBJECT TESTING NEW TAB.</t>
  </si>
  <si>
    <t xml:space="preserve">Within the limitations of the equipement and procedure used to obtain the SpO2 reference  </t>
  </si>
  <si>
    <t>Test report</t>
  </si>
  <si>
    <t>and DUT SpO2 values below (OB1203SD-RL-EVK evaluation board, WhaleTeq AECG100</t>
  </si>
  <si>
    <t>tester, PPG-2R 940 test head, WhaleTeq to DUT light cone), the results indicate that the</t>
  </si>
  <si>
    <t>DUT most liekly will pass human subject testing.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</si>
</sst>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0.000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4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quotePrefix="1" applyAlignment="1"/>
    <xf numFmtId="16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165" fontId="0" fillId="3" borderId="0" xfId="0" applyNumberFormat="1" applyFill="1" applyAlignment="1"/>
    <xf numFmtId="2" fontId="0" fillId="3" borderId="0" xfId="0" applyNumberFormat="1" applyFill="1" applyAlignment="1"/>
    <xf numFmtId="0" fontId="0" fillId="3" borderId="0" xfId="0" applyFill="1"/>
    <xf numFmtId="0" fontId="0" fillId="2" borderId="0" xfId="0" applyFill="1" applyAlignment="1"/>
    <xf numFmtId="0" fontId="0" fillId="4" borderId="0" xfId="0" applyFill="1" applyAlignment="1"/>
    <xf numFmtId="0" fontId="0" fillId="4" borderId="0" xfId="0" applyFill="1"/>
    <xf numFmtId="2" fontId="0" fillId="4" borderId="0" xfId="0" applyNumberFormat="1" applyFill="1" applyAlignment="1">
      <alignment horizontal="center"/>
    </xf>
    <xf numFmtId="166" fontId="0" fillId="0" borderId="0" xfId="0" applyNumberFormat="1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 applyAlignment="1"/>
    <xf numFmtId="10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9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323851</xdr:colOff>
      <xdr:row>3</xdr:row>
      <xdr:rowOff>23106</xdr:rowOff>
    </xdr:from>
    <xdr:to>
      <xdr:col>5</xdr:col>
      <xdr:colOff>1181100</xdr:colOff>
      <xdr:row>5</xdr:row>
      <xdr:rowOff>28574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1" y="594606"/>
          <a:ext cx="2076449" cy="386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Q62"/>
  <sheetViews>
    <sheetView tabSelected="1" topLeftCell="A2" workbookViewId="0">
      <selection activeCell="K18" sqref="K18"/>
    </sheetView>
  </sheetViews>
  <sheetFormatPr defaultRowHeight="15" x14ac:dyDescent="0.25"/>
  <cols>
    <col min="3" max="3" width="16.42578125" customWidth="1"/>
    <col min="9" max="9" width="17" customWidth="1"/>
    <col min="10" max="10" width="15.5703125" customWidth="1"/>
    <col min="11" max="11" width="11.42578125" customWidth="1"/>
    <col min="12" max="12" width="13.42578125" bestFit="1" customWidth="1"/>
    <col min="13" max="13" width="10.28515625" customWidth="1"/>
    <col min="14" max="14" width="13.7109375" bestFit="1" customWidth="1"/>
    <col min="16" max="16" width="20.85546875" bestFit="1" customWidth="1"/>
  </cols>
  <sheetData>
    <row r="1" spans="3:16" x14ac:dyDescent="0.25">
      <c r="C1" t="s">
        <v>15</v>
      </c>
      <c r="J1" s="2"/>
      <c r="K1" s="3"/>
      <c r="L1" s="3"/>
      <c r="M1" s="2"/>
      <c r="N1" s="2"/>
      <c r="O1" s="2"/>
      <c r="P1" s="2"/>
    </row>
    <row r="2" spans="3:16" x14ac:dyDescent="0.25">
      <c r="C2">
        <v>1</v>
      </c>
      <c r="D2" t="s">
        <v>32</v>
      </c>
      <c r="J2" s="2"/>
      <c r="K2" s="3"/>
      <c r="L2" s="3"/>
      <c r="M2" s="2"/>
      <c r="N2" s="2"/>
      <c r="O2" s="2"/>
      <c r="P2" s="2"/>
    </row>
    <row r="3" spans="3:16" x14ac:dyDescent="0.25">
      <c r="C3" s="1"/>
      <c r="D3" t="s">
        <v>19</v>
      </c>
      <c r="I3" t="s">
        <v>5</v>
      </c>
      <c r="J3" s="3">
        <v>-28.149000000000001</v>
      </c>
      <c r="K3" s="2" t="s">
        <v>3</v>
      </c>
      <c r="L3" s="3">
        <v>-10.292999999999999</v>
      </c>
      <c r="M3" s="2" t="s">
        <v>2</v>
      </c>
      <c r="N3" s="2">
        <v>107.36</v>
      </c>
      <c r="O3" s="2"/>
      <c r="P3" s="2"/>
    </row>
    <row r="4" spans="3:16" x14ac:dyDescent="0.25">
      <c r="E4" s="1"/>
      <c r="J4" s="2"/>
      <c r="K4" s="2"/>
      <c r="L4" s="2"/>
      <c r="M4" s="2"/>
      <c r="N4" s="2"/>
      <c r="O4" s="2"/>
      <c r="P4" s="2"/>
    </row>
    <row r="5" spans="3:16" x14ac:dyDescent="0.25">
      <c r="O5" s="2"/>
      <c r="P5" s="2"/>
    </row>
    <row r="6" spans="3:16" x14ac:dyDescent="0.25">
      <c r="C6">
        <v>2</v>
      </c>
      <c r="D6" t="s">
        <v>20</v>
      </c>
      <c r="E6" s="1"/>
      <c r="J6" s="2"/>
      <c r="K6" s="2"/>
      <c r="L6" s="2"/>
      <c r="M6" s="2"/>
      <c r="N6" s="2"/>
      <c r="O6" s="2"/>
      <c r="P6" s="2"/>
    </row>
    <row r="7" spans="3:16" x14ac:dyDescent="0.25">
      <c r="C7" s="1"/>
      <c r="D7" t="s">
        <v>33</v>
      </c>
      <c r="J7" s="1" t="s">
        <v>34</v>
      </c>
      <c r="K7" s="1" t="s">
        <v>13</v>
      </c>
      <c r="L7" s="1"/>
      <c r="M7" s="1" t="s">
        <v>14</v>
      </c>
      <c r="N7" s="2"/>
      <c r="O7" s="2"/>
      <c r="P7" s="2"/>
    </row>
    <row r="8" spans="3:16" x14ac:dyDescent="0.25">
      <c r="E8" s="1"/>
      <c r="J8" s="1" t="s">
        <v>35</v>
      </c>
      <c r="K8" s="1" t="s">
        <v>0</v>
      </c>
      <c r="L8" s="1"/>
      <c r="M8" s="1" t="s">
        <v>12</v>
      </c>
      <c r="N8" s="2"/>
      <c r="P8" s="2"/>
    </row>
    <row r="9" spans="3:16" x14ac:dyDescent="0.25">
      <c r="N9" s="2"/>
      <c r="P9" s="2"/>
    </row>
    <row r="10" spans="3:16" x14ac:dyDescent="0.25">
      <c r="N10" s="2"/>
      <c r="P10" s="2"/>
    </row>
    <row r="11" spans="3:16" x14ac:dyDescent="0.25">
      <c r="J11" s="1">
        <v>100</v>
      </c>
      <c r="K11" s="5">
        <v>98</v>
      </c>
      <c r="L11" s="1"/>
      <c r="M11" s="4">
        <f t="shared" ref="M11:M17" si="0">(-L$3-SQRT(L$3*L$3-4*(N$3-K11)*J$3))/(2*J$3)</f>
        <v>0.42210182423398324</v>
      </c>
      <c r="N11" s="2"/>
      <c r="P11" s="9" t="s">
        <v>23</v>
      </c>
    </row>
    <row r="12" spans="3:16" x14ac:dyDescent="0.25">
      <c r="J12" s="1">
        <v>95</v>
      </c>
      <c r="K12" s="5">
        <v>94</v>
      </c>
      <c r="L12" s="1"/>
      <c r="M12" s="4">
        <f t="shared" si="0"/>
        <v>0.52994158631597332</v>
      </c>
    </row>
    <row r="13" spans="3:16" x14ac:dyDescent="0.25">
      <c r="J13" s="1">
        <v>90</v>
      </c>
      <c r="K13" s="5">
        <v>87</v>
      </c>
      <c r="L13" s="1"/>
      <c r="M13" s="4">
        <f t="shared" si="0"/>
        <v>0.68706643890036734</v>
      </c>
    </row>
    <row r="14" spans="3:16" x14ac:dyDescent="0.25">
      <c r="J14" s="1">
        <v>85</v>
      </c>
      <c r="K14" s="5">
        <v>83</v>
      </c>
      <c r="L14" s="1"/>
      <c r="M14" s="4">
        <f t="shared" si="0"/>
        <v>0.76523153563301638</v>
      </c>
    </row>
    <row r="15" spans="3:16" x14ac:dyDescent="0.25">
      <c r="J15" s="1">
        <v>80</v>
      </c>
      <c r="K15" s="5">
        <v>78</v>
      </c>
      <c r="L15" s="1"/>
      <c r="M15" s="4">
        <f t="shared" si="0"/>
        <v>0.85468952379619068</v>
      </c>
    </row>
    <row r="16" spans="3:16" x14ac:dyDescent="0.25">
      <c r="J16" s="1">
        <v>75</v>
      </c>
      <c r="K16" s="5">
        <v>74</v>
      </c>
      <c r="L16" s="1"/>
      <c r="M16" s="4">
        <f t="shared" si="0"/>
        <v>0.92104845280601089</v>
      </c>
    </row>
    <row r="17" spans="3:17" x14ac:dyDescent="0.25">
      <c r="J17" s="1">
        <v>68</v>
      </c>
      <c r="K17" s="5">
        <v>65</v>
      </c>
      <c r="L17" s="1"/>
      <c r="M17" s="1">
        <f t="shared" si="0"/>
        <v>1.0574419972199984</v>
      </c>
    </row>
    <row r="19" spans="3:17" x14ac:dyDescent="0.25">
      <c r="C19">
        <v>3</v>
      </c>
      <c r="D19" t="s">
        <v>21</v>
      </c>
    </row>
    <row r="20" spans="3:17" x14ac:dyDescent="0.25">
      <c r="C20" s="1"/>
      <c r="D20" t="s">
        <v>6</v>
      </c>
      <c r="I20" t="s">
        <v>4</v>
      </c>
      <c r="J20" s="6">
        <f>INDEX(LINEST($J11:$J17,$M11:$M17^{1,2}),1,1)</f>
        <v>-25.325902539232189</v>
      </c>
      <c r="K20" s="2" t="s">
        <v>3</v>
      </c>
      <c r="L20" s="6">
        <f>INDEX(LINEST($J11:$J17,$M11:$M17^{1,2}),1,2)</f>
        <v>-13.43240108561152</v>
      </c>
      <c r="M20" s="2" t="s">
        <v>2</v>
      </c>
      <c r="N20" s="7">
        <f>INDEX(LINEST($J11:$J17,$M11:$M17^{1,2}),1,3)</f>
        <v>110.00958852828181</v>
      </c>
      <c r="P20" s="8" t="s">
        <v>22</v>
      </c>
    </row>
    <row r="21" spans="3:17" x14ac:dyDescent="0.25">
      <c r="K21" s="2"/>
      <c r="L21" s="2"/>
      <c r="M21" s="2"/>
      <c r="N21" s="2"/>
      <c r="O21" s="2"/>
      <c r="P21" s="2"/>
    </row>
    <row r="22" spans="3:17" x14ac:dyDescent="0.25">
      <c r="J22" s="1" t="s">
        <v>34</v>
      </c>
      <c r="K22" s="1" t="s">
        <v>13</v>
      </c>
      <c r="L22" s="1"/>
      <c r="M22" s="1" t="s">
        <v>29</v>
      </c>
      <c r="N22" s="1" t="s">
        <v>25</v>
      </c>
      <c r="O22" s="2"/>
      <c r="P22" s="14" t="s">
        <v>27</v>
      </c>
    </row>
    <row r="23" spans="3:17" x14ac:dyDescent="0.25">
      <c r="E23" s="1"/>
      <c r="J23" s="1" t="s">
        <v>35</v>
      </c>
      <c r="K23" s="1" t="s">
        <v>0</v>
      </c>
      <c r="M23" s="1" t="s">
        <v>31</v>
      </c>
      <c r="N23" s="1" t="s">
        <v>30</v>
      </c>
      <c r="P23" s="15" t="s">
        <v>28</v>
      </c>
    </row>
    <row r="24" spans="3:17" x14ac:dyDescent="0.25">
      <c r="M24" s="2"/>
      <c r="P24" s="2"/>
    </row>
    <row r="25" spans="3:17" x14ac:dyDescent="0.25">
      <c r="M25" s="2"/>
      <c r="P25" s="2"/>
    </row>
    <row r="26" spans="3:17" x14ac:dyDescent="0.25">
      <c r="J26" s="1">
        <v>100</v>
      </c>
      <c r="K26" s="12">
        <f>N$20+L$20*M11+J$20*M11*M11</f>
        <v>99.827432736534305</v>
      </c>
      <c r="M26" s="16">
        <f t="shared" ref="M26:M32" si="1">(J26-K26)/J26</f>
        <v>1.7256726346569452E-3</v>
      </c>
      <c r="N26" s="13" t="str">
        <f t="shared" ref="N26:N32" si="2">IF( (J26-K26)/J26 &gt; 0.035, P$22, IF( (J26-K26)/J26 &lt; -0.035, P$22,P$23))</f>
        <v>Pass</v>
      </c>
      <c r="P26" s="10" t="s">
        <v>26</v>
      </c>
      <c r="Q26" s="11"/>
    </row>
    <row r="27" spans="3:17" x14ac:dyDescent="0.25">
      <c r="J27" s="1">
        <v>95</v>
      </c>
      <c r="K27" s="12">
        <f t="shared" ref="K27:K32" si="3">N$20+L$20*M12+J$20*M12*M12</f>
        <v>95.77872262127886</v>
      </c>
      <c r="M27" s="16">
        <f t="shared" si="1"/>
        <v>-8.1970802239879955E-3</v>
      </c>
      <c r="N27" s="13" t="str">
        <f t="shared" si="2"/>
        <v>Pass</v>
      </c>
    </row>
    <row r="28" spans="3:17" x14ac:dyDescent="0.25">
      <c r="J28" s="1">
        <v>90</v>
      </c>
      <c r="K28" s="12">
        <f t="shared" si="3"/>
        <v>88.825283614269921</v>
      </c>
      <c r="M28" s="16">
        <f t="shared" si="1"/>
        <v>1.3052404285889767E-2</v>
      </c>
      <c r="N28" s="13" t="str">
        <f t="shared" si="2"/>
        <v>Pass</v>
      </c>
    </row>
    <row r="29" spans="3:17" x14ac:dyDescent="0.25">
      <c r="J29" s="1">
        <v>85</v>
      </c>
      <c r="K29" s="12">
        <f t="shared" si="3"/>
        <v>84.900367258308108</v>
      </c>
      <c r="M29" s="16">
        <f t="shared" si="1"/>
        <v>1.1721499022575486E-3</v>
      </c>
      <c r="N29" s="13" t="str">
        <f t="shared" si="2"/>
        <v>Pass</v>
      </c>
    </row>
    <row r="30" spans="3:17" x14ac:dyDescent="0.25">
      <c r="J30" s="1">
        <v>80</v>
      </c>
      <c r="K30" s="12">
        <f t="shared" si="3"/>
        <v>80.028631579970607</v>
      </c>
      <c r="M30" s="16">
        <f t="shared" si="1"/>
        <v>-3.5789474963259237E-4</v>
      </c>
      <c r="N30" s="13" t="str">
        <f t="shared" si="2"/>
        <v>Pass</v>
      </c>
    </row>
    <row r="31" spans="3:17" x14ac:dyDescent="0.25">
      <c r="J31" s="1">
        <v>75</v>
      </c>
      <c r="K31" s="12">
        <f t="shared" si="3"/>
        <v>76.152966997130903</v>
      </c>
      <c r="M31" s="16">
        <f t="shared" si="1"/>
        <v>-1.5372893295078712E-2</v>
      </c>
      <c r="N31" s="13" t="str">
        <f t="shared" si="2"/>
        <v>Pass</v>
      </c>
    </row>
    <row r="32" spans="3:17" x14ac:dyDescent="0.25">
      <c r="J32" s="1">
        <v>68</v>
      </c>
      <c r="K32" s="12">
        <f t="shared" si="3"/>
        <v>67.486595192507238</v>
      </c>
      <c r="M32" s="16">
        <f t="shared" si="1"/>
        <v>7.5500706984229704E-3</v>
      </c>
      <c r="N32" s="13" t="str">
        <f t="shared" si="2"/>
        <v>Pass</v>
      </c>
    </row>
    <row r="36" spans="3:16" x14ac:dyDescent="0.25">
      <c r="C36">
        <v>4</v>
      </c>
      <c r="D36" t="s">
        <v>24</v>
      </c>
      <c r="E36" s="1"/>
      <c r="J36" s="2"/>
    </row>
    <row r="37" spans="3:16" x14ac:dyDescent="0.25">
      <c r="D37" t="s">
        <v>18</v>
      </c>
    </row>
    <row r="38" spans="3:16" x14ac:dyDescent="0.25">
      <c r="E38" s="1"/>
      <c r="J38" s="1" t="s">
        <v>17</v>
      </c>
      <c r="K38" s="1" t="s">
        <v>13</v>
      </c>
      <c r="L38" s="1"/>
      <c r="M38" s="1" t="s">
        <v>29</v>
      </c>
      <c r="N38" s="1" t="s">
        <v>25</v>
      </c>
      <c r="O38" s="2"/>
      <c r="P38" s="2"/>
    </row>
    <row r="39" spans="3:16" x14ac:dyDescent="0.25">
      <c r="J39" s="1" t="s">
        <v>1</v>
      </c>
      <c r="K39" s="1" t="s">
        <v>0</v>
      </c>
      <c r="L39" s="1"/>
      <c r="M39" s="1" t="s">
        <v>31</v>
      </c>
      <c r="N39" s="1" t="s">
        <v>30</v>
      </c>
      <c r="P39" s="2"/>
    </row>
    <row r="40" spans="3:16" x14ac:dyDescent="0.25">
      <c r="M40" s="2"/>
      <c r="P40" s="2"/>
    </row>
    <row r="41" spans="3:16" x14ac:dyDescent="0.25">
      <c r="M41" s="2"/>
      <c r="P41" s="2"/>
    </row>
    <row r="42" spans="3:16" x14ac:dyDescent="0.25">
      <c r="J42" s="1">
        <v>100</v>
      </c>
      <c r="K42" s="5">
        <v>97</v>
      </c>
      <c r="L42" s="1"/>
      <c r="M42" s="16">
        <f t="shared" ref="M42:M48" si="4">(J42-K42)/J42</f>
        <v>0.03</v>
      </c>
      <c r="N42" s="13" t="str">
        <f>IF( (J42-K42)/J42 &gt; 0.035, P$22, IF( (J42-K42)/J42 &lt; -0.035, P$22,P$23))</f>
        <v>Pass</v>
      </c>
      <c r="P42" s="9" t="s">
        <v>23</v>
      </c>
    </row>
    <row r="43" spans="3:16" x14ac:dyDescent="0.25">
      <c r="J43" s="1">
        <v>95</v>
      </c>
      <c r="K43" s="5">
        <v>95</v>
      </c>
      <c r="L43" s="1"/>
      <c r="M43" s="16">
        <f t="shared" si="4"/>
        <v>0</v>
      </c>
      <c r="N43" s="13" t="str">
        <f t="shared" ref="N43:N48" si="5">IF( (J43-K43)/J43 &gt; 0.035, P$22, IF( (J43-K43)/J43 &lt; -0.035, P$22,P$23))</f>
        <v>Pass</v>
      </c>
    </row>
    <row r="44" spans="3:16" x14ac:dyDescent="0.25">
      <c r="J44" s="1">
        <v>90</v>
      </c>
      <c r="K44" s="5">
        <v>92</v>
      </c>
      <c r="L44" s="1"/>
      <c r="M44" s="16">
        <f t="shared" si="4"/>
        <v>-2.2222222222222223E-2</v>
      </c>
      <c r="N44" s="13" t="str">
        <f t="shared" si="5"/>
        <v>Pass</v>
      </c>
    </row>
    <row r="45" spans="3:16" x14ac:dyDescent="0.25">
      <c r="J45" s="1">
        <v>85</v>
      </c>
      <c r="K45" s="5">
        <v>83</v>
      </c>
      <c r="L45" s="1"/>
      <c r="M45" s="16">
        <f t="shared" si="4"/>
        <v>2.3529411764705882E-2</v>
      </c>
      <c r="N45" s="13" t="str">
        <f t="shared" si="5"/>
        <v>Pass</v>
      </c>
    </row>
    <row r="46" spans="3:16" x14ac:dyDescent="0.25">
      <c r="J46" s="1">
        <v>80</v>
      </c>
      <c r="K46" s="5">
        <v>78</v>
      </c>
      <c r="L46" s="1"/>
      <c r="M46" s="16">
        <f t="shared" si="4"/>
        <v>2.5000000000000001E-2</v>
      </c>
      <c r="N46" s="13" t="str">
        <f t="shared" si="5"/>
        <v>Pass</v>
      </c>
    </row>
    <row r="47" spans="3:16" x14ac:dyDescent="0.25">
      <c r="J47" s="1">
        <v>75</v>
      </c>
      <c r="K47" s="5">
        <v>74</v>
      </c>
      <c r="L47" s="1"/>
      <c r="M47" s="16">
        <f t="shared" si="4"/>
        <v>1.3333333333333334E-2</v>
      </c>
      <c r="N47" s="13" t="str">
        <f t="shared" si="5"/>
        <v>Pass</v>
      </c>
    </row>
    <row r="48" spans="3:16" x14ac:dyDescent="0.25">
      <c r="J48" s="1">
        <v>68</v>
      </c>
      <c r="K48" s="5">
        <v>66</v>
      </c>
      <c r="L48" s="1"/>
      <c r="M48" s="16">
        <f t="shared" si="4"/>
        <v>2.9411764705882353E-2</v>
      </c>
      <c r="N48" s="13" t="str">
        <f t="shared" si="5"/>
        <v>Pass</v>
      </c>
    </row>
    <row r="51" spans="4:11" x14ac:dyDescent="0.25">
      <c r="K51" t="s">
        <v>42</v>
      </c>
    </row>
    <row r="57" spans="4:11" x14ac:dyDescent="0.25">
      <c r="D57" t="s">
        <v>16</v>
      </c>
    </row>
    <row r="58" spans="4:11" x14ac:dyDescent="0.25">
      <c r="E58">
        <v>1</v>
      </c>
      <c r="F58" t="s">
        <v>8</v>
      </c>
    </row>
    <row r="59" spans="4:11" x14ac:dyDescent="0.25">
      <c r="E59">
        <v>2</v>
      </c>
      <c r="F59" t="s">
        <v>7</v>
      </c>
    </row>
    <row r="60" spans="4:11" x14ac:dyDescent="0.25">
      <c r="E60">
        <v>3</v>
      </c>
      <c r="F60" t="s">
        <v>9</v>
      </c>
    </row>
    <row r="61" spans="4:11" x14ac:dyDescent="0.25">
      <c r="E61">
        <v>4</v>
      </c>
      <c r="F61" t="s">
        <v>10</v>
      </c>
    </row>
    <row r="62" spans="4:11" x14ac:dyDescent="0.25">
      <c r="E62">
        <v>5</v>
      </c>
      <c r="F62" t="s">
        <v>11</v>
      </c>
    </row>
  </sheetData>
  <conditionalFormatting sqref="N42:N48">
    <cfRule type="containsText" dxfId="8" priority="9" operator="containsText" text="pass">
      <formula>NOT(ISERROR(SEARCH("pass",N42)))</formula>
    </cfRule>
    <cfRule type="containsText" dxfId="7" priority="10" operator="containsText" text="fail">
      <formula>NOT(ISERROR(SEARCH("fail",N42)))</formula>
    </cfRule>
  </conditionalFormatting>
  <conditionalFormatting sqref="N26:N32">
    <cfRule type="containsText" dxfId="6" priority="1" operator="containsText" text="pass">
      <formula>NOT(ISERROR(SEARCH("pass",N26)))</formula>
    </cfRule>
    <cfRule type="containsText" dxfId="5" priority="2" operator="containsText" text="fail">
      <formula>NOT(ISERROR(SEARCH("fail",N26)))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N39"/>
  <sheetViews>
    <sheetView showGridLines="0" topLeftCell="A12" zoomScaleNormal="100" workbookViewId="0">
      <selection activeCell="C20" sqref="C20"/>
    </sheetView>
  </sheetViews>
  <sheetFormatPr defaultRowHeight="15" x14ac:dyDescent="0.25"/>
  <cols>
    <col min="6" max="6" width="18" customWidth="1"/>
    <col min="7" max="7" width="11.7109375" customWidth="1"/>
    <col min="8" max="8" width="3.42578125" customWidth="1"/>
  </cols>
  <sheetData>
    <row r="7" spans="5:6" x14ac:dyDescent="0.25">
      <c r="E7" t="s">
        <v>38</v>
      </c>
    </row>
    <row r="8" spans="5:6" x14ac:dyDescent="0.25">
      <c r="E8" t="s">
        <v>39</v>
      </c>
    </row>
    <row r="11" spans="5:6" x14ac:dyDescent="0.25">
      <c r="E11" t="s">
        <v>36</v>
      </c>
      <c r="F11" t="s">
        <v>37</v>
      </c>
    </row>
    <row r="15" spans="5:6" ht="61.5" x14ac:dyDescent="0.9">
      <c r="F15" s="17" t="s">
        <v>44</v>
      </c>
    </row>
    <row r="18" spans="5:14" x14ac:dyDescent="0.25">
      <c r="E18" t="s">
        <v>43</v>
      </c>
    </row>
    <row r="19" spans="5:14" x14ac:dyDescent="0.25">
      <c r="E19" t="s">
        <v>45</v>
      </c>
    </row>
    <row r="20" spans="5:14" x14ac:dyDescent="0.25">
      <c r="E20" t="s">
        <v>46</v>
      </c>
    </row>
    <row r="21" spans="5:14" x14ac:dyDescent="0.25">
      <c r="E21" t="s">
        <v>47</v>
      </c>
    </row>
    <row r="24" spans="5:14" x14ac:dyDescent="0.25">
      <c r="F24" s="1" t="s">
        <v>17</v>
      </c>
      <c r="G24" s="1" t="s">
        <v>13</v>
      </c>
      <c r="H24" s="1"/>
      <c r="I24" s="1" t="s">
        <v>29</v>
      </c>
    </row>
    <row r="25" spans="5:14" x14ac:dyDescent="0.25">
      <c r="F25" s="1" t="s">
        <v>1</v>
      </c>
      <c r="G25" s="1" t="s">
        <v>0</v>
      </c>
      <c r="H25" s="1"/>
      <c r="I25" s="1" t="s">
        <v>31</v>
      </c>
      <c r="L25" s="13"/>
      <c r="N25" s="16"/>
    </row>
    <row r="26" spans="5:14" x14ac:dyDescent="0.25">
      <c r="I26" s="18" t="s">
        <v>25</v>
      </c>
      <c r="L26" s="13"/>
    </row>
    <row r="27" spans="5:14" x14ac:dyDescent="0.25">
      <c r="I27" s="18" t="s">
        <v>30</v>
      </c>
      <c r="L27" s="13"/>
    </row>
    <row r="28" spans="5:14" x14ac:dyDescent="0.25">
      <c r="L28" s="13"/>
    </row>
    <row r="29" spans="5:14" x14ac:dyDescent="0.25">
      <c r="F29" s="1">
        <f>Calculation!J42</f>
        <v>100</v>
      </c>
      <c r="G29" s="19">
        <f>Calculation!K42</f>
        <v>97</v>
      </c>
      <c r="H29" s="1"/>
      <c r="I29" s="16">
        <f t="shared" ref="I29:I35" si="0">(F29-G29)/F29</f>
        <v>0.03</v>
      </c>
      <c r="L29" s="13"/>
    </row>
    <row r="30" spans="5:14" x14ac:dyDescent="0.25">
      <c r="F30" s="1">
        <f>Calculation!J43</f>
        <v>95</v>
      </c>
      <c r="G30" s="19">
        <f>Calculation!K43</f>
        <v>95</v>
      </c>
      <c r="H30" s="1"/>
      <c r="I30" s="16">
        <f t="shared" si="0"/>
        <v>0</v>
      </c>
      <c r="L30" s="13"/>
    </row>
    <row r="31" spans="5:14" x14ac:dyDescent="0.25">
      <c r="F31" s="1">
        <f>Calculation!J44</f>
        <v>90</v>
      </c>
      <c r="G31" s="19">
        <f>Calculation!K44</f>
        <v>92</v>
      </c>
      <c r="H31" s="1"/>
      <c r="I31" s="16">
        <f t="shared" si="0"/>
        <v>-2.2222222222222223E-2</v>
      </c>
      <c r="L31" s="13"/>
    </row>
    <row r="32" spans="5:14" x14ac:dyDescent="0.25">
      <c r="F32" s="1">
        <f>Calculation!J45</f>
        <v>85</v>
      </c>
      <c r="G32" s="19">
        <f>Calculation!K45</f>
        <v>83</v>
      </c>
      <c r="H32" s="1"/>
      <c r="I32" s="16">
        <f t="shared" si="0"/>
        <v>2.3529411764705882E-2</v>
      </c>
    </row>
    <row r="33" spans="6:9" x14ac:dyDescent="0.25">
      <c r="F33" s="1">
        <f>Calculation!J46</f>
        <v>80</v>
      </c>
      <c r="G33" s="19">
        <f>Calculation!K46</f>
        <v>78</v>
      </c>
      <c r="H33" s="1"/>
      <c r="I33" s="16">
        <f t="shared" si="0"/>
        <v>2.5000000000000001E-2</v>
      </c>
    </row>
    <row r="34" spans="6:9" x14ac:dyDescent="0.25">
      <c r="F34" s="1">
        <f>Calculation!J47</f>
        <v>75</v>
      </c>
      <c r="G34" s="19">
        <f>Calculation!K47</f>
        <v>74</v>
      </c>
      <c r="H34" s="1"/>
      <c r="I34" s="16">
        <f t="shared" si="0"/>
        <v>1.3333333333333334E-2</v>
      </c>
    </row>
    <row r="35" spans="6:9" x14ac:dyDescent="0.25">
      <c r="F35" s="1">
        <f>Calculation!J48</f>
        <v>68</v>
      </c>
      <c r="G35" s="19">
        <f>Calculation!K48</f>
        <v>66</v>
      </c>
      <c r="H35" s="1"/>
      <c r="I35" s="16">
        <f t="shared" si="0"/>
        <v>2.9411764705882353E-2</v>
      </c>
    </row>
    <row r="38" spans="6:9" x14ac:dyDescent="0.25">
      <c r="F38" t="s">
        <v>40</v>
      </c>
    </row>
    <row r="39" spans="6:9" x14ac:dyDescent="0.25">
      <c r="F39" t="s">
        <v>41</v>
      </c>
    </row>
  </sheetData>
  <conditionalFormatting sqref="L25:L31">
    <cfRule type="containsText" dxfId="4" priority="12" operator="containsText" text="pass">
      <formula>NOT(ISERROR(SEARCH("pass",L25)))</formula>
    </cfRule>
    <cfRule type="containsText" dxfId="3" priority="13" operator="containsText" text="fail">
      <formula>NOT(ISERROR(SEARCH("fail",L25)))</formula>
    </cfRule>
  </conditionalFormatting>
  <conditionalFormatting sqref="I29:I35">
    <cfRule type="cellIs" dxfId="2" priority="1" operator="greaterThan">
      <formula>0.035</formula>
    </cfRule>
    <cfRule type="cellIs" dxfId="1" priority="2" operator="lessThan">
      <formula>-0.035</formula>
    </cfRule>
    <cfRule type="cellIs" dxfId="0" priority="3" operator="between">
      <formula>-0.035</formula>
      <formula>0.035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Calculation</vt:lpstr>
      <vt:lpstr>Report</vt:lpstr>
      <vt:lpstr>Report!Print_Area</vt:lpstr>
    </vt:vector>
  </TitlesOfParts>
  <Company>IDT,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Weber, Rolf</dc:creator>
  <cp:lastModifiedBy>Weber, Rolf</cp:lastModifiedBy>
  <cp:lastPrinted>2021-01-28T19:11:20Z</cp:lastPrinted>
  <dcterms:created xsi:type="dcterms:W3CDTF">2021-01-26T17:38:47Z</dcterms:created>
  <dcterms:modified xsi:type="dcterms:W3CDTF">2021-02-24T23:32:33Z</dcterms:modified>
</cp:coreProperties>
</file>