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charts/chart1.xml" ContentType="application/vnd.openxmlformats-officedocument.drawingml.chart+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T:\Jordan\Customers2023\Internal\8T49N24x schematic checklist update\"/>
    </mc:Choice>
  </mc:AlternateContent>
  <xr:revisionPtr revIDLastSave="0" documentId="13_ncr:1_{A4EBCEFB-52A5-407E-BC6D-6F8B727389CC}" xr6:coauthVersionLast="45" xr6:coauthVersionMax="45" xr10:uidLastSave="{00000000-0000-0000-0000-000000000000}"/>
  <bookViews>
    <workbookView xWindow="-28920" yWindow="-120" windowWidth="29040" windowHeight="15840" xr2:uid="{00000000-000D-0000-FFFF-FFFF00000000}"/>
  </bookViews>
  <sheets>
    <sheet name="Schematic Checklist" sheetId="1" r:id="rId1"/>
    <sheet name="Input Terminations" sheetId="3" r:id="rId2"/>
    <sheet name="Output Terminations" sheetId="4" r:id="rId3"/>
    <sheet name="Layout Recommendations" sheetId="5" r:id="rId4"/>
    <sheet name="XTAL Calculations" sheetId="7" r:id="rId5"/>
    <sheet name="Disclaimer" sheetId="6" r:id="rId6"/>
  </sheets>
  <externalReferences>
    <externalReference r:id="rId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52" i="7" l="1"/>
  <c r="F51" i="7"/>
  <c r="F47" i="7"/>
  <c r="F37" i="7"/>
  <c r="F26" i="7"/>
  <c r="F13" i="7"/>
  <c r="F35" i="7" l="1"/>
  <c r="F36" i="7" l="1"/>
  <c r="F38" i="7" s="1"/>
  <c r="F40" i="7" l="1"/>
  <c r="F41" i="7" s="1"/>
</calcChain>
</file>

<file path=xl/sharedStrings.xml><?xml version="1.0" encoding="utf-8"?>
<sst xmlns="http://schemas.openxmlformats.org/spreadsheetml/2006/main" count="376" uniqueCount="282">
  <si>
    <t>Category</t>
  </si>
  <si>
    <t>Requirements</t>
  </si>
  <si>
    <t>Schematic</t>
  </si>
  <si>
    <t>Input Signal</t>
  </si>
  <si>
    <t>Name</t>
  </si>
  <si>
    <t>CLK1</t>
  </si>
  <si>
    <t>nCLK1</t>
  </si>
  <si>
    <t>Power</t>
  </si>
  <si>
    <t>GND</t>
  </si>
  <si>
    <t>SCLK</t>
  </si>
  <si>
    <t>Filter</t>
  </si>
  <si>
    <t>GPIO[3]</t>
  </si>
  <si>
    <t>GPIO</t>
  </si>
  <si>
    <t>Output</t>
  </si>
  <si>
    <t>nQ3</t>
  </si>
  <si>
    <t>Q3</t>
  </si>
  <si>
    <t>nQ2</t>
  </si>
  <si>
    <t>Q2</t>
  </si>
  <si>
    <t>Q1</t>
  </si>
  <si>
    <t>nQ1</t>
  </si>
  <si>
    <t>nQ0</t>
  </si>
  <si>
    <t>Q0</t>
  </si>
  <si>
    <t>GPIO[2]</t>
  </si>
  <si>
    <t>GPIO[1]</t>
  </si>
  <si>
    <t>GPIO[0]</t>
  </si>
  <si>
    <t>OSCO</t>
  </si>
  <si>
    <t>OSCI</t>
  </si>
  <si>
    <t>TCS file</t>
  </si>
  <si>
    <t>Customer</t>
  </si>
  <si>
    <t>Reviewer</t>
  </si>
  <si>
    <t>Review Status</t>
  </si>
  <si>
    <t>CLK0</t>
  </si>
  <si>
    <t>nCLK0</t>
  </si>
  <si>
    <t>Date</t>
  </si>
  <si>
    <t>Input Clocks</t>
  </si>
  <si>
    <t>Inputs frequencies lower than 100kHz should be DC‐coupled
Coupled.</t>
  </si>
  <si>
    <t>Bypass capacitors should be placed on the same board side as the power pin being bypassed, with as short and wide of a connection as possible. Vias to power/ground planes should not be closer to the device than the capacitor pad. Filter, bypass, and decoupling ceramic capacitor dielectrics should be NP0 or X7R. Multiple values used in parallel may be necessary to cover the frequency range that is needed.</t>
  </si>
  <si>
    <t xml:space="preserve">Place a keep out region (no switching signals or power sources) around the Filter pin and the external loop filter. </t>
  </si>
  <si>
    <t>XTAL</t>
  </si>
  <si>
    <t>Epad Layout</t>
  </si>
  <si>
    <t>It is recommended to use as many vias connected to ground as possible. It is also recommended that the via diameter should be 12 to 13mils (0.30 to 0.33mm) with 1oz copper via barrel plating.</t>
  </si>
  <si>
    <t>Verify the power rating of the regulator versus max power of each domain</t>
  </si>
  <si>
    <t>High‐speed signals need to be impedance‐controlled, routed such that their loop area is as small as possible, and have a solid reference plane directly above or below them. They should never cross any break in their reference plane. If switching reference planes is unavoidable, a via (ground‐to‐ground) or decoupling capacitor (ground‐to‐power) connecting the two planes should be placed as close as possible to the signal via as possible. Switching between ground reference planes is preferable to switching between ground and power reference planes.</t>
  </si>
  <si>
    <t>Power Filtering reduction</t>
  </si>
  <si>
    <t>CAP_REF</t>
  </si>
  <si>
    <t>Customer Feedback</t>
  </si>
  <si>
    <t>IDT Response</t>
  </si>
  <si>
    <t>Recommendation</t>
  </si>
  <si>
    <t>Part #</t>
  </si>
  <si>
    <t xml:space="preserve">Differential Inputs: </t>
  </si>
  <si>
    <t>LVPECL DC-Coupled</t>
  </si>
  <si>
    <t>LVDS DC-Coupled</t>
  </si>
  <si>
    <r>
      <t>For</t>
    </r>
    <r>
      <rPr>
        <b/>
        <sz val="11"/>
        <color theme="1"/>
        <rFont val="Calibri"/>
        <family val="2"/>
        <scheme val="minor"/>
      </rPr>
      <t xml:space="preserve"> LVCMOS</t>
    </r>
    <r>
      <rPr>
        <sz val="11"/>
        <color theme="1"/>
        <rFont val="Calibri"/>
        <family val="2"/>
        <scheme val="minor"/>
      </rPr>
      <t xml:space="preserve">, use this termination.  Rs should be adjusted according to the Ro setting in the GUI. </t>
    </r>
  </si>
  <si>
    <t xml:space="preserve">Power Up  </t>
  </si>
  <si>
    <t>LVCMOS outputs</t>
  </si>
  <si>
    <t>Place the series resistors near the output.</t>
  </si>
  <si>
    <t>Clock Signals</t>
  </si>
  <si>
    <t>General Layout Recommendations</t>
  </si>
  <si>
    <t>Input/Output  Clocks</t>
  </si>
  <si>
    <t xml:space="preserve">Place the termination resistors close to the input pins.  If the input is a CMOS driver, then place the series resistor near the driver, not the input. </t>
  </si>
  <si>
    <t>Power Planes</t>
  </si>
  <si>
    <t xml:space="preserve">Be sure to isolate the power planes so that they do not overlap on adjacent layers.  </t>
  </si>
  <si>
    <t xml:space="preserve">The most sensitive planes are VDDA and the noisiest rail is VDDD.  Priority should be placed on isolating these layers from each other. </t>
  </si>
  <si>
    <t>8T49N240</t>
  </si>
  <si>
    <t>8T49N241</t>
  </si>
  <si>
    <t>8T49N242</t>
  </si>
  <si>
    <t>VCCA</t>
  </si>
  <si>
    <t>VCCO0</t>
  </si>
  <si>
    <t>VCCO1</t>
  </si>
  <si>
    <t>SDATA</t>
  </si>
  <si>
    <t>VCC</t>
  </si>
  <si>
    <t>VEE</t>
  </si>
  <si>
    <t>S_A1</t>
  </si>
  <si>
    <t>VCCO2</t>
  </si>
  <si>
    <t>VCCO3</t>
  </si>
  <si>
    <t>nINT</t>
  </si>
  <si>
    <t>nRST</t>
  </si>
  <si>
    <t>nWP</t>
  </si>
  <si>
    <t>VCCCS</t>
  </si>
  <si>
    <t>CAP</t>
  </si>
  <si>
    <t>S_A0</t>
  </si>
  <si>
    <t>CAP1</t>
  </si>
  <si>
    <t>CAP2</t>
  </si>
  <si>
    <t>General purpose IO supplied by VCCCS. LVTTL/LVCMOS levels</t>
  </si>
  <si>
    <t>Output supply for Q0/nQ0, 2.5V or 3.3V. When output is configured LVCMOS, 1.8V is supported</t>
  </si>
  <si>
    <t>Output complementary lead when differential, or an LVCMOS output when configured as such</t>
  </si>
  <si>
    <t>Output true lead when differential, or an LVCMOS output when configured as such</t>
  </si>
  <si>
    <t>Output supply for Q1/nQ1, 2.5V or 3.3V. When output is configured LVCMOS, 1.8V is supported</t>
  </si>
  <si>
    <t>I2C data bi-directional. Supplied by VCCCS</t>
  </si>
  <si>
    <t>Bi-directioal</t>
  </si>
  <si>
    <t>I2C clock signal, 100KHz or 400KHz, supplied by VCCCS</t>
  </si>
  <si>
    <t>Core digital supply. 2.5V or 3.3V</t>
  </si>
  <si>
    <t>Ground, connected with ePAD</t>
  </si>
  <si>
    <t>Non-inverting differential input 0, accepting LVDS, LVPECL, LVHSTL, HCSL or LVCMOS, supporting 3.3V, 2.5V or 1.8V. Frequency range 8KHz ~ 875MHz. Refer to "input termination" tab for wiring an LVCMOS source into a differential input.</t>
  </si>
  <si>
    <t>Inverting differential input 0, accepting LVDS, LVPECL, LVHSTL, HCSL or LVCMOS, supporting 3.3V, 2.5V or 1.8V. Frequency range 8KHz ~ 875MHz. Refer to "input termination" tab for wiring an LVCMOS source into a differential input.</t>
  </si>
  <si>
    <t>Non-inverting differential input 1, accepting LVDS, LVPECL, LVHSTL, HCSL or LVCMOS, supporting 3.3V, 2.5V or 1.8V. Frequency range 8KHz ~ 875MHz. Refer to "input termination" tab for wiring an LVCMOS source into a differential input.</t>
  </si>
  <si>
    <t>Inverting differential input 1, accepting LVDS, LVPECL, LVHSTL, HCSL or LVCMOS, supporting 3.3V, 2.5V or 1.8V. Frequency range 8KHz ~ 875MHz. Refer to "input termination" tab for wiring an LVCMOS source into a differential input.</t>
  </si>
  <si>
    <t>I2C address bit</t>
  </si>
  <si>
    <t>I2C address bit, supplied by VCCCS</t>
  </si>
  <si>
    <t>Output voltage for Q2/nQ2</t>
  </si>
  <si>
    <t>Output voltage for Q3/nQ3</t>
  </si>
  <si>
    <t xml:space="preserve">Open-drain Output with internal pull-up resistor </t>
  </si>
  <si>
    <t>Interrupt output</t>
  </si>
  <si>
    <t>crystal in</t>
  </si>
  <si>
    <t>crystal out</t>
  </si>
  <si>
    <t xml:space="preserve">Accept a 10~54MHz fundamental crystal, drive-level 2~300uW, ESR 40~60-ohm (as low as possible). Tuning capacitance based on CL and internal, stray capacitance. Refer to "Input Termination" tab for driving with an LVCMOS clock. </t>
  </si>
  <si>
    <t>Write protection. Active "low". When driven "low", device is write-protected.</t>
  </si>
  <si>
    <t>Digital supply for GPIO, SDATA, SCLK and S_A0/S_A1, 2.5V or 3.3V</t>
  </si>
  <si>
    <t>PLL external capacitance connection</t>
  </si>
  <si>
    <t>External capacitance connection</t>
  </si>
  <si>
    <t>Analog</t>
  </si>
  <si>
    <t>Used as LVTTL/LVCMOS inut or output as configured</t>
  </si>
  <si>
    <t xml:space="preserve">Please refer to "Output Impedance" tab for proper terminations as configured. </t>
  </si>
  <si>
    <t xml:space="preserve">Separate filtering from VCCA and VCCOs. </t>
  </si>
  <si>
    <t>See VCC comment above</t>
  </si>
  <si>
    <t xml:space="preserve">Paired with nCLK0 to accept differential input of LVDS, LVPECL, LVHSTL and HCSL. See "Input Impedance" tab for wiring an LVCMOS input into the differential input. </t>
  </si>
  <si>
    <t>If used, pull up with a 4.7Kohm resistor</t>
  </si>
  <si>
    <t>device reset</t>
  </si>
  <si>
    <t>Driven by a power-spply supervisory IC or a pull-up resistor (4.7Kohm)</t>
  </si>
  <si>
    <t>For 8T49N241 and 8T49N242, connect a 0.1uF ceramic capacitor between this pin and CAP_REF pin</t>
  </si>
  <si>
    <t>For 8T49N240, connect a 0.1uF ceramic capacitor between this pin and CAP_REF pin</t>
  </si>
  <si>
    <t>For 8T49N240, connect a 560pF ceramic capacitor between this pin and CAP_REF pin</t>
  </si>
  <si>
    <t>Paired with CAP, CAP1 and CAP2 pins, respectively. See comments above.</t>
  </si>
  <si>
    <t>Normally it can be pulled up or left floating (utilizing internal weak pull-up). When pull-down, I2C programming will not take effect</t>
  </si>
  <si>
    <t>ePAD</t>
  </si>
  <si>
    <t>Electrical/thermal pad</t>
  </si>
  <si>
    <t>Use`via array of 5x5 or 9x9 or any feasible size and connected to ground plane</t>
  </si>
  <si>
    <t>LVCMOS Driving the input:</t>
  </si>
  <si>
    <t>LVCMOS XO driving OSCI/OSCO port</t>
  </si>
  <si>
    <t xml:space="preserve">3.3V LVPECL output AC-coupling terminations </t>
  </si>
  <si>
    <t>3.3V LVPECL output DC-coupled terminations (see datasheet for the same with 2.5V supply)</t>
  </si>
  <si>
    <t>Example 1: LVPECL to HCSL conversion</t>
  </si>
  <si>
    <t>Example 2: LVPECL to CML conversion</t>
  </si>
  <si>
    <t>3.3V LVDS output DC-coupled terminations</t>
  </si>
  <si>
    <t>  Crystals need to be as close to the device as possible, and kept away from high frequency devices and traces to prevent capacitive coupling. Avoid using vias for the signal lines. Load capacitors need to have a short connection to ground that avoids return currents from other power and signal lines. A dedicated plane for the oscillator should exist directly beneath the crystal and capacitors, and tied to ground in one location.
 Recommended XTALs are Epson TSX-3225 38.880000MA20X-Wx</t>
  </si>
  <si>
    <t xml:space="preserve">Power filtering </t>
  </si>
  <si>
    <t xml:space="preserve">VCCCS can share the same power rail with VCC. If output frequencies are the same, the corresponding VCCOs can be shared to reduce the number of separately filtered power rails. </t>
  </si>
  <si>
    <t xml:space="preserve">                  Recommended power supply filter topology</t>
  </si>
  <si>
    <t>HCSL with DC-coupling</t>
  </si>
  <si>
    <t>Note:</t>
  </si>
  <si>
    <t xml:space="preserve">Since 8T49N24x inputs accept LVDS, LVPECL, HCSL directly, rarely is there a need to convert from one signaling type to another. If there comes a need for a conversion, please contact us for recommendations. </t>
  </si>
  <si>
    <t>(Color-coded areas above are for diferentiating different power domains)</t>
  </si>
  <si>
    <t>For a dash-code, Bit[1] of register 0x00 is "0" for OTP loading; EEPROM loading is disabled by default (Bit[0] of register 0x00 is "1". I2C base address is stored in register 0x06[6:0]</t>
  </si>
  <si>
    <r>
      <t xml:space="preserve">Recommended power supply filtering topology is shown in the picture </t>
    </r>
    <r>
      <rPr>
        <b/>
        <sz val="11"/>
        <color theme="1"/>
        <rFont val="Calibri"/>
        <family val="2"/>
        <scheme val="minor"/>
      </rPr>
      <t>at the buttom of this chart</t>
    </r>
    <r>
      <rPr>
        <sz val="11"/>
        <color theme="1"/>
        <rFont val="Calibri"/>
        <family val="2"/>
        <scheme val="minor"/>
      </rPr>
      <t>. VCC, VCCA and VCCO0~3 can be separated from each other from a common power source using this filter. Recommended FB: : BLM18BB221SN1D</t>
    </r>
  </si>
  <si>
    <t>Paired with Q3 when Q3/nQ3 is configured differential; used as a single-ended output when configured as LVCMOS</t>
  </si>
  <si>
    <t xml:space="preserve">Paired with Q2 when Q2/nQ2 is configured differential; used as a single-ended output hwen configured as LVCMOS. </t>
  </si>
  <si>
    <t xml:space="preserve">Paired with Q0 when Q0/nQ0 is configured differential; used as a single-ended output when configured as LVCMOS. </t>
  </si>
  <si>
    <t xml:space="preserve">Paired with Q1 when Q1/nQ1 is configured differential; used as a single-ended output when configured as LVCMOS. </t>
  </si>
  <si>
    <t>Separate filtering from VCCA and VCC power rails. Can be shared with other VCCOs of the same output clock frequency; otherwise, spearate filtering is recommended.</t>
  </si>
  <si>
    <t>Paired with OSCI pin for crystal connections.</t>
  </si>
  <si>
    <t xml:space="preserve">Place the crystal as close to OSCI/OCSO pins as possible. Refer to "Input Terminations" tab for connecting an LVCMOS clock reference to OSCI/OSCO port. Refer to "Layout Recommenadations" tab for more details. </t>
  </si>
  <si>
    <t xml:space="preserve">Place the crystal as close to OSCI/OCSO pins as possible. This pin is left floating when connecting an LVCMOS clock reference to OSCI/OSCO port. Refer to "Layout Recommenadations" tab for more details. </t>
  </si>
  <si>
    <t>Paired with CLK0 to accept a differential input clock</t>
  </si>
  <si>
    <r>
      <t xml:space="preserve">User input fields are in </t>
    </r>
    <r>
      <rPr>
        <sz val="20"/>
        <color indexed="8"/>
        <rFont val="Arial"/>
        <family val="2"/>
      </rPr>
      <t>yellow</t>
    </r>
    <r>
      <rPr>
        <sz val="20"/>
        <rFont val="Arial"/>
        <family val="2"/>
      </rPr>
      <t>, results are in cyan.</t>
    </r>
  </si>
  <si>
    <t>Calculate External Load Capacitor Value</t>
  </si>
  <si>
    <t>Here is a procedure for determining the ideal value for crystal load capacitors.</t>
  </si>
  <si>
    <t>Specified load capacitor for crystal.</t>
  </si>
  <si>
    <t xml:space="preserve">CL = </t>
  </si>
  <si>
    <t>pF</t>
  </si>
  <si>
    <t>1. Request a sample crystal from your vendor.  It will come with a characterization report that includes the actual accurate crystal frequency with a known load.</t>
  </si>
  <si>
    <t>Internal capacitance (X1 &amp; X2).</t>
  </si>
  <si>
    <t xml:space="preserve">Ci = </t>
  </si>
  <si>
    <t>2. Install it on our board and measure the REF frequency with a counter.  Oscilloscopes are not accurate enough.</t>
  </si>
  <si>
    <t>Stray capacitance (X1 &amp; X2).</t>
  </si>
  <si>
    <t xml:space="preserve">Cs = </t>
  </si>
  <si>
    <t>3. Open attachment and click on XtalCL tab.</t>
  </si>
  <si>
    <t>4. Enter CLoad in Cell F4 and the load capacitor values you used in Cells F18 and F19.</t>
  </si>
  <si>
    <t>5. Change the stray capacitance in Cell F6 until Cell F40 matches the frequency you measured.</t>
  </si>
  <si>
    <t>Cs = Cs1 = Cs2</t>
  </si>
  <si>
    <t>6. Change the load capacitance in Cell F18 and F19 until the ppm accuracy in Cell F38 is within your required range.  The load capacitors do not have to be the same value.</t>
  </si>
  <si>
    <t>Ci = Ci1 = Ci2</t>
  </si>
  <si>
    <t>Ideal external load capacitor (X1 &amp; X2).</t>
  </si>
  <si>
    <t xml:space="preserve">Ce = </t>
  </si>
  <si>
    <t>Calculate Total Capacitance Seen by Crystal</t>
  </si>
  <si>
    <t xml:space="preserve">Common </t>
  </si>
  <si>
    <t xml:space="preserve">Less </t>
  </si>
  <si>
    <t>values</t>
  </si>
  <si>
    <t>Common</t>
  </si>
  <si>
    <t xml:space="preserve">Ce1 =  </t>
  </si>
  <si>
    <t>11   24</t>
  </si>
  <si>
    <t xml:space="preserve">Ce2 =  </t>
  </si>
  <si>
    <t>Example of Typical Crystal Characteristics</t>
  </si>
  <si>
    <t>12   27</t>
  </si>
  <si>
    <t>13   30</t>
  </si>
  <si>
    <t>Setup: Standard Example</t>
  </si>
  <si>
    <t>Run Date: 10-May-2004 3:48 pm</t>
  </si>
  <si>
    <t>16   36</t>
  </si>
  <si>
    <t>18   39</t>
  </si>
  <si>
    <t>Description: Epson TXC sample</t>
  </si>
  <si>
    <t>20   43</t>
  </si>
  <si>
    <t>Reference F: 14,318180 Hz</t>
  </si>
  <si>
    <t>47   51</t>
  </si>
  <si>
    <t>Power: 100.00 uW into 25 Ohms</t>
  </si>
  <si>
    <t>56   62</t>
  </si>
  <si>
    <t>CL: 20.00pF Using Measured FL</t>
  </si>
  <si>
    <t>S&amp;A 250B 6.07 Report: 4.50</t>
  </si>
  <si>
    <t>68   75</t>
  </si>
  <si>
    <t>Trim Sensitivity</t>
  </si>
  <si>
    <t>(From Fox Electronics)</t>
  </si>
  <si>
    <t>CL</t>
  </si>
  <si>
    <t>FL</t>
  </si>
  <si>
    <t>CO</t>
  </si>
  <si>
    <t>RR</t>
  </si>
  <si>
    <t>Q</t>
  </si>
  <si>
    <t>C1</t>
  </si>
  <si>
    <t>L</t>
  </si>
  <si>
    <t>FR</t>
  </si>
  <si>
    <t>PWR</t>
  </si>
  <si>
    <t xml:space="preserve">Trim sensitivity is a measure of the incremental fractional frequency change </t>
  </si>
  <si>
    <t>Manufacturer.</t>
  </si>
  <si>
    <t>P/N</t>
  </si>
  <si>
    <t>ppm</t>
  </si>
  <si>
    <t>Ohms</t>
  </si>
  <si>
    <t>k</t>
  </si>
  <si>
    <t>fF</t>
  </si>
  <si>
    <t>mH</t>
  </si>
  <si>
    <t>uW</t>
  </si>
  <si>
    <t xml:space="preserve">in the value of the load capacitance.  Trim sensitivity (S) is expressed in </t>
  </si>
  <si>
    <t>Epson</t>
  </si>
  <si>
    <t>FA248</t>
  </si>
  <si>
    <t>terms of PPM/pF and is calculated by the following equation:</t>
  </si>
  <si>
    <t>TXC</t>
  </si>
  <si>
    <t>Ecliptek</t>
  </si>
  <si>
    <t>EC2</t>
  </si>
  <si>
    <t>Motional Capacitance</t>
  </si>
  <si>
    <t xml:space="preserve">C1 = </t>
  </si>
  <si>
    <t>Note</t>
  </si>
  <si>
    <t>Shunt Capacitance</t>
  </si>
  <si>
    <t xml:space="preserve">CO = </t>
  </si>
  <si>
    <t>Where (Ct) is the sum of C0 and CL.</t>
  </si>
  <si>
    <t xml:space="preserve">Ct = </t>
  </si>
  <si>
    <t>Accuracy with specified CL</t>
  </si>
  <si>
    <t>Xtal Trim Sensitivity</t>
  </si>
  <si>
    <t xml:space="preserve">S = </t>
  </si>
  <si>
    <t>ppm/pF</t>
  </si>
  <si>
    <t>For VCXOs</t>
  </si>
  <si>
    <t>C0/C1 ratio</t>
  </si>
  <si>
    <t xml:space="preserve">C0/C1 = </t>
  </si>
  <si>
    <t>R1 resistance</t>
  </si>
  <si>
    <t xml:space="preserve">Error = </t>
  </si>
  <si>
    <t xml:space="preserve">Nominal Frequency = </t>
  </si>
  <si>
    <t>Hz</t>
  </si>
  <si>
    <t xml:space="preserve">Freq Error = </t>
  </si>
  <si>
    <t>L1 Inductance</t>
  </si>
  <si>
    <t xml:space="preserve">Expected Freq = </t>
  </si>
  <si>
    <t>Ideal parallel load for this crystal</t>
  </si>
  <si>
    <t xml:space="preserve">Typical surface mount crystal </t>
  </si>
  <si>
    <t>Series resonant frequency accuracy.</t>
  </si>
  <si>
    <t>trim sensitivity.  Full size HC-49 crystals</t>
  </si>
  <si>
    <t>commonly have 3 - 4 times as much</t>
  </si>
  <si>
    <t xml:space="preserve">sensitivity.  This is why surface mount </t>
  </si>
  <si>
    <t>crystals usually are not used for VCXOs.</t>
  </si>
  <si>
    <r>
      <t xml:space="preserve">LoadCap X </t>
    </r>
    <r>
      <rPr>
        <sz val="8"/>
        <rFont val="Arial"/>
        <family val="2"/>
      </rPr>
      <t>C</t>
    </r>
    <r>
      <rPr>
        <sz val="11"/>
        <color theme="1"/>
        <rFont val="Calibri"/>
        <family val="2"/>
        <scheme val="minor"/>
      </rPr>
      <t xml:space="preserve"> = </t>
    </r>
  </si>
  <si>
    <t>ohms</t>
  </si>
  <si>
    <t>Pullability examples from two vendors.</t>
  </si>
  <si>
    <t>Calculate frequency error in ppm</t>
  </si>
  <si>
    <t>CL =</t>
  </si>
  <si>
    <t>Saronix</t>
  </si>
  <si>
    <t>Target frequency</t>
  </si>
  <si>
    <t>MHz</t>
  </si>
  <si>
    <t>Actual frequency</t>
  </si>
  <si>
    <t>Frequency error</t>
  </si>
  <si>
    <t>Accuracy (ppm)</t>
  </si>
  <si>
    <t xml:space="preserve">1. Request a sample crystal from your present vendor using the same exact part number being
 used for production.  Be sure CL is specified.  You will get a characterization report with each crystal.  </t>
  </si>
  <si>
    <r>
      <t>2. Measure the REF frequency using a frequency counter.</t>
    </r>
    <r>
      <rPr>
        <sz val="12"/>
        <color indexed="18"/>
        <rFont val="Times New Roman"/>
        <family val="1"/>
      </rPr>
      <t xml:space="preserve"> </t>
    </r>
  </si>
  <si>
    <r>
      <t>3. Enter C0, C1 from the crystal characterization report in cells F33 and F34. Enter CL from
 the same report in cell F4.</t>
    </r>
    <r>
      <rPr>
        <sz val="12"/>
        <color indexed="18"/>
        <rFont val="Times New Roman"/>
        <family val="1"/>
      </rPr>
      <t xml:space="preserve"> </t>
    </r>
  </si>
  <si>
    <r>
      <t>4. Enter the value of the load capacitors on your board in cells F18 and F19.</t>
    </r>
    <r>
      <rPr>
        <sz val="12"/>
        <color indexed="18"/>
        <rFont val="Times New Roman"/>
        <family val="1"/>
      </rPr>
      <t xml:space="preserve"> </t>
    </r>
  </si>
  <si>
    <r>
      <t>5. Stray capacitance is a variable and is board design dependent.  Change the stray capacitance
 in cell C6 until the frequency in cell F40 matches the frequency you measured.</t>
    </r>
    <r>
      <rPr>
        <sz val="12"/>
        <color indexed="18"/>
        <rFont val="Times New Roman"/>
        <family val="1"/>
      </rPr>
      <t xml:space="preserve"> </t>
    </r>
  </si>
  <si>
    <t xml:space="preserve">6. Change the capacitance in cells F18 and F19 until the frequency is with in your required
 tolerance.  Use those values on your board.  </t>
  </si>
  <si>
    <r>
      <t>Ro (</t>
    </r>
    <r>
      <rPr>
        <b/>
        <sz val="11"/>
        <color theme="1"/>
        <rFont val="Calibri"/>
        <family val="2"/>
      </rPr>
      <t>Ω</t>
    </r>
    <r>
      <rPr>
        <b/>
        <sz val="11"/>
        <color theme="1"/>
        <rFont val="Calibri"/>
        <family val="2"/>
        <scheme val="minor"/>
      </rPr>
      <t>)</t>
    </r>
  </si>
  <si>
    <r>
      <t>Rs (</t>
    </r>
    <r>
      <rPr>
        <b/>
        <sz val="10"/>
        <color theme="1"/>
        <rFont val="Calibri"/>
        <family val="2"/>
      </rPr>
      <t>Ω</t>
    </r>
    <r>
      <rPr>
        <b/>
        <sz val="10"/>
        <color theme="1"/>
        <rFont val="Calibri"/>
        <family val="2"/>
        <scheme val="minor"/>
      </rPr>
      <t>)</t>
    </r>
  </si>
  <si>
    <t>VDDO (V)</t>
  </si>
  <si>
    <r>
      <t>A pull-up resistor is required for this signal. A good starting up for this Pull-up resistor 1K</t>
    </r>
    <r>
      <rPr>
        <sz val="11"/>
        <color theme="1"/>
        <rFont val="Calibri"/>
        <family val="2"/>
      </rPr>
      <t>Ω</t>
    </r>
  </si>
  <si>
    <r>
      <t>A pull-up resistor is required for this signal. The pull-up resistor value is so chosen that (1) SDATA rising edge is less than 136ns from 0V to 1.8V; and (2) V</t>
    </r>
    <r>
      <rPr>
        <sz val="8"/>
        <color theme="1"/>
        <rFont val="Calibri"/>
        <family val="2"/>
        <scheme val="minor"/>
      </rPr>
      <t>OL</t>
    </r>
    <r>
      <rPr>
        <sz val="11"/>
        <color theme="1"/>
        <rFont val="Calibri"/>
        <family val="2"/>
        <scheme val="minor"/>
      </rPr>
      <t xml:space="preserve"> is &lt;0.4V when "low". In other words, increase this resistor value if SDATA rising edge is &gt; 136ns from 0V to 1.8V; Reduce this resistro value if V</t>
    </r>
    <r>
      <rPr>
        <sz val="8"/>
        <color theme="1"/>
        <rFont val="Calibri"/>
        <family val="2"/>
        <scheme val="minor"/>
      </rPr>
      <t>OL</t>
    </r>
    <r>
      <rPr>
        <sz val="11"/>
        <color theme="1"/>
        <rFont val="Calibri"/>
        <family val="2"/>
        <scheme val="minor"/>
      </rPr>
      <t xml:space="preserve"> is &gt; 0.4V. A good starting value is 1K</t>
    </r>
    <r>
      <rPr>
        <sz val="11"/>
        <color theme="1"/>
        <rFont val="Calibri"/>
        <family val="2"/>
      </rPr>
      <t>Ω</t>
    </r>
    <r>
      <rPr>
        <sz val="11"/>
        <color theme="1"/>
        <rFont val="Calibri"/>
        <family val="2"/>
        <scheme val="minor"/>
      </rPr>
      <t xml:space="preserve"> </t>
    </r>
  </si>
  <si>
    <t>I2C base address bit 0. It's reflected in bit 0 of register 0x0006</t>
  </si>
  <si>
    <t>I2C base address bit 1. It's reflected in bit 1 of register 0x0006</t>
  </si>
  <si>
    <t>Can share the same power supply filter with VCC</t>
  </si>
  <si>
    <t>Separate filtering from VCC and VCCO domains to provide clean VCCA for analog circuits. For VCCA pin grouping, it is recommended to group pin 1 and pin 30.</t>
  </si>
  <si>
    <t xml:space="preserve">Separate filtering from VCC and VCCO domains to provide clean VCCA for analog circuits. For VCCA pin grouping, it is recommended to group pin 1 and pin 30
</t>
  </si>
  <si>
    <t xml:space="preserve">Analog supplies. 2.5V or 3.3V. </t>
  </si>
  <si>
    <t xml:space="preserve">Separate filtering from VCC and VCCO domains to provide clean VCCA for analog circuits. For VCCA pin grouping, it is recommended to group pin 2, pin 32, and pin 39 (pin 40 for 8T49N240). </t>
  </si>
  <si>
    <t xml:space="preserve">Separate filtering from VCC and VCCO domains to provide clean VCCA for analog circuits. For VCCA pin grouping, it is recommended to group pin 2 ,pin 32, and pin 39 (pin 40 for 8T49N240).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</si>
</sst>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00"/>
    <numFmt numFmtId="166" formatCode="#,##0.0"/>
    <numFmt numFmtId="167" formatCode="#,##0.00000000"/>
    <numFmt numFmtId="168" formatCode="0.000"/>
  </numFmts>
  <fonts count="21">
    <font>
      <sz val="11"/>
      <color theme="1"/>
      <name val="Calibri"/>
      <family val="2"/>
      <scheme val="minor"/>
    </font>
    <font>
      <b/>
      <sz val="11"/>
      <color theme="1"/>
      <name val="Calibri"/>
      <family val="2"/>
      <scheme val="minor"/>
    </font>
    <font>
      <sz val="11"/>
      <name val="Calibri"/>
      <family val="2"/>
      <scheme val="minor"/>
    </font>
    <font>
      <b/>
      <u/>
      <sz val="11"/>
      <color theme="1"/>
      <name val="Calibri"/>
      <family val="2"/>
      <scheme val="minor"/>
    </font>
    <font>
      <sz val="11"/>
      <color theme="1"/>
      <name val="Calibri"/>
      <family val="2"/>
    </font>
    <font>
      <sz val="20"/>
      <name val="Arial"/>
      <family val="2"/>
    </font>
    <font>
      <sz val="20"/>
      <color indexed="8"/>
      <name val="Arial"/>
      <family val="2"/>
    </font>
    <font>
      <sz val="10"/>
      <color indexed="8"/>
      <name val="Arial"/>
      <family val="2"/>
    </font>
    <font>
      <sz val="14"/>
      <name val="Arial"/>
      <family val="2"/>
    </font>
    <font>
      <sz val="10"/>
      <color indexed="18"/>
      <name val="Arial"/>
      <family val="2"/>
    </font>
    <font>
      <sz val="10"/>
      <name val="Courier"/>
      <family val="1"/>
    </font>
    <font>
      <sz val="10"/>
      <name val="Courier New"/>
      <family val="3"/>
    </font>
    <font>
      <sz val="8"/>
      <name val="Arial"/>
      <family val="2"/>
    </font>
    <font>
      <sz val="10"/>
      <name val="Arial"/>
      <family val="2"/>
    </font>
    <font>
      <sz val="12"/>
      <name val="Courier SWA"/>
      <family val="3"/>
    </font>
    <font>
      <sz val="12"/>
      <color indexed="18"/>
      <name val="Times New Roman"/>
      <family val="1"/>
    </font>
    <font>
      <sz val="10"/>
      <color theme="1"/>
      <name val="Calibri"/>
      <family val="2"/>
      <scheme val="minor"/>
    </font>
    <font>
      <b/>
      <sz val="10"/>
      <color theme="1"/>
      <name val="Calibri"/>
      <family val="2"/>
      <scheme val="minor"/>
    </font>
    <font>
      <b/>
      <sz val="11"/>
      <color theme="1"/>
      <name val="Calibri"/>
      <family val="2"/>
    </font>
    <font>
      <b/>
      <sz val="10"/>
      <color theme="1"/>
      <name val="Calibri"/>
      <family val="2"/>
    </font>
    <font>
      <sz val="8"/>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indexed="9"/>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145">
    <xf numFmtId="0" fontId="0" fillId="0" borderId="0" xfId="0"/>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xf numFmtId="14" fontId="0" fillId="0" borderId="0" xfId="0" applyNumberFormat="1" applyAlignment="1">
      <alignment horizont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Fill="1" applyAlignment="1">
      <alignment horizontal="center"/>
    </xf>
    <xf numFmtId="0" fontId="0" fillId="0" borderId="0" xfId="0" applyFill="1" applyAlignment="1">
      <alignment horizontal="left"/>
    </xf>
    <xf numFmtId="0" fontId="0" fillId="0" borderId="0" xfId="0" applyFill="1" applyAlignment="1">
      <alignment horizontal="center" wrapText="1"/>
    </xf>
    <xf numFmtId="0" fontId="0" fillId="0" borderId="0" xfId="0" applyFill="1" applyAlignment="1">
      <alignment horizontal="center" vertical="center" wrapText="1"/>
    </xf>
    <xf numFmtId="14" fontId="0" fillId="0" borderId="0" xfId="0" applyNumberFormat="1" applyFill="1" applyAlignment="1">
      <alignment horizontal="center"/>
    </xf>
    <xf numFmtId="14" fontId="0" fillId="0" borderId="0" xfId="0" applyNumberFormat="1" applyFill="1" applyAlignment="1">
      <alignment horizontal="left"/>
    </xf>
    <xf numFmtId="0" fontId="0" fillId="0" borderId="0" xfId="0" applyFill="1" applyAlignment="1">
      <alignment wrapText="1"/>
    </xf>
    <xf numFmtId="0" fontId="0" fillId="0" borderId="0" xfId="0" applyFill="1" applyAlignment="1">
      <alignment vertical="center" wrapText="1"/>
    </xf>
    <xf numFmtId="0" fontId="1" fillId="0" borderId="0" xfId="0" applyFont="1" applyAlignment="1">
      <alignment horizontal="center"/>
    </xf>
    <xf numFmtId="0" fontId="0" fillId="0" borderId="0" xfId="0" applyAlignment="1">
      <alignment horizontal="center" vertical="center" wrapText="1"/>
    </xf>
    <xf numFmtId="0" fontId="0" fillId="0" borderId="0" xfId="0" applyFill="1" applyAlignment="1">
      <alignment horizontal="center"/>
    </xf>
    <xf numFmtId="0" fontId="0" fillId="0" borderId="0" xfId="0" applyFill="1" applyAlignment="1">
      <alignment horizontal="center" vertical="center"/>
    </xf>
    <xf numFmtId="0" fontId="0" fillId="0" borderId="0" xfId="0" applyFill="1" applyAlignment="1">
      <alignment horizontal="center" wrapText="1"/>
    </xf>
    <xf numFmtId="0" fontId="1" fillId="0" borderId="0" xfId="0" applyFont="1"/>
    <xf numFmtId="0" fontId="3" fillId="0" borderId="0" xfId="0" applyFont="1"/>
    <xf numFmtId="0" fontId="0" fillId="0" borderId="1" xfId="0" applyBorder="1" applyAlignment="1">
      <alignment horizontal="center"/>
    </xf>
    <xf numFmtId="0" fontId="0" fillId="0" borderId="1" xfId="0" applyFill="1" applyBorder="1" applyAlignment="1">
      <alignment horizontal="center"/>
    </xf>
    <xf numFmtId="0" fontId="0" fillId="0" borderId="0" xfId="0" applyAlignment="1">
      <alignment horizontal="left"/>
    </xf>
    <xf numFmtId="0" fontId="1" fillId="0" borderId="0" xfId="0" applyFont="1" applyAlignment="1">
      <alignment horizontal="center" wrapText="1"/>
    </xf>
    <xf numFmtId="0" fontId="0" fillId="0" borderId="0" xfId="0" applyBorder="1"/>
    <xf numFmtId="0" fontId="0" fillId="2" borderId="0" xfId="0" applyFill="1" applyAlignment="1">
      <alignment horizontal="center" vertical="center" wrapText="1"/>
    </xf>
    <xf numFmtId="14" fontId="0" fillId="0" borderId="0" xfId="0" applyNumberFormat="1" applyAlignment="1">
      <alignment horizontal="center" vertical="center" wrapText="1"/>
    </xf>
    <xf numFmtId="0" fontId="0" fillId="3" borderId="0" xfId="0" applyFill="1" applyAlignment="1">
      <alignment horizontal="center" wrapText="1"/>
    </xf>
    <xf numFmtId="0" fontId="0" fillId="2" borderId="0" xfId="0" applyFill="1" applyAlignment="1">
      <alignment horizontal="center" wrapText="1"/>
    </xf>
    <xf numFmtId="0" fontId="0" fillId="4" borderId="0" xfId="0" applyFill="1" applyAlignment="1">
      <alignment horizontal="center" wrapText="1"/>
    </xf>
    <xf numFmtId="0" fontId="0" fillId="5" borderId="0" xfId="0" applyFill="1" applyAlignment="1">
      <alignment horizontal="center" wrapText="1"/>
    </xf>
    <xf numFmtId="0" fontId="1" fillId="0" borderId="0" xfId="0" applyFont="1" applyFill="1" applyBorder="1" applyAlignment="1">
      <alignment horizontal="center" vertical="center"/>
    </xf>
    <xf numFmtId="0" fontId="0" fillId="0" borderId="0" xfId="0" applyAlignment="1">
      <alignment wrapText="1"/>
    </xf>
    <xf numFmtId="0" fontId="1" fillId="0" borderId="2" xfId="0" applyFont="1" applyBorder="1" applyAlignment="1">
      <alignment horizontal="center" vertical="center"/>
    </xf>
    <xf numFmtId="0" fontId="5" fillId="6" borderId="0" xfId="0" applyFont="1" applyFill="1"/>
    <xf numFmtId="0" fontId="0" fillId="6" borderId="0" xfId="0" applyFill="1"/>
    <xf numFmtId="0" fontId="7" fillId="7" borderId="0" xfId="0" applyFont="1" applyFill="1"/>
    <xf numFmtId="0" fontId="0" fillId="8" borderId="0" xfId="0" applyFill="1"/>
    <xf numFmtId="0" fontId="0" fillId="9" borderId="0" xfId="0" applyFill="1"/>
    <xf numFmtId="0" fontId="8" fillId="6" borderId="5" xfId="0" applyFont="1" applyFill="1" applyBorder="1"/>
    <xf numFmtId="0" fontId="0" fillId="6" borderId="6" xfId="0" applyFill="1" applyBorder="1"/>
    <xf numFmtId="0" fontId="0" fillId="6" borderId="7" xfId="0" applyFill="1" applyBorder="1"/>
    <xf numFmtId="0" fontId="9" fillId="0" borderId="0" xfId="0" applyFont="1"/>
    <xf numFmtId="0" fontId="0" fillId="6" borderId="8" xfId="0" applyFill="1" applyBorder="1"/>
    <xf numFmtId="0" fontId="0" fillId="6" borderId="0" xfId="0" applyFill="1" applyBorder="1"/>
    <xf numFmtId="0" fontId="0" fillId="6" borderId="0" xfId="0" applyFill="1" applyBorder="1" applyAlignment="1">
      <alignment horizontal="right"/>
    </xf>
    <xf numFmtId="164" fontId="0" fillId="7" borderId="0" xfId="0" applyNumberFormat="1" applyFill="1" applyBorder="1" applyAlignment="1" applyProtection="1">
      <alignment horizontal="right"/>
      <protection locked="0"/>
    </xf>
    <xf numFmtId="0" fontId="0" fillId="6" borderId="9" xfId="0" applyFill="1" applyBorder="1"/>
    <xf numFmtId="0" fontId="9" fillId="0" borderId="0" xfId="0" applyFont="1" applyAlignment="1">
      <alignment horizontal="left" indent="1"/>
    </xf>
    <xf numFmtId="0" fontId="10" fillId="6" borderId="0" xfId="0" applyFont="1" applyFill="1" applyBorder="1"/>
    <xf numFmtId="0" fontId="11" fillId="6" borderId="0" xfId="0" applyFont="1" applyFill="1" applyBorder="1"/>
    <xf numFmtId="0" fontId="0" fillId="8" borderId="10" xfId="0" applyFill="1" applyBorder="1"/>
    <xf numFmtId="0" fontId="0" fillId="8" borderId="11" xfId="0" applyFill="1" applyBorder="1"/>
    <xf numFmtId="0" fontId="8" fillId="6" borderId="8" xfId="0" applyFont="1" applyFill="1" applyBorder="1"/>
    <xf numFmtId="0" fontId="0" fillId="6" borderId="12" xfId="0" applyFill="1" applyBorder="1" applyAlignment="1">
      <alignment horizontal="center"/>
    </xf>
    <xf numFmtId="0" fontId="0" fillId="6" borderId="13" xfId="0" applyFill="1" applyBorder="1" applyAlignment="1">
      <alignment horizontal="center"/>
    </xf>
    <xf numFmtId="164" fontId="0" fillId="7" borderId="0" xfId="0" applyNumberFormat="1" applyFill="1" applyBorder="1" applyProtection="1">
      <protection locked="0"/>
    </xf>
    <xf numFmtId="0" fontId="0" fillId="0" borderId="14" xfId="0" applyBorder="1" applyAlignment="1">
      <alignment horizontal="center"/>
    </xf>
    <xf numFmtId="0" fontId="0" fillId="6" borderId="15" xfId="0" applyFill="1" applyBorder="1" applyAlignment="1">
      <alignment horizontal="center"/>
    </xf>
    <xf numFmtId="0" fontId="8" fillId="9" borderId="0" xfId="0" applyFont="1" applyFill="1"/>
    <xf numFmtId="0" fontId="0" fillId="0" borderId="16" xfId="0" applyBorder="1" applyAlignment="1">
      <alignment horizontal="center"/>
    </xf>
    <xf numFmtId="0" fontId="0" fillId="9" borderId="17" xfId="0" applyFill="1" applyBorder="1"/>
    <xf numFmtId="0" fontId="0" fillId="6" borderId="16" xfId="0" applyFill="1" applyBorder="1" applyAlignment="1">
      <alignment horizontal="center"/>
    </xf>
    <xf numFmtId="0" fontId="0" fillId="9" borderId="6" xfId="0" applyFill="1" applyBorder="1"/>
    <xf numFmtId="0" fontId="0" fillId="9" borderId="7" xfId="0" applyFill="1" applyBorder="1"/>
    <xf numFmtId="0" fontId="0" fillId="9" borderId="0" xfId="0" applyFill="1" applyBorder="1"/>
    <xf numFmtId="0" fontId="0" fillId="9" borderId="9" xfId="0" applyFill="1" applyBorder="1"/>
    <xf numFmtId="0" fontId="0" fillId="6" borderId="18" xfId="0" applyFill="1" applyBorder="1" applyAlignment="1">
      <alignment horizontal="center"/>
    </xf>
    <xf numFmtId="0" fontId="0" fillId="8" borderId="0" xfId="0" applyFill="1" applyBorder="1" applyAlignment="1">
      <alignment horizontal="right"/>
    </xf>
    <xf numFmtId="0" fontId="0" fillId="9" borderId="19" xfId="0" applyFill="1" applyBorder="1"/>
    <xf numFmtId="0" fontId="0" fillId="6" borderId="20" xfId="0" applyFill="1" applyBorder="1" applyAlignment="1">
      <alignment horizontal="center"/>
    </xf>
    <xf numFmtId="0" fontId="0" fillId="6" borderId="21" xfId="0" applyFill="1" applyBorder="1" applyAlignment="1">
      <alignment horizontal="center"/>
    </xf>
    <xf numFmtId="0" fontId="0" fillId="6" borderId="17" xfId="0" applyFill="1" applyBorder="1"/>
    <xf numFmtId="0" fontId="0" fillId="6" borderId="19" xfId="0" applyFill="1" applyBorder="1"/>
    <xf numFmtId="0" fontId="0" fillId="9" borderId="0" xfId="0" applyFill="1" applyAlignment="1">
      <alignment horizontal="center"/>
    </xf>
    <xf numFmtId="0" fontId="0" fillId="9" borderId="17" xfId="0" applyFill="1" applyBorder="1" applyAlignment="1">
      <alignment horizontal="center"/>
    </xf>
    <xf numFmtId="0" fontId="0" fillId="9" borderId="0" xfId="0" applyFill="1" applyAlignment="1">
      <alignment horizontal="left"/>
    </xf>
    <xf numFmtId="0" fontId="0" fillId="8" borderId="0" xfId="0" applyFill="1" applyAlignment="1">
      <alignment horizontal="left"/>
    </xf>
    <xf numFmtId="0" fontId="0" fillId="9" borderId="22" xfId="0" applyFill="1" applyBorder="1" applyAlignment="1">
      <alignment horizontal="left"/>
    </xf>
    <xf numFmtId="0" fontId="0" fillId="9" borderId="23" xfId="0" applyFill="1" applyBorder="1" applyAlignment="1">
      <alignment horizontal="left"/>
    </xf>
    <xf numFmtId="0" fontId="0" fillId="9" borderId="23" xfId="0" applyFill="1" applyBorder="1"/>
    <xf numFmtId="165" fontId="0" fillId="7" borderId="0" xfId="0" applyNumberFormat="1" applyFill="1" applyBorder="1" applyProtection="1">
      <protection locked="0"/>
    </xf>
    <xf numFmtId="164" fontId="0" fillId="8" borderId="0" xfId="0" applyNumberFormat="1" applyFill="1" applyBorder="1"/>
    <xf numFmtId="0" fontId="0" fillId="8" borderId="0" xfId="0" applyFill="1" applyBorder="1"/>
    <xf numFmtId="164" fontId="0" fillId="8" borderId="10" xfId="0" applyNumberFormat="1" applyFill="1" applyBorder="1"/>
    <xf numFmtId="0" fontId="0" fillId="0" borderId="9" xfId="0" applyBorder="1"/>
    <xf numFmtId="3" fontId="0" fillId="7" borderId="0" xfId="0" applyNumberFormat="1" applyFill="1" applyBorder="1" applyProtection="1">
      <protection locked="0"/>
    </xf>
    <xf numFmtId="0" fontId="0" fillId="0" borderId="8" xfId="0" applyBorder="1"/>
    <xf numFmtId="166" fontId="0" fillId="8" borderId="10" xfId="0" applyNumberFormat="1" applyFill="1" applyBorder="1"/>
    <xf numFmtId="0" fontId="0" fillId="6" borderId="24" xfId="0" applyFill="1" applyBorder="1"/>
    <xf numFmtId="0" fontId="0" fillId="8" borderId="0" xfId="0" applyFill="1" applyAlignment="1">
      <alignment horizontal="right"/>
    </xf>
    <xf numFmtId="2" fontId="0" fillId="8" borderId="0" xfId="0" applyNumberFormat="1" applyFill="1"/>
    <xf numFmtId="0" fontId="8" fillId="6" borderId="0" xfId="0" applyFont="1" applyFill="1" applyBorder="1" applyAlignment="1">
      <alignment horizontal="left"/>
    </xf>
    <xf numFmtId="0" fontId="13" fillId="6" borderId="0" xfId="0" applyFont="1" applyFill="1" applyBorder="1" applyAlignment="1"/>
    <xf numFmtId="0" fontId="0" fillId="6" borderId="2" xfId="0" applyFill="1" applyBorder="1" applyAlignment="1">
      <alignment horizontal="center"/>
    </xf>
    <xf numFmtId="167" fontId="0" fillId="7" borderId="0" xfId="0" applyNumberFormat="1" applyFill="1" applyBorder="1" applyProtection="1">
      <protection locked="0"/>
    </xf>
    <xf numFmtId="0" fontId="14" fillId="6" borderId="28" xfId="0" applyFont="1" applyFill="1" applyBorder="1"/>
    <xf numFmtId="0" fontId="0" fillId="6" borderId="8" xfId="0" applyFill="1" applyBorder="1" applyAlignment="1">
      <alignment horizontal="right"/>
    </xf>
    <xf numFmtId="0" fontId="14" fillId="6" borderId="16" xfId="0" applyFont="1" applyFill="1" applyBorder="1"/>
    <xf numFmtId="168" fontId="0" fillId="8" borderId="0" xfId="0" applyNumberFormat="1" applyFill="1" applyBorder="1"/>
    <xf numFmtId="0" fontId="14" fillId="6" borderId="20" xfId="0" applyFont="1" applyFill="1" applyBorder="1"/>
    <xf numFmtId="0" fontId="9" fillId="6" borderId="8" xfId="0" applyFont="1" applyFill="1" applyBorder="1" applyAlignment="1"/>
    <xf numFmtId="0" fontId="14" fillId="6" borderId="0" xfId="0" applyFont="1" applyFill="1" applyBorder="1"/>
    <xf numFmtId="0" fontId="0" fillId="0" borderId="0" xfId="0" applyBorder="1" applyAlignment="1">
      <alignment horizontal="center"/>
    </xf>
    <xf numFmtId="0" fontId="0" fillId="0" borderId="0" xfId="0" applyFill="1" applyBorder="1" applyAlignment="1">
      <alignment horizontal="center"/>
    </xf>
    <xf numFmtId="0" fontId="1" fillId="0" borderId="14" xfId="0" applyFont="1" applyBorder="1" applyAlignment="1">
      <alignment horizontal="center"/>
    </xf>
    <xf numFmtId="0" fontId="1" fillId="0" borderId="32" xfId="0" applyFont="1" applyBorder="1" applyAlignment="1">
      <alignment horizontal="center"/>
    </xf>
    <xf numFmtId="0" fontId="17" fillId="0" borderId="33" xfId="0" applyFont="1" applyBorder="1" applyAlignment="1">
      <alignment horizontal="center"/>
    </xf>
    <xf numFmtId="0" fontId="16" fillId="0" borderId="15" xfId="0" applyFont="1" applyBorder="1" applyAlignment="1">
      <alignment horizontal="center"/>
    </xf>
    <xf numFmtId="0" fontId="0" fillId="0" borderId="16" xfId="0" applyFill="1" applyBorder="1" applyAlignment="1">
      <alignment horizontal="center"/>
    </xf>
    <xf numFmtId="0" fontId="0" fillId="0" borderId="20" xfId="0" applyFill="1" applyBorder="1" applyAlignment="1">
      <alignment horizontal="center"/>
    </xf>
    <xf numFmtId="0" fontId="0" fillId="0" borderId="31" xfId="0" applyFill="1" applyBorder="1" applyAlignment="1">
      <alignment horizontal="center"/>
    </xf>
    <xf numFmtId="0" fontId="16" fillId="0" borderId="21" xfId="0" applyFont="1" applyBorder="1" applyAlignment="1">
      <alignment horizontal="center"/>
    </xf>
    <xf numFmtId="0" fontId="0" fillId="0" borderId="0" xfId="0" applyFill="1" applyAlignment="1">
      <alignment horizontal="left"/>
    </xf>
    <xf numFmtId="0" fontId="0" fillId="0" borderId="3" xfId="0" applyBorder="1" applyAlignment="1">
      <alignment horizontal="left" wrapText="1"/>
    </xf>
    <xf numFmtId="0" fontId="0" fillId="0" borderId="4" xfId="0" applyBorder="1" applyAlignment="1">
      <alignment horizontal="left" wrapText="1"/>
    </xf>
    <xf numFmtId="0" fontId="0" fillId="0" borderId="1" xfId="0" applyBorder="1" applyAlignment="1">
      <alignment horizontal="left" vertical="center" wrapText="1"/>
    </xf>
    <xf numFmtId="0" fontId="0" fillId="0" borderId="1" xfId="0" applyBorder="1" applyAlignment="1">
      <alignment horizontal="left" vertical="center"/>
    </xf>
    <xf numFmtId="0" fontId="1" fillId="0" borderId="0" xfId="0" applyFont="1" applyAlignment="1">
      <alignment horizontal="left"/>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165" fontId="14" fillId="6" borderId="0" xfId="0" applyNumberFormat="1" applyFont="1" applyFill="1" applyBorder="1" applyAlignment="1"/>
    <xf numFmtId="0" fontId="0" fillId="6" borderId="0" xfId="0" applyFill="1" applyBorder="1" applyAlignment="1"/>
    <xf numFmtId="0" fontId="9" fillId="6" borderId="8" xfId="0" applyFont="1" applyFill="1" applyBorder="1" applyAlignment="1">
      <alignment horizontal="left" wrapText="1"/>
    </xf>
    <xf numFmtId="0" fontId="9" fillId="6" borderId="0" xfId="0" applyFont="1" applyFill="1" applyBorder="1" applyAlignment="1">
      <alignment horizontal="left" wrapText="1"/>
    </xf>
    <xf numFmtId="0" fontId="9" fillId="6" borderId="9" xfId="0" applyFont="1" applyFill="1" applyBorder="1" applyAlignment="1">
      <alignment horizontal="left" wrapText="1"/>
    </xf>
    <xf numFmtId="165" fontId="14" fillId="6" borderId="1" xfId="0" applyNumberFormat="1" applyFont="1" applyFill="1" applyBorder="1" applyAlignment="1">
      <alignment horizontal="center"/>
    </xf>
    <xf numFmtId="165" fontId="14" fillId="6" borderId="15" xfId="0" applyNumberFormat="1" applyFont="1" applyFill="1" applyBorder="1" applyAlignment="1">
      <alignment horizontal="center"/>
    </xf>
    <xf numFmtId="165" fontId="14" fillId="6" borderId="31" xfId="0" applyNumberFormat="1" applyFont="1" applyFill="1" applyBorder="1" applyAlignment="1">
      <alignment horizontal="center"/>
    </xf>
    <xf numFmtId="165" fontId="14" fillId="6" borderId="21" xfId="0" applyNumberFormat="1" applyFont="1" applyFill="1" applyBorder="1" applyAlignment="1">
      <alignment horizontal="center"/>
    </xf>
    <xf numFmtId="0" fontId="9" fillId="6" borderId="5" xfId="0" applyFont="1" applyFill="1" applyBorder="1" applyAlignment="1">
      <alignment horizontal="left" wrapText="1"/>
    </xf>
    <xf numFmtId="0" fontId="9" fillId="6" borderId="6" xfId="0" applyFont="1" applyFill="1" applyBorder="1" applyAlignment="1">
      <alignment horizontal="left" wrapText="1"/>
    </xf>
    <xf numFmtId="0" fontId="9" fillId="6" borderId="7" xfId="0" applyFont="1" applyFill="1" applyBorder="1" applyAlignment="1">
      <alignment horizontal="left" wrapText="1"/>
    </xf>
    <xf numFmtId="0" fontId="9" fillId="6" borderId="0" xfId="0" applyFont="1" applyFill="1" applyBorder="1" applyAlignment="1">
      <alignment horizontal="left"/>
    </xf>
    <xf numFmtId="0" fontId="9" fillId="6" borderId="9" xfId="0" applyFont="1" applyFill="1" applyBorder="1" applyAlignment="1">
      <alignment horizontal="left"/>
    </xf>
    <xf numFmtId="0" fontId="0" fillId="6" borderId="17" xfId="0" applyFill="1" applyBorder="1" applyAlignment="1"/>
    <xf numFmtId="0" fontId="0" fillId="6" borderId="25" xfId="0" applyFill="1" applyBorder="1" applyAlignment="1">
      <alignment horizontal="center"/>
    </xf>
    <xf numFmtId="0" fontId="0" fillId="6" borderId="26" xfId="0" applyFill="1" applyBorder="1" applyAlignment="1">
      <alignment horizontal="center"/>
    </xf>
    <xf numFmtId="0" fontId="0" fillId="6" borderId="27" xfId="0" applyFill="1" applyBorder="1" applyAlignment="1">
      <alignment horizontal="center"/>
    </xf>
    <xf numFmtId="0" fontId="0" fillId="6" borderId="11" xfId="0" applyFill="1" applyBorder="1" applyAlignment="1">
      <alignment horizontal="center"/>
    </xf>
    <xf numFmtId="165" fontId="14" fillId="6" borderId="29" xfId="0" applyNumberFormat="1" applyFont="1" applyFill="1" applyBorder="1" applyAlignment="1">
      <alignment horizontal="center"/>
    </xf>
    <xf numFmtId="165" fontId="14" fillId="6" borderId="30" xfId="0" applyNumberFormat="1" applyFont="1" applyFill="1" applyBorder="1" applyAlignment="1">
      <alignment horizontal="center"/>
    </xf>
  </cellXfs>
  <cellStyles count="1">
    <cellStyle name="Normal" xfId="0" builtinId="0"/>
  </cellStyles>
  <dxfs count="14">
    <dxf>
      <alignment horizontal="center" vertical="bottom" textRotation="0" wrapText="0" indent="0" justifyLastLine="0" shrinkToFit="0" readingOrder="0"/>
    </dxf>
    <dxf>
      <alignment horizontal="center" vertical="bottom" textRotation="0" wrapText="0" indent="0" justifyLastLine="0" shrinkToFit="0" readingOrder="0"/>
    </dxf>
    <dxf>
      <fill>
        <patternFill patternType="none">
          <fgColor indexed="64"/>
          <bgColor auto="1"/>
        </patternFill>
      </fill>
      <alignment horizontal="center" vertical="bottom" textRotation="0" wrapText="1" indent="0" justifyLastLine="0" shrinkToFit="0" readingOrder="0"/>
    </dxf>
    <dxf>
      <fill>
        <patternFill patternType="none">
          <fgColor indexed="64"/>
          <bgColor auto="1"/>
        </patternFill>
      </fill>
      <alignment horizontal="center" vertical="bottom" textRotation="0" wrapText="0" indent="0" justifyLastLine="0" shrinkToFit="0" readingOrder="0"/>
    </dxf>
    <dxf>
      <fill>
        <patternFill patternType="none">
          <fgColor indexed="64"/>
          <bgColor auto="1"/>
        </patternFill>
      </fill>
      <alignment horizontal="center" vertical="bottom" textRotation="0" wrapText="0" indent="0" justifyLastLine="0" shrinkToFit="0" readingOrder="0"/>
    </dxf>
    <dxf>
      <alignment horizont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s>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rgbClr val="000000"/>
                </a:solidFill>
                <a:latin typeface="Arial"/>
                <a:ea typeface="Arial"/>
                <a:cs typeface="Arial"/>
              </a:defRPr>
            </a:pPr>
            <a:r>
              <a:rPr lang="en-US"/>
              <a:t>Trim Sensitivity</a:t>
            </a:r>
          </a:p>
        </c:rich>
      </c:tx>
      <c:layout>
        <c:manualLayout>
          <c:xMode val="edge"/>
          <c:yMode val="edge"/>
          <c:x val="0.40217427367033665"/>
          <c:y val="3.5928253775399738E-2"/>
        </c:manualLayout>
      </c:layout>
      <c:overlay val="0"/>
      <c:spPr>
        <a:noFill/>
        <a:ln w="25400">
          <a:noFill/>
        </a:ln>
      </c:spPr>
    </c:title>
    <c:autoTitleDeleted val="0"/>
    <c:plotArea>
      <c:layout>
        <c:manualLayout>
          <c:layoutTarget val="inner"/>
          <c:xMode val="edge"/>
          <c:yMode val="edge"/>
          <c:x val="0.21086978905166129"/>
          <c:y val="0.10778458871016079"/>
          <c:w val="0.56739190662354244"/>
          <c:h val="0.78143826814866568"/>
        </c:manualLayout>
      </c:layout>
      <c:scatterChart>
        <c:scatterStyle val="smoothMarker"/>
        <c:varyColors val="0"/>
        <c:ser>
          <c:idx val="0"/>
          <c:order val="0"/>
          <c:tx>
            <c:strRef>
              <c:f>[1]XtalCL!$K$48</c:f>
              <c:strCache>
                <c:ptCount val="1"/>
                <c:pt idx="0">
                  <c:v>Saronix</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xVal>
            <c:numRef>
              <c:f>[1]XtalCL!$J$49:$J$54</c:f>
              <c:numCache>
                <c:formatCode>General</c:formatCode>
                <c:ptCount val="6"/>
                <c:pt idx="0">
                  <c:v>0</c:v>
                </c:pt>
                <c:pt idx="1">
                  <c:v>10.5</c:v>
                </c:pt>
                <c:pt idx="2">
                  <c:v>15.7</c:v>
                </c:pt>
                <c:pt idx="3">
                  <c:v>22.5</c:v>
                </c:pt>
                <c:pt idx="4">
                  <c:v>26.8</c:v>
                </c:pt>
                <c:pt idx="5">
                  <c:v>33.200000000000003</c:v>
                </c:pt>
              </c:numCache>
            </c:numRef>
          </c:xVal>
          <c:yVal>
            <c:numRef>
              <c:f>[1]XtalCL!$K$49:$K$54</c:f>
              <c:numCache>
                <c:formatCode>General</c:formatCode>
                <c:ptCount val="6"/>
                <c:pt idx="0">
                  <c:v>25.014402</c:v>
                </c:pt>
                <c:pt idx="1">
                  <c:v>25.004564999999999</c:v>
                </c:pt>
                <c:pt idx="2">
                  <c:v>25.002381</c:v>
                </c:pt>
                <c:pt idx="3">
                  <c:v>25.000637000000001</c:v>
                </c:pt>
                <c:pt idx="4">
                  <c:v>24.999209</c:v>
                </c:pt>
                <c:pt idx="5">
                  <c:v>24.998211999999999</c:v>
                </c:pt>
              </c:numCache>
            </c:numRef>
          </c:yVal>
          <c:smooth val="1"/>
          <c:extLst>
            <c:ext xmlns:c16="http://schemas.microsoft.com/office/drawing/2014/chart" uri="{C3380CC4-5D6E-409C-BE32-E72D297353CC}">
              <c16:uniqueId val="{00000000-6C63-4488-80A1-325F64141E74}"/>
            </c:ext>
          </c:extLst>
        </c:ser>
        <c:ser>
          <c:idx val="2"/>
          <c:order val="1"/>
          <c:tx>
            <c:strRef>
              <c:f>[1]XtalCL!$N$48</c:f>
              <c:strCache>
                <c:ptCount val="1"/>
                <c:pt idx="0">
                  <c:v>Ecliptek</c:v>
                </c:pt>
              </c:strCache>
            </c:strRef>
          </c:tx>
          <c:spPr>
            <a:ln w="12700">
              <a:solidFill>
                <a:srgbClr val="339966"/>
              </a:solidFill>
              <a:prstDash val="solid"/>
            </a:ln>
          </c:spPr>
          <c:marker>
            <c:symbol val="triangle"/>
            <c:size val="5"/>
            <c:spPr>
              <a:solidFill>
                <a:srgbClr val="00FF00"/>
              </a:solidFill>
              <a:ln>
                <a:solidFill>
                  <a:srgbClr val="00FF00"/>
                </a:solidFill>
                <a:prstDash val="solid"/>
              </a:ln>
            </c:spPr>
          </c:marker>
          <c:xVal>
            <c:numRef>
              <c:f>[1]XtalCL!$J$49:$J$54</c:f>
              <c:numCache>
                <c:formatCode>General</c:formatCode>
                <c:ptCount val="6"/>
                <c:pt idx="0">
                  <c:v>0</c:v>
                </c:pt>
                <c:pt idx="1">
                  <c:v>10.5</c:v>
                </c:pt>
                <c:pt idx="2">
                  <c:v>15.7</c:v>
                </c:pt>
                <c:pt idx="3">
                  <c:v>22.5</c:v>
                </c:pt>
                <c:pt idx="4">
                  <c:v>26.8</c:v>
                </c:pt>
                <c:pt idx="5">
                  <c:v>33.200000000000003</c:v>
                </c:pt>
              </c:numCache>
            </c:numRef>
          </c:xVal>
          <c:yVal>
            <c:numRef>
              <c:f>[1]XtalCL!$N$49:$N$54</c:f>
              <c:numCache>
                <c:formatCode>General</c:formatCode>
                <c:ptCount val="6"/>
                <c:pt idx="0">
                  <c:v>25.031655000000001</c:v>
                </c:pt>
                <c:pt idx="1">
                  <c:v>25.028072000000002</c:v>
                </c:pt>
                <c:pt idx="2">
                  <c:v>25.004422000000002</c:v>
                </c:pt>
                <c:pt idx="3">
                  <c:v>25.002019000000001</c:v>
                </c:pt>
                <c:pt idx="4">
                  <c:v>25.001177999999999</c:v>
                </c:pt>
                <c:pt idx="5">
                  <c:v>24.999115</c:v>
                </c:pt>
              </c:numCache>
            </c:numRef>
          </c:yVal>
          <c:smooth val="1"/>
          <c:extLst>
            <c:ext xmlns:c16="http://schemas.microsoft.com/office/drawing/2014/chart" uri="{C3380CC4-5D6E-409C-BE32-E72D297353CC}">
              <c16:uniqueId val="{00000001-6C63-4488-80A1-325F64141E74}"/>
            </c:ext>
          </c:extLst>
        </c:ser>
        <c:dLbls>
          <c:showLegendKey val="0"/>
          <c:showVal val="0"/>
          <c:showCatName val="0"/>
          <c:showSerName val="0"/>
          <c:showPercent val="0"/>
          <c:showBubbleSize val="0"/>
        </c:dLbls>
        <c:axId val="531243224"/>
        <c:axId val="1"/>
      </c:scatterChart>
      <c:valAx>
        <c:axId val="531243224"/>
        <c:scaling>
          <c:orientation val="minMax"/>
        </c:scaling>
        <c:delete val="0"/>
        <c:axPos val="b"/>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rPr lang="en-US"/>
                  <a:t>pF</a:t>
                </a:r>
              </a:p>
            </c:rich>
          </c:tx>
          <c:layout>
            <c:manualLayout>
              <c:xMode val="edge"/>
              <c:yMode val="edge"/>
              <c:x val="0.47608730726840959"/>
              <c:y val="0.92515089916431059"/>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1"/>
        <c:crosses val="autoZero"/>
        <c:crossBetween val="midCat"/>
      </c:valAx>
      <c:valAx>
        <c:axId val="1"/>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rPr lang="en-US"/>
                  <a:t>Frequency (MHz)</a:t>
                </a:r>
              </a:p>
            </c:rich>
          </c:tx>
          <c:layout>
            <c:manualLayout>
              <c:xMode val="edge"/>
              <c:yMode val="edge"/>
              <c:x val="3.2608651191328358E-2"/>
              <c:y val="0.3532939243128733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531243224"/>
        <c:crosses val="autoZero"/>
        <c:crossBetween val="midCat"/>
      </c:valAx>
      <c:spPr>
        <a:noFill/>
        <a:ln w="12700">
          <a:solidFill>
            <a:srgbClr val="808080"/>
          </a:solidFill>
          <a:prstDash val="solid"/>
        </a:ln>
      </c:spPr>
    </c:plotArea>
    <c:legend>
      <c:legendPos val="r"/>
      <c:layout>
        <c:manualLayout>
          <c:xMode val="edge"/>
          <c:yMode val="edge"/>
          <c:x val="0.82402945558961782"/>
          <c:y val="0.4736860088492551"/>
          <c:w val="0.15736086112902356"/>
          <c:h val="0.1172253254222904"/>
        </c:manualLayout>
      </c:layout>
      <c:overlay val="0"/>
      <c:spPr>
        <a:solidFill>
          <a:srgbClr val="FFFFFF"/>
        </a:solidFill>
        <a:ln w="3175">
          <a:solidFill>
            <a:srgbClr val="000000"/>
          </a:solidFill>
          <a:prstDash val="solid"/>
        </a:ln>
      </c:spPr>
      <c:txPr>
        <a:bodyPr/>
        <a:lstStyle/>
        <a:p>
          <a:pPr>
            <a:defRPr sz="57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000000000000011" r="0.75000000000000011"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1" Type="http://schemas.openxmlformats.org/officeDocument/2006/relationships/image" Target="../media/image12.png"/></Relationships>
</file>

<file path=xl/drawings/_rels/drawing4.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17.png"/><Relationship Id="rId1" Type="http://schemas.openxmlformats.org/officeDocument/2006/relationships/image" Target="../media/image16.wmf"/></Relationships>
</file>

<file path=xl/drawings/_rels/drawing5.xml.rels><?xml version="1.0" encoding="UTF-8" standalone="yes"?>
<Relationships xmlns="http://schemas.openxmlformats.org/package/2006/relationships"><Relationship Id="rId1" Type="http://schemas.openxmlformats.org/officeDocument/2006/relationships/image" Target="../media/image18.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15.emf"/><Relationship Id="rId2" Type="http://schemas.openxmlformats.org/officeDocument/2006/relationships/image" Target="../media/image14.emf"/><Relationship Id="rId1" Type="http://schemas.openxmlformats.org/officeDocument/2006/relationships/image" Target="../media/image13.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22</xdr:row>
      <xdr:rowOff>0</xdr:rowOff>
    </xdr:from>
    <xdr:to>
      <xdr:col>2</xdr:col>
      <xdr:colOff>4771429</xdr:colOff>
      <xdr:row>35</xdr:row>
      <xdr:rowOff>152071</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219200" y="7048500"/>
          <a:ext cx="4771429" cy="2628571"/>
        </a:xfrm>
        <a:prstGeom prst="rect">
          <a:avLst/>
        </a:prstGeom>
      </xdr:spPr>
    </xdr:pic>
    <xdr:clientData/>
  </xdr:twoCellAnchor>
  <xdr:twoCellAnchor editAs="oneCell">
    <xdr:from>
      <xdr:col>2</xdr:col>
      <xdr:colOff>0</xdr:colOff>
      <xdr:row>57</xdr:row>
      <xdr:rowOff>180975</xdr:rowOff>
    </xdr:from>
    <xdr:to>
      <xdr:col>3</xdr:col>
      <xdr:colOff>136479</xdr:colOff>
      <xdr:row>74</xdr:row>
      <xdr:rowOff>47237</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a:stretch>
          <a:fillRect/>
        </a:stretch>
      </xdr:blipFill>
      <xdr:spPr>
        <a:xfrm>
          <a:off x="1219200" y="13896975"/>
          <a:ext cx="5447619" cy="3104762"/>
        </a:xfrm>
        <a:prstGeom prst="rect">
          <a:avLst/>
        </a:prstGeom>
      </xdr:spPr>
    </xdr:pic>
    <xdr:clientData/>
  </xdr:twoCellAnchor>
  <xdr:twoCellAnchor editAs="oneCell">
    <xdr:from>
      <xdr:col>2</xdr:col>
      <xdr:colOff>152400</xdr:colOff>
      <xdr:row>2</xdr:row>
      <xdr:rowOff>99060</xdr:rowOff>
    </xdr:from>
    <xdr:to>
      <xdr:col>4</xdr:col>
      <xdr:colOff>533400</xdr:colOff>
      <xdr:row>16</xdr:row>
      <xdr:rowOff>91344</xdr:rowOff>
    </xdr:to>
    <xdr:pic>
      <xdr:nvPicPr>
        <xdr:cNvPr id="9" name="Picture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71600" y="464820"/>
          <a:ext cx="6301740" cy="25526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281940</xdr:colOff>
      <xdr:row>2</xdr:row>
      <xdr:rowOff>99061</xdr:rowOff>
    </xdr:from>
    <xdr:to>
      <xdr:col>14</xdr:col>
      <xdr:colOff>556260</xdr:colOff>
      <xdr:row>16</xdr:row>
      <xdr:rowOff>98264</xdr:rowOff>
    </xdr:to>
    <xdr:pic>
      <xdr:nvPicPr>
        <xdr:cNvPr id="10" name="Picture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641080" y="464821"/>
          <a:ext cx="5151120" cy="2559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121921</xdr:colOff>
      <xdr:row>41</xdr:row>
      <xdr:rowOff>60960</xdr:rowOff>
    </xdr:from>
    <xdr:to>
      <xdr:col>5</xdr:col>
      <xdr:colOff>304801</xdr:colOff>
      <xdr:row>53</xdr:row>
      <xdr:rowOff>161631</xdr:rowOff>
    </xdr:to>
    <xdr:pic>
      <xdr:nvPicPr>
        <xdr:cNvPr id="11" name="Picture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341121" y="7559040"/>
          <a:ext cx="6713220" cy="22952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255148</xdr:colOff>
      <xdr:row>6</xdr:row>
      <xdr:rowOff>142874</xdr:rowOff>
    </xdr:from>
    <xdr:to>
      <xdr:col>25</xdr:col>
      <xdr:colOff>153636</xdr:colOff>
      <xdr:row>20</xdr:row>
      <xdr:rowOff>38100</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a:srcRect t="15924"/>
        <a:stretch/>
      </xdr:blipFill>
      <xdr:spPr>
        <a:xfrm>
          <a:off x="10618348" y="1240154"/>
          <a:ext cx="4775288" cy="2455546"/>
        </a:xfrm>
        <a:prstGeom prst="rect">
          <a:avLst/>
        </a:prstGeom>
      </xdr:spPr>
    </xdr:pic>
    <xdr:clientData/>
  </xdr:twoCellAnchor>
  <xdr:twoCellAnchor editAs="oneCell">
    <xdr:from>
      <xdr:col>2</xdr:col>
      <xdr:colOff>230505</xdr:colOff>
      <xdr:row>64</xdr:row>
      <xdr:rowOff>32386</xdr:rowOff>
    </xdr:from>
    <xdr:to>
      <xdr:col>9</xdr:col>
      <xdr:colOff>129540</xdr:colOff>
      <xdr:row>70</xdr:row>
      <xdr:rowOff>48076</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2"/>
        <a:stretch>
          <a:fillRect/>
        </a:stretch>
      </xdr:blipFill>
      <xdr:spPr>
        <a:xfrm>
          <a:off x="1449705" y="11736706"/>
          <a:ext cx="4166235" cy="1128210"/>
        </a:xfrm>
        <a:prstGeom prst="rect">
          <a:avLst/>
        </a:prstGeom>
      </xdr:spPr>
    </xdr:pic>
    <xdr:clientData/>
  </xdr:twoCellAnchor>
  <xdr:twoCellAnchor editAs="oneCell">
    <xdr:from>
      <xdr:col>2</xdr:col>
      <xdr:colOff>457200</xdr:colOff>
      <xdr:row>6</xdr:row>
      <xdr:rowOff>175260</xdr:rowOff>
    </xdr:from>
    <xdr:to>
      <xdr:col>16</xdr:col>
      <xdr:colOff>53340</xdr:colOff>
      <xdr:row>20</xdr:row>
      <xdr:rowOff>177408</xdr:rowOff>
    </xdr:to>
    <xdr:pic>
      <xdr:nvPicPr>
        <xdr:cNvPr id="7" name="Picture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676400" y="1272540"/>
          <a:ext cx="8130540" cy="2562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457200</xdr:colOff>
      <xdr:row>26</xdr:row>
      <xdr:rowOff>91440</xdr:rowOff>
    </xdr:from>
    <xdr:to>
      <xdr:col>11</xdr:col>
      <xdr:colOff>480060</xdr:colOff>
      <xdr:row>39</xdr:row>
      <xdr:rowOff>130433</xdr:rowOff>
    </xdr:to>
    <xdr:pic>
      <xdr:nvPicPr>
        <xdr:cNvPr id="10" name="Picture 9">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76400" y="4846320"/>
          <a:ext cx="5509260" cy="2416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449580</xdr:colOff>
      <xdr:row>43</xdr:row>
      <xdr:rowOff>106680</xdr:rowOff>
    </xdr:from>
    <xdr:to>
      <xdr:col>11</xdr:col>
      <xdr:colOff>487680</xdr:colOff>
      <xdr:row>59</xdr:row>
      <xdr:rowOff>98507</xdr:rowOff>
    </xdr:to>
    <xdr:pic>
      <xdr:nvPicPr>
        <xdr:cNvPr id="11" name="Picture 10">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668780" y="7970520"/>
          <a:ext cx="5524500" cy="2917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583070</xdr:colOff>
      <xdr:row>43</xdr:row>
      <xdr:rowOff>106680</xdr:rowOff>
    </xdr:from>
    <xdr:to>
      <xdr:col>24</xdr:col>
      <xdr:colOff>479784</xdr:colOff>
      <xdr:row>59</xdr:row>
      <xdr:rowOff>91440</xdr:rowOff>
    </xdr:to>
    <xdr:pic>
      <xdr:nvPicPr>
        <xdr:cNvPr id="12" name="Picture 11">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507870" y="7970520"/>
          <a:ext cx="6602314" cy="2910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800100</xdr:colOff>
      <xdr:row>19</xdr:row>
      <xdr:rowOff>15240</xdr:rowOff>
    </xdr:from>
    <xdr:to>
      <xdr:col>4</xdr:col>
      <xdr:colOff>228600</xdr:colOff>
      <xdr:row>26</xdr:row>
      <xdr:rowOff>47250</xdr:rowOff>
    </xdr:to>
    <xdr:pic>
      <xdr:nvPicPr>
        <xdr:cNvPr id="2" name="Picture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9300" y="6042660"/>
          <a:ext cx="3246120" cy="13121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8</xdr:col>
      <xdr:colOff>106679</xdr:colOff>
      <xdr:row>1</xdr:row>
      <xdr:rowOff>45720</xdr:rowOff>
    </xdr:from>
    <xdr:to>
      <xdr:col>12</xdr:col>
      <xdr:colOff>320040</xdr:colOff>
      <xdr:row>12</xdr:row>
      <xdr:rowOff>146086</xdr:rowOff>
    </xdr:to>
    <xdr:pic>
      <xdr:nvPicPr>
        <xdr:cNvPr id="2" name="Picture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83479" y="342900"/>
          <a:ext cx="2651761" cy="21501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266700</xdr:colOff>
      <xdr:row>2</xdr:row>
      <xdr:rowOff>15240</xdr:rowOff>
    </xdr:from>
    <xdr:to>
      <xdr:col>18</xdr:col>
      <xdr:colOff>373380</xdr:colOff>
      <xdr:row>5</xdr:row>
      <xdr:rowOff>152400</xdr:rowOff>
    </xdr:to>
    <xdr:pic>
      <xdr:nvPicPr>
        <xdr:cNvPr id="3" name="Picture 6">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50480" y="502920"/>
          <a:ext cx="3154680" cy="6705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8</xdr:col>
      <xdr:colOff>205740</xdr:colOff>
      <xdr:row>55</xdr:row>
      <xdr:rowOff>38100</xdr:rowOff>
    </xdr:from>
    <xdr:to>
      <xdr:col>16</xdr:col>
      <xdr:colOff>548640</xdr:colOff>
      <xdr:row>67</xdr:row>
      <xdr:rowOff>114300</xdr:rowOff>
    </xdr:to>
    <xdr:graphicFrame macro="">
      <xdr:nvGraphicFramePr>
        <xdr:cNvPr id="4" name="Chart 11">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mc:AlternateContent xmlns:mc="http://schemas.openxmlformats.org/markup-compatibility/2006">
    <mc:Choice xmlns:a14="http://schemas.microsoft.com/office/drawing/2010/main" Requires="a14">
      <xdr:twoCellAnchor editAs="oneCell">
        <xdr:from>
          <xdr:col>14</xdr:col>
          <xdr:colOff>0</xdr:colOff>
          <xdr:row>10</xdr:row>
          <xdr:rowOff>57150</xdr:rowOff>
        </xdr:from>
        <xdr:to>
          <xdr:col>15</xdr:col>
          <xdr:colOff>590550</xdr:colOff>
          <xdr:row>11</xdr:row>
          <xdr:rowOff>57150</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400-00000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285750</xdr:colOff>
          <xdr:row>10</xdr:row>
          <xdr:rowOff>123825</xdr:rowOff>
        </xdr:from>
        <xdr:to>
          <xdr:col>6</xdr:col>
          <xdr:colOff>285750</xdr:colOff>
          <xdr:row>11</xdr:row>
          <xdr:rowOff>95250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400-0000021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20</xdr:row>
          <xdr:rowOff>0</xdr:rowOff>
        </xdr:from>
        <xdr:to>
          <xdr:col>7</xdr:col>
          <xdr:colOff>361950</xdr:colOff>
          <xdr:row>23</xdr:row>
          <xdr:rowOff>19050</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400-00000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209550</xdr:colOff>
          <xdr:row>39</xdr:row>
          <xdr:rowOff>104775</xdr:rowOff>
        </xdr:from>
        <xdr:to>
          <xdr:col>2</xdr:col>
          <xdr:colOff>47625</xdr:colOff>
          <xdr:row>43</xdr:row>
          <xdr:rowOff>114300</xdr:rowOff>
        </xdr:to>
        <xdr:sp macro="" textlink="">
          <xdr:nvSpPr>
            <xdr:cNvPr id="7172" name="Object 4" hidden="1">
              <a:extLst>
                <a:ext uri="{63B3BB69-23CF-44E3-9099-C40C66FF867C}">
                  <a14:compatExt spid="_x0000_s7172"/>
                </a:ext>
                <a:ext uri="{FF2B5EF4-FFF2-40B4-BE49-F238E27FC236}">
                  <a16:creationId xmlns:a16="http://schemas.microsoft.com/office/drawing/2014/main" id="{00000000-0008-0000-0400-00000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6581775</xdr:colOff>
      <xdr:row>53</xdr:row>
      <xdr:rowOff>85725</xdr:rowOff>
    </xdr:to>
    <xdr:pic>
      <xdr:nvPicPr>
        <xdr:cNvPr id="4" name="Picture 3">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191375" cy="10182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zheng\Desktop\IDT_ClockTool_MSC_2018073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sCalc"/>
      <sheetName val="SigDivide"/>
      <sheetName val="ThevTerm"/>
      <sheetName val="ViaZ"/>
      <sheetName val="RC"/>
      <sheetName val="XtalCL"/>
      <sheetName val="WaveLength"/>
      <sheetName val="Formulae"/>
      <sheetName val="SlewCalc"/>
      <sheetName val="BasicPLL"/>
      <sheetName val="Thermal"/>
      <sheetName val="ZoCalc"/>
      <sheetName val="DrvPwr"/>
      <sheetName val="PN_Calc"/>
      <sheetName val="NEW"/>
    </sheetNames>
    <sheetDataSet>
      <sheetData sheetId="0"/>
      <sheetData sheetId="1"/>
      <sheetData sheetId="2"/>
      <sheetData sheetId="3"/>
      <sheetData sheetId="4"/>
      <sheetData sheetId="5">
        <row r="48">
          <cell r="K48" t="str">
            <v>Saronix</v>
          </cell>
          <cell r="N48" t="str">
            <v>Ecliptek</v>
          </cell>
        </row>
        <row r="49">
          <cell r="J49">
            <v>0</v>
          </cell>
          <cell r="K49">
            <v>25.014402</v>
          </cell>
          <cell r="N49">
            <v>25.031655000000001</v>
          </cell>
        </row>
        <row r="50">
          <cell r="J50">
            <v>10.5</v>
          </cell>
          <cell r="K50">
            <v>25.004564999999999</v>
          </cell>
          <cell r="N50">
            <v>25.028072000000002</v>
          </cell>
        </row>
        <row r="51">
          <cell r="J51">
            <v>15.7</v>
          </cell>
          <cell r="K51">
            <v>25.002381</v>
          </cell>
          <cell r="N51">
            <v>25.004422000000002</v>
          </cell>
        </row>
        <row r="52">
          <cell r="J52">
            <v>22.5</v>
          </cell>
          <cell r="K52">
            <v>25.000637000000001</v>
          </cell>
          <cell r="N52">
            <v>25.002019000000001</v>
          </cell>
        </row>
        <row r="53">
          <cell r="J53">
            <v>26.8</v>
          </cell>
          <cell r="K53">
            <v>24.999209</v>
          </cell>
          <cell r="N53">
            <v>25.001177999999999</v>
          </cell>
        </row>
        <row r="54">
          <cell r="J54">
            <v>33.200000000000003</v>
          </cell>
          <cell r="K54">
            <v>24.998211999999999</v>
          </cell>
          <cell r="N54">
            <v>24.999115</v>
          </cell>
        </row>
      </sheetData>
      <sheetData sheetId="6"/>
      <sheetData sheetId="7"/>
      <sheetData sheetId="8"/>
      <sheetData sheetId="9"/>
      <sheetData sheetId="10"/>
      <sheetData sheetId="11"/>
      <sheetData sheetId="12"/>
      <sheetData sheetId="13"/>
      <sheetData sheetId="1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1:L56" totalsRowShown="0" headerRowDxfId="13" dataDxfId="12">
  <autoFilter ref="A11:L56" xr:uid="{00000000-0009-0000-0100-000001000000}">
    <filterColumn colId="4">
      <filters blank="1">
        <filter val="crystal out"/>
        <filter val="ePAD"/>
        <filter val="GND"/>
        <filter val="GPIO"/>
        <filter val="I2C address bit"/>
        <filter val="Input Signal"/>
        <filter val="Open-drain Output with internal pull-up resistor"/>
        <filter val="Output"/>
        <filter val="Power"/>
      </filters>
    </filterColumn>
  </autoFilter>
  <sortState xmlns:xlrd2="http://schemas.microsoft.com/office/spreadsheetml/2017/richdata2" ref="A12:L56">
    <sortCondition ref="A11:A56"/>
  </sortState>
  <tableColumns count="12">
    <tableColumn id="1" xr3:uid="{00000000-0010-0000-0000-000001000000}" name="8T49N240" dataDxfId="11"/>
    <tableColumn id="11" xr3:uid="{00000000-0010-0000-0000-00000B000000}" name="8T49N241" dataDxfId="10"/>
    <tableColumn id="13" xr3:uid="{00000000-0010-0000-0000-00000D000000}" name="8T49N242" dataDxfId="9"/>
    <tableColumn id="2" xr3:uid="{00000000-0010-0000-0000-000002000000}" name="Name" dataDxfId="8"/>
    <tableColumn id="3" xr3:uid="{00000000-0010-0000-0000-000003000000}" name="Category" dataDxfId="7"/>
    <tableColumn id="4" xr3:uid="{00000000-0010-0000-0000-000004000000}" name="Requirements" dataDxfId="6"/>
    <tableColumn id="10" xr3:uid="{00000000-0010-0000-0000-00000A000000}" name="Recommendation" dataDxfId="5"/>
    <tableColumn id="5" xr3:uid="{00000000-0010-0000-0000-000005000000}" name="Schematic" dataDxfId="4"/>
    <tableColumn id="8" xr3:uid="{00000000-0010-0000-0000-000008000000}" name="TCS file" dataDxfId="3"/>
    <tableColumn id="6" xr3:uid="{00000000-0010-0000-0000-000006000000}" name="Review Status" dataDxfId="2"/>
    <tableColumn id="7" xr3:uid="{00000000-0010-0000-0000-000007000000}" name="Customer Feedback" dataDxfId="1"/>
    <tableColumn id="9" xr3:uid="{00000000-0010-0000-0000-000009000000}" name="IDT Response"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oleObject" Target="../embeddings/oleObject4.bin"/><Relationship Id="rId3" Type="http://schemas.openxmlformats.org/officeDocument/2006/relationships/oleObject" Target="../embeddings/oleObject1.bin"/><Relationship Id="rId7" Type="http://schemas.openxmlformats.org/officeDocument/2006/relationships/image" Target="../media/image14.emf"/><Relationship Id="rId2" Type="http://schemas.openxmlformats.org/officeDocument/2006/relationships/vmlDrawing" Target="../drawings/vmlDrawing1.vml"/><Relationship Id="rId1" Type="http://schemas.openxmlformats.org/officeDocument/2006/relationships/drawing" Target="../drawings/drawing4.xml"/><Relationship Id="rId6" Type="http://schemas.openxmlformats.org/officeDocument/2006/relationships/oleObject" Target="../embeddings/oleObject3.bin"/><Relationship Id="rId5" Type="http://schemas.openxmlformats.org/officeDocument/2006/relationships/oleObject" Target="../embeddings/oleObject2.bin"/><Relationship Id="rId4" Type="http://schemas.openxmlformats.org/officeDocument/2006/relationships/image" Target="../media/image13.emf"/><Relationship Id="rId9" Type="http://schemas.openxmlformats.org/officeDocument/2006/relationships/image" Target="../media/image15.emf"/></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6"/>
  <sheetViews>
    <sheetView tabSelected="1" topLeftCell="A9" zoomScale="90" zoomScaleNormal="90" workbookViewId="0">
      <selection activeCell="H14" sqref="H14"/>
    </sheetView>
  </sheetViews>
  <sheetFormatPr defaultRowHeight="15"/>
  <cols>
    <col min="1" max="1" width="27" style="1" customWidth="1"/>
    <col min="2" max="3" width="17.85546875" style="1" customWidth="1"/>
    <col min="4" max="4" width="24.7109375" style="1" customWidth="1"/>
    <col min="5" max="5" width="18.140625" style="1" customWidth="1"/>
    <col min="6" max="6" width="54.5703125" style="1" customWidth="1"/>
    <col min="7" max="7" width="43.7109375" style="1" customWidth="1"/>
    <col min="8" max="8" width="35.140625" style="1" customWidth="1"/>
    <col min="9" max="9" width="38.85546875" style="2" customWidth="1"/>
    <col min="10" max="11" width="45.140625" customWidth="1"/>
    <col min="12" max="12" width="23.28515625" customWidth="1"/>
  </cols>
  <sheetData>
    <row r="1" spans="1:12">
      <c r="A1" s="16" t="s">
        <v>28</v>
      </c>
      <c r="B1" s="16"/>
      <c r="C1" s="16"/>
      <c r="D1" s="116"/>
      <c r="E1" s="116"/>
      <c r="F1" s="116"/>
      <c r="G1" s="18"/>
      <c r="H1" s="8"/>
      <c r="I1" s="9"/>
    </row>
    <row r="2" spans="1:12">
      <c r="A2" s="16" t="s">
        <v>2</v>
      </c>
      <c r="B2" s="16"/>
      <c r="C2" s="16"/>
      <c r="D2" s="116"/>
      <c r="E2" s="116"/>
      <c r="F2" s="116"/>
      <c r="G2" s="18"/>
      <c r="H2" s="8"/>
      <c r="I2" s="9"/>
    </row>
    <row r="3" spans="1:12">
      <c r="A3" s="16" t="s">
        <v>29</v>
      </c>
      <c r="B3" s="16"/>
      <c r="C3" s="16"/>
      <c r="D3" s="116"/>
      <c r="E3" s="116"/>
      <c r="F3" s="116"/>
      <c r="G3" s="18"/>
      <c r="H3" s="8"/>
      <c r="I3" s="9"/>
      <c r="K3" s="1"/>
    </row>
    <row r="4" spans="1:12">
      <c r="A4" s="16" t="s">
        <v>33</v>
      </c>
      <c r="B4" s="16"/>
      <c r="C4" s="16"/>
      <c r="D4" s="12"/>
      <c r="E4" s="18"/>
      <c r="F4" s="18"/>
      <c r="G4" s="18"/>
      <c r="H4" s="8"/>
      <c r="I4" s="13"/>
      <c r="K4" s="4"/>
    </row>
    <row r="5" spans="1:12">
      <c r="A5" s="16" t="s">
        <v>48</v>
      </c>
      <c r="B5" s="16"/>
      <c r="C5" s="16"/>
    </row>
    <row r="6" spans="1:12" ht="15.75" thickBot="1">
      <c r="A6" s="16"/>
      <c r="B6" s="16"/>
      <c r="C6" s="16"/>
      <c r="I6" s="25"/>
    </row>
    <row r="7" spans="1:12" ht="38.450000000000003" customHeight="1" thickBot="1">
      <c r="A7" s="36" t="s">
        <v>53</v>
      </c>
      <c r="B7" s="117" t="s">
        <v>142</v>
      </c>
      <c r="C7" s="117"/>
      <c r="D7" s="117"/>
      <c r="E7" s="118"/>
    </row>
    <row r="8" spans="1:12">
      <c r="I8" s="25"/>
    </row>
    <row r="9" spans="1:12">
      <c r="I9" s="25"/>
    </row>
    <row r="10" spans="1:12">
      <c r="I10" s="25"/>
    </row>
    <row r="11" spans="1:12">
      <c r="A11" s="1" t="s">
        <v>63</v>
      </c>
      <c r="B11" s="1" t="s">
        <v>64</v>
      </c>
      <c r="C11" s="1" t="s">
        <v>65</v>
      </c>
      <c r="D11" s="1" t="s">
        <v>4</v>
      </c>
      <c r="E11" s="1" t="s">
        <v>0</v>
      </c>
      <c r="F11" s="1" t="s">
        <v>1</v>
      </c>
      <c r="G11" s="1" t="s">
        <v>47</v>
      </c>
      <c r="H11" s="1" t="s">
        <v>2</v>
      </c>
      <c r="I11" s="1" t="s">
        <v>27</v>
      </c>
      <c r="J11" s="1" t="s">
        <v>30</v>
      </c>
      <c r="K11" s="1" t="s">
        <v>45</v>
      </c>
      <c r="L11" s="1" t="s">
        <v>46</v>
      </c>
    </row>
    <row r="12" spans="1:12" ht="60">
      <c r="A12" s="5">
        <v>1</v>
      </c>
      <c r="B12" s="5">
        <v>1</v>
      </c>
      <c r="C12" s="5">
        <v>1</v>
      </c>
      <c r="D12" s="5" t="s">
        <v>66</v>
      </c>
      <c r="E12" s="5" t="s">
        <v>7</v>
      </c>
      <c r="F12" s="17" t="s">
        <v>279</v>
      </c>
      <c r="G12" s="32" t="s">
        <v>277</v>
      </c>
      <c r="H12" s="20"/>
      <c r="I12" s="18"/>
      <c r="J12" s="10"/>
      <c r="K12" s="14"/>
      <c r="L12" s="8"/>
    </row>
    <row r="13" spans="1:12" ht="75">
      <c r="A13" s="5">
        <v>2</v>
      </c>
      <c r="B13" s="5">
        <v>2</v>
      </c>
      <c r="C13" s="5">
        <v>2</v>
      </c>
      <c r="D13" s="5" t="s">
        <v>66</v>
      </c>
      <c r="E13" s="5" t="s">
        <v>7</v>
      </c>
      <c r="F13" s="17" t="s">
        <v>279</v>
      </c>
      <c r="G13" s="32" t="s">
        <v>280</v>
      </c>
      <c r="H13" s="18"/>
      <c r="I13" s="18"/>
      <c r="J13" s="10"/>
      <c r="K13" s="18"/>
      <c r="L13" s="8"/>
    </row>
    <row r="14" spans="1:12" ht="30">
      <c r="A14" s="5">
        <v>3</v>
      </c>
      <c r="B14" s="5">
        <v>3</v>
      </c>
      <c r="C14" s="5">
        <v>3</v>
      </c>
      <c r="D14" s="5" t="s">
        <v>24</v>
      </c>
      <c r="E14" s="5" t="s">
        <v>12</v>
      </c>
      <c r="F14" s="17" t="s">
        <v>83</v>
      </c>
      <c r="G14" s="3" t="s">
        <v>111</v>
      </c>
      <c r="H14" s="20"/>
      <c r="I14" s="19"/>
      <c r="J14" s="10"/>
      <c r="K14" s="14"/>
      <c r="L14" s="18"/>
    </row>
    <row r="15" spans="1:12" ht="63.6" customHeight="1">
      <c r="A15" s="5">
        <v>4</v>
      </c>
      <c r="B15" s="5">
        <v>4</v>
      </c>
      <c r="C15" s="5">
        <v>4</v>
      </c>
      <c r="D15" s="5" t="s">
        <v>67</v>
      </c>
      <c r="E15" s="5" t="s">
        <v>7</v>
      </c>
      <c r="F15" s="17" t="s">
        <v>84</v>
      </c>
      <c r="G15" s="30" t="s">
        <v>148</v>
      </c>
      <c r="H15" s="20"/>
      <c r="I15" s="19"/>
      <c r="J15" s="10"/>
      <c r="K15" s="14"/>
      <c r="L15" s="8"/>
    </row>
    <row r="16" spans="1:12" ht="37.9" customHeight="1">
      <c r="A16" s="5">
        <v>5</v>
      </c>
      <c r="B16" s="5">
        <v>5</v>
      </c>
      <c r="C16" s="5">
        <v>5</v>
      </c>
      <c r="D16" s="5" t="s">
        <v>21</v>
      </c>
      <c r="E16" s="5" t="s">
        <v>13</v>
      </c>
      <c r="F16" s="17" t="s">
        <v>86</v>
      </c>
      <c r="G16" s="28" t="s">
        <v>112</v>
      </c>
      <c r="H16" s="20"/>
      <c r="I16" s="18"/>
      <c r="J16" s="10"/>
      <c r="K16" s="15"/>
      <c r="L16" s="20"/>
    </row>
    <row r="17" spans="1:12" ht="49.9" customHeight="1">
      <c r="A17" s="5">
        <v>6</v>
      </c>
      <c r="B17" s="5">
        <v>6</v>
      </c>
      <c r="C17" s="5">
        <v>6</v>
      </c>
      <c r="D17" s="5" t="s">
        <v>20</v>
      </c>
      <c r="E17" s="5" t="s">
        <v>13</v>
      </c>
      <c r="F17" s="17" t="s">
        <v>85</v>
      </c>
      <c r="G17" s="31" t="s">
        <v>146</v>
      </c>
      <c r="H17" s="18"/>
      <c r="I17" s="20"/>
      <c r="J17" s="10"/>
      <c r="K17" s="18"/>
      <c r="L17" s="8"/>
    </row>
    <row r="18" spans="1:12" ht="32.450000000000003" customHeight="1">
      <c r="A18" s="5">
        <v>7</v>
      </c>
      <c r="B18" s="5">
        <v>7</v>
      </c>
      <c r="C18" s="5">
        <v>7</v>
      </c>
      <c r="D18" s="5" t="s">
        <v>23</v>
      </c>
      <c r="E18" s="5" t="s">
        <v>12</v>
      </c>
      <c r="F18" s="17" t="s">
        <v>83</v>
      </c>
      <c r="G18" s="3" t="s">
        <v>111</v>
      </c>
      <c r="H18" s="18"/>
      <c r="I18" s="18"/>
      <c r="J18" s="10"/>
      <c r="K18" s="14"/>
      <c r="L18" s="8"/>
    </row>
    <row r="19" spans="1:12" ht="48" customHeight="1">
      <c r="A19" s="5">
        <v>8</v>
      </c>
      <c r="B19" s="5">
        <v>8</v>
      </c>
      <c r="C19" s="5">
        <v>8</v>
      </c>
      <c r="D19" s="5" t="s">
        <v>19</v>
      </c>
      <c r="E19" s="5" t="s">
        <v>13</v>
      </c>
      <c r="F19" s="17" t="s">
        <v>85</v>
      </c>
      <c r="G19" s="31" t="s">
        <v>147</v>
      </c>
      <c r="H19" s="18"/>
      <c r="I19" s="20"/>
      <c r="J19" s="11"/>
      <c r="K19" s="18"/>
      <c r="L19" s="14"/>
    </row>
    <row r="20" spans="1:12" ht="32.450000000000003" customHeight="1">
      <c r="A20" s="5">
        <v>9</v>
      </c>
      <c r="B20" s="5">
        <v>9</v>
      </c>
      <c r="C20" s="5">
        <v>9</v>
      </c>
      <c r="D20" s="5" t="s">
        <v>18</v>
      </c>
      <c r="E20" s="5" t="s">
        <v>13</v>
      </c>
      <c r="F20" s="17" t="s">
        <v>86</v>
      </c>
      <c r="G20" s="28" t="s">
        <v>112</v>
      </c>
      <c r="H20" s="20"/>
      <c r="I20" s="19"/>
      <c r="J20" s="10"/>
      <c r="K20" s="14"/>
      <c r="L20" s="18"/>
    </row>
    <row r="21" spans="1:12" ht="61.9" customHeight="1">
      <c r="A21" s="5">
        <v>10</v>
      </c>
      <c r="B21" s="5">
        <v>10</v>
      </c>
      <c r="C21" s="5">
        <v>10</v>
      </c>
      <c r="D21" s="5" t="s">
        <v>68</v>
      </c>
      <c r="E21" s="5" t="s">
        <v>7</v>
      </c>
      <c r="F21" s="17" t="s">
        <v>87</v>
      </c>
      <c r="G21" s="30" t="s">
        <v>148</v>
      </c>
      <c r="H21" s="18"/>
      <c r="I21" s="20"/>
      <c r="J21" s="11"/>
      <c r="K21" s="18"/>
      <c r="L21" s="14"/>
    </row>
    <row r="22" spans="1:12" ht="106.15" hidden="1" customHeight="1">
      <c r="A22" s="5">
        <v>11</v>
      </c>
      <c r="B22" s="5">
        <v>11</v>
      </c>
      <c r="C22" s="5">
        <v>11</v>
      </c>
      <c r="D22" s="5" t="s">
        <v>69</v>
      </c>
      <c r="E22" s="5" t="s">
        <v>89</v>
      </c>
      <c r="F22" s="17" t="s">
        <v>88</v>
      </c>
      <c r="G22" s="3" t="s">
        <v>273</v>
      </c>
      <c r="H22" s="20"/>
      <c r="I22" s="19"/>
      <c r="J22" s="10"/>
      <c r="K22" s="14"/>
      <c r="L22" s="8"/>
    </row>
    <row r="23" spans="1:12" ht="33" customHeight="1">
      <c r="A23" s="5">
        <v>12</v>
      </c>
      <c r="B23" s="5">
        <v>12</v>
      </c>
      <c r="C23" s="5">
        <v>12</v>
      </c>
      <c r="D23" s="5" t="s">
        <v>9</v>
      </c>
      <c r="E23" s="5" t="s">
        <v>3</v>
      </c>
      <c r="F23" s="17" t="s">
        <v>90</v>
      </c>
      <c r="G23" s="3" t="s">
        <v>272</v>
      </c>
      <c r="H23" s="20"/>
      <c r="I23" s="19"/>
      <c r="J23" s="10"/>
      <c r="K23" s="14"/>
      <c r="L23" s="8"/>
    </row>
    <row r="24" spans="1:12">
      <c r="A24" s="5">
        <v>13</v>
      </c>
      <c r="B24" s="5">
        <v>13</v>
      </c>
      <c r="C24" s="5">
        <v>13</v>
      </c>
      <c r="D24" s="5" t="s">
        <v>70</v>
      </c>
      <c r="E24" s="5" t="s">
        <v>7</v>
      </c>
      <c r="F24" s="17" t="s">
        <v>91</v>
      </c>
      <c r="G24" s="33" t="s">
        <v>113</v>
      </c>
      <c r="H24" s="18"/>
      <c r="I24" s="18"/>
      <c r="J24" s="20"/>
      <c r="K24" s="14"/>
      <c r="L24" s="8"/>
    </row>
    <row r="25" spans="1:12">
      <c r="A25" s="5">
        <v>14</v>
      </c>
      <c r="B25" s="5">
        <v>14</v>
      </c>
      <c r="C25" s="5">
        <v>14</v>
      </c>
      <c r="D25" s="5" t="s">
        <v>71</v>
      </c>
      <c r="E25" s="5" t="s">
        <v>8</v>
      </c>
      <c r="F25" s="28" t="s">
        <v>92</v>
      </c>
      <c r="G25" s="3"/>
      <c r="H25" s="18"/>
      <c r="I25" s="18"/>
      <c r="J25" s="20"/>
      <c r="K25" s="18"/>
      <c r="L25" s="18"/>
    </row>
    <row r="26" spans="1:12">
      <c r="A26" s="5">
        <v>15</v>
      </c>
      <c r="B26" s="5">
        <v>15</v>
      </c>
      <c r="C26" s="5">
        <v>15</v>
      </c>
      <c r="D26" s="5" t="s">
        <v>70</v>
      </c>
      <c r="E26" s="5" t="s">
        <v>7</v>
      </c>
      <c r="F26" s="17" t="s">
        <v>91</v>
      </c>
      <c r="G26" s="33" t="s">
        <v>114</v>
      </c>
      <c r="H26" s="20"/>
      <c r="I26" s="19"/>
      <c r="J26" s="10"/>
      <c r="K26" s="14"/>
      <c r="L26" s="18"/>
    </row>
    <row r="27" spans="1:12" ht="63" customHeight="1">
      <c r="A27" s="5">
        <v>16</v>
      </c>
      <c r="B27" s="5">
        <v>16</v>
      </c>
      <c r="C27" s="5">
        <v>16</v>
      </c>
      <c r="D27" s="5" t="s">
        <v>31</v>
      </c>
      <c r="E27" s="5" t="s">
        <v>3</v>
      </c>
      <c r="F27" s="17" t="s">
        <v>93</v>
      </c>
      <c r="G27" s="3" t="s">
        <v>115</v>
      </c>
      <c r="H27" s="20"/>
      <c r="I27" s="19"/>
      <c r="J27" s="10"/>
      <c r="K27" s="14"/>
      <c r="L27" s="8"/>
    </row>
    <row r="28" spans="1:12" ht="75">
      <c r="A28" s="5">
        <v>17</v>
      </c>
      <c r="B28" s="5">
        <v>17</v>
      </c>
      <c r="C28" s="5">
        <v>17</v>
      </c>
      <c r="D28" s="5" t="s">
        <v>32</v>
      </c>
      <c r="E28" s="5" t="s">
        <v>3</v>
      </c>
      <c r="F28" s="17" t="s">
        <v>94</v>
      </c>
      <c r="G28" s="3" t="s">
        <v>152</v>
      </c>
      <c r="H28" s="20"/>
      <c r="I28" s="18"/>
      <c r="J28" s="10"/>
      <c r="K28" s="14"/>
      <c r="L28" s="8"/>
    </row>
    <row r="29" spans="1:12" ht="75">
      <c r="A29" s="5">
        <v>18</v>
      </c>
      <c r="B29" s="5">
        <v>18</v>
      </c>
      <c r="C29" s="5">
        <v>18</v>
      </c>
      <c r="D29" s="5" t="s">
        <v>5</v>
      </c>
      <c r="E29" s="5" t="s">
        <v>3</v>
      </c>
      <c r="F29" s="17" t="s">
        <v>95</v>
      </c>
      <c r="G29" s="3" t="s">
        <v>115</v>
      </c>
      <c r="H29" s="20"/>
      <c r="I29" s="18"/>
      <c r="J29" s="20"/>
      <c r="K29" s="15"/>
      <c r="L29" s="20"/>
    </row>
    <row r="30" spans="1:12" ht="75">
      <c r="A30" s="5">
        <v>19</v>
      </c>
      <c r="B30" s="5">
        <v>19</v>
      </c>
      <c r="C30" s="5">
        <v>19</v>
      </c>
      <c r="D30" s="5" t="s">
        <v>6</v>
      </c>
      <c r="E30" s="5" t="s">
        <v>3</v>
      </c>
      <c r="F30" s="17" t="s">
        <v>96</v>
      </c>
      <c r="G30" s="3" t="s">
        <v>152</v>
      </c>
      <c r="H30" s="20"/>
      <c r="I30" s="18"/>
      <c r="J30" s="20"/>
      <c r="K30" s="14"/>
      <c r="L30" s="18"/>
    </row>
    <row r="31" spans="1:12" ht="30">
      <c r="A31" s="5">
        <v>20</v>
      </c>
      <c r="B31" s="5">
        <v>40</v>
      </c>
      <c r="C31" s="5">
        <v>40</v>
      </c>
      <c r="D31" s="5" t="s">
        <v>80</v>
      </c>
      <c r="E31" s="5" t="s">
        <v>97</v>
      </c>
      <c r="F31" s="17" t="s">
        <v>98</v>
      </c>
      <c r="G31" s="3" t="s">
        <v>274</v>
      </c>
      <c r="H31" s="18"/>
      <c r="I31" s="18"/>
      <c r="J31" s="20"/>
      <c r="K31" s="18"/>
      <c r="L31" s="18"/>
    </row>
    <row r="32" spans="1:12" ht="60">
      <c r="A32" s="5">
        <v>21</v>
      </c>
      <c r="B32" s="5">
        <v>21</v>
      </c>
      <c r="C32" s="5">
        <v>21</v>
      </c>
      <c r="D32" s="5" t="s">
        <v>73</v>
      </c>
      <c r="E32" s="5" t="s">
        <v>7</v>
      </c>
      <c r="F32" s="17" t="s">
        <v>99</v>
      </c>
      <c r="G32" s="30" t="s">
        <v>148</v>
      </c>
      <c r="H32" s="20"/>
      <c r="I32" s="19"/>
      <c r="J32" s="20"/>
      <c r="K32" s="14"/>
      <c r="L32" s="18"/>
    </row>
    <row r="33" spans="1:12" ht="30">
      <c r="A33" s="5">
        <v>22</v>
      </c>
      <c r="B33" s="5">
        <v>22</v>
      </c>
      <c r="C33" s="5">
        <v>22</v>
      </c>
      <c r="D33" s="5" t="s">
        <v>17</v>
      </c>
      <c r="E33" s="5" t="s">
        <v>13</v>
      </c>
      <c r="F33" s="17" t="s">
        <v>86</v>
      </c>
      <c r="G33" s="28" t="s">
        <v>112</v>
      </c>
      <c r="H33" s="18"/>
      <c r="I33" s="20"/>
      <c r="J33" s="11"/>
      <c r="K33" s="18"/>
      <c r="L33" s="14"/>
    </row>
    <row r="34" spans="1:12" ht="45">
      <c r="A34" s="5">
        <v>23</v>
      </c>
      <c r="B34" s="5">
        <v>23</v>
      </c>
      <c r="C34" s="5">
        <v>23</v>
      </c>
      <c r="D34" s="5" t="s">
        <v>16</v>
      </c>
      <c r="E34" s="5" t="s">
        <v>13</v>
      </c>
      <c r="F34" s="17" t="s">
        <v>85</v>
      </c>
      <c r="G34" s="31" t="s">
        <v>145</v>
      </c>
      <c r="H34" s="20"/>
      <c r="I34" s="19"/>
      <c r="J34" s="20"/>
      <c r="K34" s="14"/>
      <c r="L34" s="8"/>
    </row>
    <row r="35" spans="1:12" ht="30">
      <c r="A35" s="5">
        <v>24</v>
      </c>
      <c r="B35" s="5">
        <v>24</v>
      </c>
      <c r="C35" s="5">
        <v>24</v>
      </c>
      <c r="D35" s="5" t="s">
        <v>22</v>
      </c>
      <c r="E35" s="5" t="s">
        <v>12</v>
      </c>
      <c r="F35" s="17" t="s">
        <v>83</v>
      </c>
      <c r="G35" s="3" t="s">
        <v>111</v>
      </c>
      <c r="H35" s="20"/>
      <c r="I35" s="19"/>
      <c r="J35" s="20"/>
      <c r="K35" s="14"/>
      <c r="L35" s="8"/>
    </row>
    <row r="36" spans="1:12" ht="48.6" customHeight="1">
      <c r="A36" s="5">
        <v>25</v>
      </c>
      <c r="B36" s="5">
        <v>25</v>
      </c>
      <c r="C36" s="5">
        <v>25</v>
      </c>
      <c r="D36" s="5" t="s">
        <v>14</v>
      </c>
      <c r="E36" s="5" t="s">
        <v>13</v>
      </c>
      <c r="F36" s="17" t="s">
        <v>85</v>
      </c>
      <c r="G36" s="31" t="s">
        <v>144</v>
      </c>
      <c r="H36" s="20"/>
      <c r="I36" s="18"/>
      <c r="J36" s="10"/>
      <c r="K36" s="14"/>
      <c r="L36" s="18"/>
    </row>
    <row r="37" spans="1:12" ht="30" customHeight="1">
      <c r="A37" s="5">
        <v>26</v>
      </c>
      <c r="B37" s="5">
        <v>26</v>
      </c>
      <c r="C37" s="5">
        <v>26</v>
      </c>
      <c r="D37" s="5" t="s">
        <v>15</v>
      </c>
      <c r="E37" s="5" t="s">
        <v>13</v>
      </c>
      <c r="F37" s="17" t="s">
        <v>86</v>
      </c>
      <c r="G37" s="28" t="s">
        <v>112</v>
      </c>
      <c r="H37" s="18"/>
      <c r="I37" s="18"/>
      <c r="J37" s="10"/>
      <c r="K37" s="18"/>
      <c r="L37" s="18"/>
    </row>
    <row r="38" spans="1:12" ht="60">
      <c r="A38" s="5">
        <v>27</v>
      </c>
      <c r="B38" s="5">
        <v>27</v>
      </c>
      <c r="C38" s="5">
        <v>27</v>
      </c>
      <c r="D38" s="5" t="s">
        <v>74</v>
      </c>
      <c r="E38" s="5" t="s">
        <v>7</v>
      </c>
      <c r="F38" s="17" t="s">
        <v>100</v>
      </c>
      <c r="G38" s="30" t="s">
        <v>148</v>
      </c>
      <c r="H38" s="20"/>
      <c r="I38" s="19"/>
      <c r="J38" s="11"/>
      <c r="K38" s="14"/>
      <c r="L38" s="18"/>
    </row>
    <row r="39" spans="1:12" ht="30">
      <c r="A39" s="5">
        <v>28</v>
      </c>
      <c r="B39" s="5">
        <v>28</v>
      </c>
      <c r="C39" s="5">
        <v>28</v>
      </c>
      <c r="D39" s="5" t="s">
        <v>11</v>
      </c>
      <c r="E39" s="5" t="s">
        <v>12</v>
      </c>
      <c r="F39" s="17" t="s">
        <v>83</v>
      </c>
      <c r="G39" s="3" t="s">
        <v>111</v>
      </c>
      <c r="H39" s="20"/>
      <c r="I39" s="19"/>
      <c r="J39" s="11"/>
      <c r="K39" s="14"/>
      <c r="L39" s="18"/>
    </row>
    <row r="40" spans="1:12" ht="45">
      <c r="A40" s="5">
        <v>29</v>
      </c>
      <c r="B40" s="5">
        <v>29</v>
      </c>
      <c r="C40" s="5">
        <v>29</v>
      </c>
      <c r="D40" s="5" t="s">
        <v>75</v>
      </c>
      <c r="E40" s="29" t="s">
        <v>101</v>
      </c>
      <c r="F40" s="17" t="s">
        <v>102</v>
      </c>
      <c r="G40" s="3" t="s">
        <v>116</v>
      </c>
      <c r="H40" s="20"/>
      <c r="I40" s="18"/>
      <c r="J40" s="10"/>
      <c r="K40" s="14"/>
      <c r="L40" s="18"/>
    </row>
    <row r="41" spans="1:12" ht="75">
      <c r="A41" s="5">
        <v>30</v>
      </c>
      <c r="B41" s="5">
        <v>30</v>
      </c>
      <c r="C41" s="5">
        <v>30</v>
      </c>
      <c r="D41" s="5" t="s">
        <v>66</v>
      </c>
      <c r="E41" s="5" t="s">
        <v>7</v>
      </c>
      <c r="F41" s="17" t="s">
        <v>279</v>
      </c>
      <c r="G41" s="32" t="s">
        <v>278</v>
      </c>
      <c r="H41" s="18"/>
      <c r="I41" s="18"/>
      <c r="J41" s="20"/>
      <c r="K41" s="18"/>
      <c r="L41" s="18"/>
    </row>
    <row r="42" spans="1:12" ht="30">
      <c r="A42" s="5">
        <v>31</v>
      </c>
      <c r="B42" s="5">
        <v>31</v>
      </c>
      <c r="C42" s="5">
        <v>31</v>
      </c>
      <c r="D42" s="5" t="s">
        <v>76</v>
      </c>
      <c r="E42" s="5" t="s">
        <v>3</v>
      </c>
      <c r="F42" s="17" t="s">
        <v>117</v>
      </c>
      <c r="G42" s="3" t="s">
        <v>118</v>
      </c>
      <c r="H42" s="18"/>
      <c r="I42" s="18"/>
      <c r="J42" s="20"/>
      <c r="K42" s="18"/>
      <c r="L42" s="8"/>
    </row>
    <row r="43" spans="1:12" ht="75">
      <c r="A43" s="5">
        <v>32</v>
      </c>
      <c r="B43" s="5">
        <v>32</v>
      </c>
      <c r="C43" s="5">
        <v>32</v>
      </c>
      <c r="D43" s="5" t="s">
        <v>66</v>
      </c>
      <c r="E43" s="5" t="s">
        <v>7</v>
      </c>
      <c r="F43" s="17" t="s">
        <v>279</v>
      </c>
      <c r="G43" s="32" t="s">
        <v>280</v>
      </c>
      <c r="H43" s="18"/>
      <c r="I43" s="18"/>
      <c r="J43" s="10"/>
      <c r="K43" s="18"/>
      <c r="L43" s="8"/>
    </row>
    <row r="44" spans="1:12" ht="73.900000000000006" hidden="1" customHeight="1">
      <c r="A44" s="5">
        <v>33</v>
      </c>
      <c r="B44" s="5">
        <v>33</v>
      </c>
      <c r="C44" s="5">
        <v>33</v>
      </c>
      <c r="D44" s="5" t="s">
        <v>26</v>
      </c>
      <c r="E44" s="5" t="s">
        <v>103</v>
      </c>
      <c r="F44" s="17" t="s">
        <v>105</v>
      </c>
      <c r="G44" s="3" t="s">
        <v>150</v>
      </c>
      <c r="H44" s="20"/>
      <c r="I44" s="19"/>
      <c r="J44" s="11"/>
      <c r="K44" s="14"/>
      <c r="L44" s="8"/>
    </row>
    <row r="45" spans="1:12" ht="73.900000000000006" customHeight="1">
      <c r="A45" s="5">
        <v>34</v>
      </c>
      <c r="B45" s="5">
        <v>34</v>
      </c>
      <c r="C45" s="5">
        <v>34</v>
      </c>
      <c r="D45" s="5" t="s">
        <v>25</v>
      </c>
      <c r="E45" s="5" t="s">
        <v>104</v>
      </c>
      <c r="F45" s="17" t="s">
        <v>149</v>
      </c>
      <c r="G45" s="3" t="s">
        <v>151</v>
      </c>
      <c r="H45" s="18"/>
      <c r="I45" s="18"/>
      <c r="J45" s="10"/>
      <c r="K45" s="18"/>
      <c r="L45" s="8"/>
    </row>
    <row r="46" spans="1:12" ht="30">
      <c r="A46" s="5">
        <v>35</v>
      </c>
      <c r="B46" s="5">
        <v>20</v>
      </c>
      <c r="C46" s="5">
        <v>20</v>
      </c>
      <c r="D46" s="5" t="s">
        <v>72</v>
      </c>
      <c r="E46" s="5" t="s">
        <v>3</v>
      </c>
      <c r="F46" s="17" t="s">
        <v>98</v>
      </c>
      <c r="G46" s="3" t="s">
        <v>275</v>
      </c>
      <c r="H46" s="18"/>
      <c r="I46" s="20"/>
      <c r="J46" s="20"/>
      <c r="K46" s="18"/>
      <c r="L46" s="18"/>
    </row>
    <row r="47" spans="1:12" ht="30">
      <c r="A47" s="5">
        <v>36</v>
      </c>
      <c r="B47" s="5">
        <v>36</v>
      </c>
      <c r="C47" s="5">
        <v>36</v>
      </c>
      <c r="D47" s="5" t="s">
        <v>78</v>
      </c>
      <c r="E47" s="5" t="s">
        <v>7</v>
      </c>
      <c r="F47" s="17" t="s">
        <v>107</v>
      </c>
      <c r="G47" s="33" t="s">
        <v>276</v>
      </c>
      <c r="H47" s="20"/>
      <c r="I47" s="19"/>
      <c r="J47" s="11"/>
      <c r="K47" s="14"/>
      <c r="L47" s="18"/>
    </row>
    <row r="48" spans="1:12" ht="75">
      <c r="A48" s="5">
        <v>40</v>
      </c>
      <c r="B48" s="5">
        <v>39</v>
      </c>
      <c r="C48" s="5">
        <v>39</v>
      </c>
      <c r="D48" s="5" t="s">
        <v>66</v>
      </c>
      <c r="E48" s="5" t="s">
        <v>7</v>
      </c>
      <c r="F48" s="17" t="s">
        <v>279</v>
      </c>
      <c r="G48" s="32" t="s">
        <v>281</v>
      </c>
      <c r="H48" s="18"/>
      <c r="I48" s="18"/>
      <c r="J48" s="20"/>
      <c r="K48" s="18"/>
      <c r="L48" s="18"/>
    </row>
    <row r="49" spans="1:12" ht="30" hidden="1">
      <c r="A49" s="5">
        <v>37</v>
      </c>
      <c r="B49" s="5"/>
      <c r="C49" s="5"/>
      <c r="D49" s="5" t="s">
        <v>81</v>
      </c>
      <c r="E49" s="5" t="s">
        <v>110</v>
      </c>
      <c r="F49" s="17" t="s">
        <v>108</v>
      </c>
      <c r="G49" s="3" t="s">
        <v>120</v>
      </c>
      <c r="H49" s="20"/>
      <c r="I49" s="18"/>
      <c r="J49" s="20"/>
      <c r="K49" s="14"/>
      <c r="L49" s="18"/>
    </row>
    <row r="50" spans="1:12" ht="30" hidden="1">
      <c r="A50" s="5">
        <v>38</v>
      </c>
      <c r="B50" s="5"/>
      <c r="C50" s="5"/>
      <c r="D50" s="5" t="s">
        <v>82</v>
      </c>
      <c r="E50" s="5" t="s">
        <v>110</v>
      </c>
      <c r="F50" s="17" t="s">
        <v>108</v>
      </c>
      <c r="G50" s="3" t="s">
        <v>121</v>
      </c>
      <c r="H50" s="20"/>
      <c r="I50" s="18"/>
      <c r="J50" s="20"/>
      <c r="K50" s="14"/>
      <c r="L50" s="18"/>
    </row>
    <row r="51" spans="1:12" ht="30" hidden="1">
      <c r="A51" s="5">
        <v>39</v>
      </c>
      <c r="B51" s="5">
        <v>38</v>
      </c>
      <c r="C51" s="5">
        <v>38</v>
      </c>
      <c r="D51" s="5" t="s">
        <v>44</v>
      </c>
      <c r="E51" s="5" t="s">
        <v>110</v>
      </c>
      <c r="F51" s="17" t="s">
        <v>109</v>
      </c>
      <c r="G51" s="3" t="s">
        <v>122</v>
      </c>
      <c r="H51" s="18"/>
      <c r="I51" s="18"/>
      <c r="J51" s="10"/>
      <c r="K51" s="18"/>
      <c r="L51" s="18"/>
    </row>
    <row r="52" spans="1:12" ht="30">
      <c r="A52" s="5">
        <v>41</v>
      </c>
      <c r="B52" s="5">
        <v>41</v>
      </c>
      <c r="C52" s="5">
        <v>41</v>
      </c>
      <c r="D52" s="5" t="s">
        <v>124</v>
      </c>
      <c r="E52" s="5" t="s">
        <v>124</v>
      </c>
      <c r="F52" s="17" t="s">
        <v>125</v>
      </c>
      <c r="G52" s="3" t="s">
        <v>126</v>
      </c>
      <c r="H52" s="20"/>
      <c r="I52" s="18"/>
      <c r="J52" s="10"/>
      <c r="K52" s="14"/>
      <c r="L52" s="18"/>
    </row>
    <row r="53" spans="1:12" ht="45">
      <c r="A53" s="5"/>
      <c r="B53" s="5">
        <v>37</v>
      </c>
      <c r="C53" s="5">
        <v>37</v>
      </c>
      <c r="D53" s="5" t="s">
        <v>79</v>
      </c>
      <c r="E53" s="5" t="s">
        <v>3</v>
      </c>
      <c r="F53" s="17" t="s">
        <v>108</v>
      </c>
      <c r="G53" s="3" t="s">
        <v>119</v>
      </c>
      <c r="H53" s="20"/>
      <c r="I53" s="18"/>
      <c r="J53" s="20"/>
      <c r="K53" s="14"/>
      <c r="L53" s="18"/>
    </row>
    <row r="54" spans="1:12" ht="45">
      <c r="A54" s="5"/>
      <c r="B54" s="5">
        <v>35</v>
      </c>
      <c r="C54" s="5">
        <v>35</v>
      </c>
      <c r="D54" s="5" t="s">
        <v>77</v>
      </c>
      <c r="E54" s="5" t="s">
        <v>3</v>
      </c>
      <c r="F54" s="17" t="s">
        <v>106</v>
      </c>
      <c r="G54" s="3" t="s">
        <v>123</v>
      </c>
      <c r="H54" s="20"/>
      <c r="I54" s="19"/>
      <c r="J54" s="11"/>
      <c r="K54" s="14"/>
      <c r="L54" s="8"/>
    </row>
    <row r="55" spans="1:12" ht="30">
      <c r="A55" s="5"/>
      <c r="B55" s="5"/>
      <c r="C55" s="5"/>
      <c r="D55" s="5"/>
      <c r="E55" s="5"/>
      <c r="F55" s="17"/>
      <c r="G55" s="26" t="s">
        <v>141</v>
      </c>
      <c r="H55" s="18"/>
      <c r="I55" s="18"/>
      <c r="J55" s="10"/>
      <c r="K55" s="18"/>
      <c r="L55" s="8"/>
    </row>
    <row r="56" spans="1:12">
      <c r="A56" s="5"/>
      <c r="B56" s="5"/>
      <c r="C56" s="5"/>
      <c r="D56" s="5"/>
      <c r="E56" s="5"/>
      <c r="F56" s="17"/>
      <c r="G56" s="3"/>
      <c r="H56" s="20"/>
      <c r="I56" s="18"/>
      <c r="J56" s="20"/>
      <c r="K56" s="14"/>
      <c r="L56" s="18"/>
    </row>
  </sheetData>
  <mergeCells count="4">
    <mergeCell ref="D2:F2"/>
    <mergeCell ref="D1:F1"/>
    <mergeCell ref="D3:F3"/>
    <mergeCell ref="B7:E7"/>
  </mergeCells>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G78"/>
  <sheetViews>
    <sheetView workbookViewId="0">
      <selection activeCell="G22" sqref="G22"/>
    </sheetView>
  </sheetViews>
  <sheetFormatPr defaultRowHeight="15"/>
  <cols>
    <col min="3" max="3" width="77.42578125" customWidth="1"/>
  </cols>
  <sheetData>
    <row r="2" spans="2:7">
      <c r="B2" s="21" t="s">
        <v>127</v>
      </c>
      <c r="G2" s="21" t="s">
        <v>128</v>
      </c>
    </row>
    <row r="19" spans="2:3">
      <c r="B19" s="22" t="s">
        <v>49</v>
      </c>
    </row>
    <row r="21" spans="2:3">
      <c r="C21" t="s">
        <v>50</v>
      </c>
    </row>
    <row r="41" spans="3:3">
      <c r="C41" s="21" t="s">
        <v>138</v>
      </c>
    </row>
    <row r="58" spans="3:3">
      <c r="C58" s="21" t="s">
        <v>51</v>
      </c>
    </row>
    <row r="77" spans="3:3">
      <c r="C77" s="21" t="s">
        <v>139</v>
      </c>
    </row>
    <row r="78" spans="3:3" ht="49.15" customHeight="1">
      <c r="C78" s="35" t="s">
        <v>140</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T80"/>
  <sheetViews>
    <sheetView topLeftCell="A7" workbookViewId="0">
      <selection activeCell="O74" sqref="O74"/>
    </sheetView>
  </sheetViews>
  <sheetFormatPr defaultRowHeight="15"/>
  <sheetData>
    <row r="3" spans="3:18">
      <c r="C3" s="21"/>
    </row>
    <row r="4" spans="3:18">
      <c r="C4" s="21"/>
    </row>
    <row r="6" spans="3:18">
      <c r="C6" s="21" t="s">
        <v>130</v>
      </c>
      <c r="R6" s="21" t="s">
        <v>133</v>
      </c>
    </row>
    <row r="24" spans="3:20">
      <c r="C24" s="21"/>
    </row>
    <row r="26" spans="3:20">
      <c r="C26" s="21" t="s">
        <v>129</v>
      </c>
    </row>
    <row r="27" spans="3:20">
      <c r="T27" s="21"/>
    </row>
    <row r="43" spans="3:14">
      <c r="C43" s="21" t="s">
        <v>131</v>
      </c>
      <c r="N43" s="21" t="s">
        <v>132</v>
      </c>
    </row>
    <row r="62" spans="3:3">
      <c r="C62" t="s">
        <v>52</v>
      </c>
    </row>
    <row r="65" spans="11:14" ht="15.75" thickBot="1"/>
    <row r="66" spans="11:14">
      <c r="L66" s="108" t="s">
        <v>271</v>
      </c>
      <c r="M66" s="109" t="s">
        <v>269</v>
      </c>
      <c r="N66" s="110" t="s">
        <v>270</v>
      </c>
    </row>
    <row r="67" spans="11:14">
      <c r="L67" s="63">
        <v>3.3</v>
      </c>
      <c r="M67" s="23">
        <v>18</v>
      </c>
      <c r="N67" s="111">
        <v>33</v>
      </c>
    </row>
    <row r="68" spans="11:14">
      <c r="L68" s="112">
        <v>2.5</v>
      </c>
      <c r="M68" s="24">
        <v>22</v>
      </c>
      <c r="N68" s="111">
        <v>28</v>
      </c>
    </row>
    <row r="69" spans="11:14" ht="15.75" thickBot="1">
      <c r="L69" s="113">
        <v>1.8</v>
      </c>
      <c r="M69" s="114">
        <v>30</v>
      </c>
      <c r="N69" s="115">
        <v>20</v>
      </c>
    </row>
    <row r="70" spans="11:14">
      <c r="K70" s="27"/>
      <c r="L70" s="106"/>
      <c r="M70" s="106"/>
      <c r="N70" s="27"/>
    </row>
    <row r="71" spans="11:14">
      <c r="K71" s="27"/>
      <c r="L71" s="106"/>
      <c r="M71" s="106"/>
      <c r="N71" s="27"/>
    </row>
    <row r="72" spans="11:14">
      <c r="K72" s="27"/>
      <c r="L72" s="106"/>
      <c r="M72" s="106"/>
      <c r="N72" s="27"/>
    </row>
    <row r="73" spans="11:14">
      <c r="K73" s="27"/>
      <c r="L73" s="107"/>
      <c r="M73" s="107"/>
      <c r="N73" s="27"/>
    </row>
    <row r="74" spans="11:14">
      <c r="K74" s="27"/>
      <c r="L74" s="106"/>
      <c r="M74" s="106"/>
      <c r="N74" s="27"/>
    </row>
    <row r="75" spans="11:14">
      <c r="K75" s="27"/>
      <c r="L75" s="106"/>
      <c r="M75" s="106"/>
      <c r="N75" s="27"/>
    </row>
    <row r="76" spans="11:14">
      <c r="K76" s="27"/>
      <c r="L76" s="107"/>
      <c r="M76" s="107"/>
      <c r="N76" s="27"/>
    </row>
    <row r="77" spans="11:14">
      <c r="K77" s="27"/>
      <c r="L77" s="107"/>
      <c r="M77" s="107"/>
      <c r="N77" s="27"/>
    </row>
    <row r="78" spans="11:14">
      <c r="K78" s="27"/>
      <c r="L78" s="107"/>
      <c r="M78" s="107"/>
      <c r="N78" s="27"/>
    </row>
    <row r="79" spans="11:14">
      <c r="K79" s="27"/>
      <c r="L79" s="107"/>
      <c r="M79" s="107"/>
      <c r="N79" s="27"/>
    </row>
    <row r="80" spans="11:14">
      <c r="K80" s="27"/>
      <c r="L80" s="27"/>
      <c r="M80" s="27"/>
      <c r="N80" s="27"/>
    </row>
  </sheetData>
  <sortState xmlns:xlrd2="http://schemas.microsoft.com/office/spreadsheetml/2017/richdata2" ref="L70:M82">
    <sortCondition descending="1" ref="L70"/>
  </sortState>
  <pageMargins left="0.7" right="0.7" top="0.75" bottom="0.75" header="0.3" footer="0.3"/>
  <pageSetup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G18"/>
  <sheetViews>
    <sheetView workbookViewId="0">
      <selection activeCell="G2" sqref="G2"/>
    </sheetView>
  </sheetViews>
  <sheetFormatPr defaultRowHeight="15"/>
  <cols>
    <col min="1" max="1" width="29" customWidth="1"/>
    <col min="7" max="7" width="116.7109375" customWidth="1"/>
  </cols>
  <sheetData>
    <row r="3" spans="1:7">
      <c r="A3" s="121" t="s">
        <v>57</v>
      </c>
      <c r="B3" s="121"/>
      <c r="C3" s="121"/>
      <c r="D3" s="121"/>
      <c r="E3" s="121"/>
      <c r="F3" s="121"/>
      <c r="G3" s="121"/>
    </row>
    <row r="4" spans="1:7">
      <c r="A4" s="6" t="s">
        <v>39</v>
      </c>
      <c r="B4" s="120" t="s">
        <v>40</v>
      </c>
      <c r="C4" s="120"/>
      <c r="D4" s="120"/>
      <c r="E4" s="120"/>
      <c r="F4" s="120"/>
      <c r="G4" s="120"/>
    </row>
    <row r="5" spans="1:7">
      <c r="A5" s="6" t="s">
        <v>58</v>
      </c>
      <c r="B5" s="119" t="s">
        <v>35</v>
      </c>
      <c r="C5" s="120"/>
      <c r="D5" s="120"/>
      <c r="E5" s="120"/>
      <c r="F5" s="120"/>
      <c r="G5" s="120"/>
    </row>
    <row r="6" spans="1:7">
      <c r="A6" s="6" t="s">
        <v>34</v>
      </c>
      <c r="B6" s="120" t="s">
        <v>59</v>
      </c>
      <c r="C6" s="120"/>
      <c r="D6" s="120"/>
      <c r="E6" s="120"/>
      <c r="F6" s="120"/>
      <c r="G6" s="120"/>
    </row>
    <row r="7" spans="1:7">
      <c r="A7" s="6" t="s">
        <v>7</v>
      </c>
      <c r="B7" s="119" t="s">
        <v>41</v>
      </c>
      <c r="C7" s="120"/>
      <c r="D7" s="120"/>
      <c r="E7" s="120"/>
      <c r="F7" s="120"/>
      <c r="G7" s="120"/>
    </row>
    <row r="8" spans="1:7" ht="39" customHeight="1">
      <c r="A8" s="6" t="s">
        <v>135</v>
      </c>
      <c r="B8" s="119" t="s">
        <v>143</v>
      </c>
      <c r="C8" s="119"/>
      <c r="D8" s="119"/>
      <c r="E8" s="119"/>
      <c r="F8" s="119"/>
      <c r="G8" s="119"/>
    </row>
    <row r="9" spans="1:7" ht="57.75" customHeight="1">
      <c r="A9" s="6" t="s">
        <v>7</v>
      </c>
      <c r="B9" s="119" t="s">
        <v>36</v>
      </c>
      <c r="C9" s="119"/>
      <c r="D9" s="119"/>
      <c r="E9" s="119"/>
      <c r="F9" s="119"/>
      <c r="G9" s="119"/>
    </row>
    <row r="10" spans="1:7" ht="21.75" customHeight="1">
      <c r="A10" s="6" t="s">
        <v>60</v>
      </c>
      <c r="B10" s="119" t="s">
        <v>61</v>
      </c>
      <c r="C10" s="119"/>
      <c r="D10" s="119"/>
      <c r="E10" s="119"/>
      <c r="F10" s="119"/>
      <c r="G10" s="119"/>
    </row>
    <row r="11" spans="1:7" ht="21.75" customHeight="1">
      <c r="A11" s="6" t="s">
        <v>60</v>
      </c>
      <c r="B11" s="119" t="s">
        <v>62</v>
      </c>
      <c r="C11" s="119"/>
      <c r="D11" s="119"/>
      <c r="E11" s="119"/>
      <c r="F11" s="119"/>
      <c r="G11" s="119"/>
    </row>
    <row r="12" spans="1:7">
      <c r="A12" s="6" t="s">
        <v>10</v>
      </c>
      <c r="B12" s="120" t="s">
        <v>37</v>
      </c>
      <c r="C12" s="120"/>
      <c r="D12" s="120"/>
      <c r="E12" s="120"/>
      <c r="F12" s="120"/>
      <c r="G12" s="120"/>
    </row>
    <row r="13" spans="1:7" ht="72" customHeight="1">
      <c r="A13" s="6" t="s">
        <v>38</v>
      </c>
      <c r="B13" s="122" t="s">
        <v>134</v>
      </c>
      <c r="C13" s="123"/>
      <c r="D13" s="123"/>
      <c r="E13" s="123"/>
      <c r="F13" s="123"/>
      <c r="G13" s="123"/>
    </row>
    <row r="14" spans="1:7" ht="49.9" customHeight="1">
      <c r="A14" s="6" t="s">
        <v>56</v>
      </c>
      <c r="B14" s="119" t="s">
        <v>42</v>
      </c>
      <c r="C14" s="120"/>
      <c r="D14" s="120"/>
      <c r="E14" s="120"/>
      <c r="F14" s="120"/>
      <c r="G14" s="120"/>
    </row>
    <row r="15" spans="1:7" ht="29.25" customHeight="1">
      <c r="A15" s="6" t="s">
        <v>54</v>
      </c>
      <c r="B15" s="119" t="s">
        <v>55</v>
      </c>
      <c r="C15" s="120"/>
      <c r="D15" s="120"/>
      <c r="E15" s="120"/>
      <c r="F15" s="120"/>
      <c r="G15" s="120"/>
    </row>
    <row r="16" spans="1:7" ht="28.9" customHeight="1">
      <c r="A16" s="7" t="s">
        <v>43</v>
      </c>
      <c r="B16" s="119" t="s">
        <v>136</v>
      </c>
      <c r="C16" s="119"/>
      <c r="D16" s="119"/>
      <c r="E16" s="119"/>
      <c r="F16" s="119"/>
      <c r="G16" s="119"/>
    </row>
    <row r="18" spans="1:1">
      <c r="A18" s="34" t="s">
        <v>137</v>
      </c>
    </row>
  </sheetData>
  <mergeCells count="14">
    <mergeCell ref="B16:G16"/>
    <mergeCell ref="B7:G7"/>
    <mergeCell ref="B8:G8"/>
    <mergeCell ref="B9:G9"/>
    <mergeCell ref="B15:G15"/>
    <mergeCell ref="B10:G10"/>
    <mergeCell ref="B11:G11"/>
    <mergeCell ref="B12:G12"/>
    <mergeCell ref="B13:G13"/>
    <mergeCell ref="B5:G5"/>
    <mergeCell ref="B4:G4"/>
    <mergeCell ref="A3:G3"/>
    <mergeCell ref="B6:G6"/>
    <mergeCell ref="B14:G14"/>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74"/>
  <sheetViews>
    <sheetView workbookViewId="0">
      <selection activeCell="A32" sqref="A32"/>
    </sheetView>
  </sheetViews>
  <sheetFormatPr defaultRowHeight="15"/>
  <sheetData>
    <row r="1" spans="1:23" ht="23.45" customHeight="1">
      <c r="A1" s="37" t="s">
        <v>153</v>
      </c>
      <c r="B1" s="38"/>
      <c r="C1" s="38"/>
      <c r="D1" s="38"/>
      <c r="E1" s="39"/>
      <c r="F1" s="38"/>
      <c r="G1" s="38"/>
      <c r="H1" s="38"/>
      <c r="I1" s="40"/>
      <c r="J1" s="38"/>
      <c r="K1" s="38"/>
      <c r="L1" s="38"/>
      <c r="M1" s="38"/>
      <c r="N1" s="38"/>
      <c r="O1" s="38"/>
      <c r="P1" s="38"/>
      <c r="Q1" s="38"/>
      <c r="R1" s="38"/>
      <c r="S1" s="38"/>
      <c r="T1" s="38"/>
      <c r="U1" s="38"/>
    </row>
    <row r="2" spans="1:23" ht="15" customHeight="1" thickBot="1">
      <c r="A2" s="38"/>
      <c r="B2" s="38"/>
      <c r="C2" s="38"/>
      <c r="D2" s="38"/>
      <c r="E2" s="38"/>
      <c r="F2" s="38"/>
      <c r="G2" s="38"/>
      <c r="H2" s="38"/>
      <c r="I2" s="41"/>
      <c r="J2" s="41"/>
      <c r="K2" s="41"/>
      <c r="L2" s="41"/>
      <c r="M2" s="41"/>
      <c r="N2" s="41"/>
      <c r="O2" s="41"/>
      <c r="P2" s="41"/>
      <c r="Q2" s="41"/>
      <c r="R2" s="41"/>
      <c r="S2" s="41"/>
      <c r="T2" s="41"/>
      <c r="U2" s="41"/>
    </row>
    <row r="3" spans="1:23" ht="16.149999999999999" customHeight="1">
      <c r="A3" s="42" t="s">
        <v>154</v>
      </c>
      <c r="B3" s="43"/>
      <c r="C3" s="43"/>
      <c r="D3" s="43"/>
      <c r="E3" s="43"/>
      <c r="F3" s="43"/>
      <c r="G3" s="43"/>
      <c r="H3" s="44"/>
      <c r="I3" s="41"/>
      <c r="J3" s="41"/>
      <c r="K3" s="41"/>
      <c r="L3" s="41"/>
      <c r="M3" s="41"/>
      <c r="N3" s="41"/>
      <c r="O3" s="41"/>
      <c r="P3" s="41"/>
      <c r="Q3" s="41"/>
      <c r="R3" s="41"/>
      <c r="S3" s="41"/>
      <c r="T3" s="41"/>
      <c r="U3" s="41"/>
      <c r="W3" s="45" t="s">
        <v>155</v>
      </c>
    </row>
    <row r="4" spans="1:23">
      <c r="A4" s="46"/>
      <c r="B4" s="47"/>
      <c r="C4" s="47"/>
      <c r="D4" s="48" t="s">
        <v>156</v>
      </c>
      <c r="E4" s="48" t="s">
        <v>157</v>
      </c>
      <c r="F4" s="49">
        <v>12</v>
      </c>
      <c r="G4" s="47" t="s">
        <v>158</v>
      </c>
      <c r="H4" s="50"/>
      <c r="I4" s="41"/>
      <c r="J4" s="41"/>
      <c r="K4" s="41"/>
      <c r="L4" s="41"/>
      <c r="M4" s="41"/>
      <c r="N4" s="41"/>
      <c r="O4" s="41"/>
      <c r="P4" s="41"/>
      <c r="Q4" s="41"/>
      <c r="R4" s="41"/>
      <c r="S4" s="41"/>
      <c r="T4" s="41"/>
      <c r="U4" s="41"/>
      <c r="W4" s="51" t="s">
        <v>159</v>
      </c>
    </row>
    <row r="5" spans="1:23">
      <c r="A5" s="46"/>
      <c r="B5" s="47"/>
      <c r="C5" s="47"/>
      <c r="D5" s="48" t="s">
        <v>160</v>
      </c>
      <c r="E5" s="48" t="s">
        <v>161</v>
      </c>
      <c r="F5" s="49">
        <v>3</v>
      </c>
      <c r="G5" s="47" t="s">
        <v>158</v>
      </c>
      <c r="H5" s="50"/>
      <c r="I5" s="41"/>
      <c r="J5" s="41"/>
      <c r="K5" s="41"/>
      <c r="L5" s="41"/>
      <c r="M5" s="41"/>
      <c r="N5" s="41"/>
      <c r="O5" s="41"/>
      <c r="P5" s="41"/>
      <c r="Q5" s="41"/>
      <c r="R5" s="41"/>
      <c r="S5" s="41"/>
      <c r="T5" s="41"/>
      <c r="U5" s="41"/>
      <c r="W5" s="51" t="s">
        <v>162</v>
      </c>
    </row>
    <row r="6" spans="1:23">
      <c r="A6" s="46"/>
      <c r="B6" s="47"/>
      <c r="C6" s="47"/>
      <c r="D6" s="48" t="s">
        <v>163</v>
      </c>
      <c r="E6" s="48" t="s">
        <v>164</v>
      </c>
      <c r="F6" s="49">
        <v>6</v>
      </c>
      <c r="G6" s="47" t="s">
        <v>158</v>
      </c>
      <c r="H6" s="50"/>
      <c r="I6" s="41"/>
      <c r="J6" s="41"/>
      <c r="K6" s="41"/>
      <c r="L6" s="41"/>
      <c r="M6" s="41"/>
      <c r="N6" s="41"/>
      <c r="O6" s="41"/>
      <c r="P6" s="41"/>
      <c r="Q6" s="41"/>
      <c r="R6" s="41"/>
      <c r="S6" s="41"/>
      <c r="T6" s="41"/>
      <c r="U6" s="41"/>
      <c r="W6" s="51" t="s">
        <v>165</v>
      </c>
    </row>
    <row r="7" spans="1:23">
      <c r="A7" s="46"/>
      <c r="B7" s="47"/>
      <c r="C7" s="47"/>
      <c r="D7" s="47"/>
      <c r="E7" s="47"/>
      <c r="F7" s="47"/>
      <c r="G7" s="47"/>
      <c r="H7" s="50"/>
      <c r="I7" s="41"/>
      <c r="J7" s="41"/>
      <c r="K7" s="41"/>
      <c r="L7" s="41"/>
      <c r="M7" s="41"/>
      <c r="N7" s="41"/>
      <c r="O7" s="41"/>
      <c r="P7" s="41"/>
      <c r="Q7" s="41"/>
      <c r="R7" s="41"/>
      <c r="S7" s="41"/>
      <c r="T7" s="41"/>
      <c r="U7" s="41"/>
      <c r="W7" s="51" t="s">
        <v>166</v>
      </c>
    </row>
    <row r="8" spans="1:23">
      <c r="A8" s="46"/>
      <c r="B8" s="47"/>
      <c r="C8" s="47"/>
      <c r="D8" s="47"/>
      <c r="E8" s="47"/>
      <c r="F8" s="47"/>
      <c r="G8" s="47"/>
      <c r="H8" s="50"/>
      <c r="I8" s="41"/>
      <c r="J8" s="41"/>
      <c r="K8" s="41"/>
      <c r="L8" s="41"/>
      <c r="M8" s="41"/>
      <c r="N8" s="41"/>
      <c r="O8" s="41"/>
      <c r="P8" s="41"/>
      <c r="Q8" s="41"/>
      <c r="R8" s="41"/>
      <c r="S8" s="41"/>
      <c r="T8" s="41"/>
      <c r="U8" s="41"/>
      <c r="W8" s="51" t="s">
        <v>167</v>
      </c>
    </row>
    <row r="9" spans="1:23">
      <c r="A9" s="46"/>
      <c r="B9" s="47"/>
      <c r="C9" s="47"/>
      <c r="D9" s="47"/>
      <c r="E9" s="52" t="s">
        <v>168</v>
      </c>
      <c r="F9" s="47"/>
      <c r="G9" s="47"/>
      <c r="H9" s="50"/>
      <c r="I9" s="41"/>
      <c r="J9" s="41"/>
      <c r="K9" s="41"/>
      <c r="L9" s="41"/>
      <c r="M9" s="41"/>
      <c r="N9" s="41"/>
      <c r="O9" s="41"/>
      <c r="P9" s="41"/>
      <c r="Q9" s="41"/>
      <c r="R9" s="41"/>
      <c r="S9" s="41"/>
      <c r="T9" s="41"/>
      <c r="U9" s="41"/>
      <c r="W9" s="51" t="s">
        <v>169</v>
      </c>
    </row>
    <row r="10" spans="1:23">
      <c r="A10" s="46"/>
      <c r="B10" s="47"/>
      <c r="C10" s="47"/>
      <c r="D10" s="47"/>
      <c r="E10" s="53" t="s">
        <v>170</v>
      </c>
      <c r="F10" s="47"/>
      <c r="G10" s="47"/>
      <c r="H10" s="50"/>
      <c r="I10" s="41"/>
      <c r="J10" s="41"/>
      <c r="K10" s="41"/>
      <c r="L10" s="41"/>
      <c r="M10" s="41"/>
      <c r="N10" s="41"/>
      <c r="O10" s="41"/>
      <c r="P10" s="41"/>
      <c r="Q10" s="41"/>
      <c r="R10" s="41"/>
      <c r="S10" s="41"/>
      <c r="T10" s="41"/>
      <c r="U10" s="41"/>
    </row>
    <row r="11" spans="1:23">
      <c r="A11" s="46"/>
      <c r="B11" s="47"/>
      <c r="C11" s="47"/>
      <c r="D11" s="47"/>
      <c r="E11" s="47"/>
      <c r="F11" s="47"/>
      <c r="G11" s="47"/>
      <c r="H11" s="50"/>
      <c r="I11" s="41"/>
      <c r="J11" s="41"/>
      <c r="K11" s="41"/>
      <c r="L11" s="41"/>
      <c r="M11" s="41"/>
      <c r="N11" s="41"/>
      <c r="O11" s="41"/>
      <c r="P11" s="41"/>
      <c r="Q11" s="41"/>
      <c r="R11" s="41"/>
      <c r="S11" s="41"/>
      <c r="T11" s="41"/>
      <c r="U11" s="41"/>
    </row>
    <row r="12" spans="1:23" ht="15.75" thickBot="1">
      <c r="A12" s="46"/>
      <c r="B12" s="47"/>
      <c r="C12" s="47"/>
      <c r="D12" s="47"/>
      <c r="E12" s="48"/>
      <c r="F12" s="47"/>
      <c r="G12" s="47"/>
      <c r="H12" s="50"/>
      <c r="I12" s="41"/>
      <c r="J12" s="41"/>
      <c r="K12" s="41"/>
      <c r="L12" s="41"/>
      <c r="M12" s="41"/>
      <c r="N12" s="41"/>
      <c r="O12" s="41"/>
      <c r="P12" s="41"/>
      <c r="Q12" s="41"/>
      <c r="R12" s="41"/>
      <c r="S12" s="41"/>
      <c r="T12" s="41"/>
      <c r="U12" s="41"/>
    </row>
    <row r="13" spans="1:23" ht="15.75" thickBot="1">
      <c r="A13" s="46"/>
      <c r="B13" s="47"/>
      <c r="C13" s="47"/>
      <c r="D13" s="48" t="s">
        <v>171</v>
      </c>
      <c r="E13" s="48" t="s">
        <v>172</v>
      </c>
      <c r="F13" s="54">
        <f>(2*F4)-(F5+F6)</f>
        <v>15</v>
      </c>
      <c r="G13" s="55" t="s">
        <v>158</v>
      </c>
      <c r="H13" s="50"/>
      <c r="I13" s="41"/>
      <c r="J13" s="41"/>
      <c r="K13" s="41"/>
      <c r="L13" s="41"/>
      <c r="M13" s="41"/>
      <c r="N13" s="41"/>
      <c r="O13" s="41"/>
      <c r="P13" s="41"/>
      <c r="Q13" s="41"/>
      <c r="R13" s="41"/>
      <c r="S13" s="41"/>
      <c r="T13" s="41"/>
      <c r="U13" s="41"/>
    </row>
    <row r="14" spans="1:23">
      <c r="A14" s="46"/>
      <c r="B14" s="47"/>
      <c r="C14" s="47"/>
      <c r="D14" s="47"/>
      <c r="E14" s="47"/>
      <c r="F14" s="47"/>
      <c r="G14" s="47"/>
      <c r="H14" s="50"/>
      <c r="I14" s="41"/>
      <c r="J14" s="41"/>
      <c r="K14" s="41"/>
      <c r="L14" s="41"/>
      <c r="M14" s="41"/>
      <c r="N14" s="41"/>
      <c r="O14" s="41"/>
      <c r="P14" s="41"/>
      <c r="Q14" s="41"/>
      <c r="R14" s="41"/>
      <c r="S14" s="41"/>
      <c r="T14" s="41"/>
      <c r="U14" s="41"/>
    </row>
    <row r="15" spans="1:23">
      <c r="A15" s="46"/>
      <c r="B15" s="47"/>
      <c r="C15" s="47"/>
      <c r="D15" s="47"/>
      <c r="E15" s="47"/>
      <c r="F15" s="47"/>
      <c r="G15" s="47"/>
      <c r="H15" s="50"/>
      <c r="I15" s="41"/>
      <c r="J15" s="41"/>
      <c r="K15" s="41"/>
      <c r="L15" s="41"/>
      <c r="M15" s="41"/>
      <c r="N15" s="41"/>
      <c r="O15" s="41"/>
      <c r="P15" s="41"/>
      <c r="Q15" s="41"/>
      <c r="R15" s="41"/>
      <c r="S15" s="41"/>
      <c r="T15" s="41"/>
      <c r="U15" s="41"/>
    </row>
    <row r="16" spans="1:23" ht="18.75" thickBot="1">
      <c r="A16" s="56" t="s">
        <v>173</v>
      </c>
      <c r="B16" s="47"/>
      <c r="C16" s="47"/>
      <c r="D16" s="47"/>
      <c r="E16" s="47"/>
      <c r="F16" s="47"/>
      <c r="G16" s="47"/>
      <c r="H16" s="50"/>
      <c r="I16" s="41"/>
      <c r="J16" s="41"/>
      <c r="K16" s="41"/>
      <c r="L16" s="41"/>
      <c r="M16" s="41"/>
      <c r="N16" s="41"/>
      <c r="O16" s="41"/>
      <c r="P16" s="41"/>
      <c r="Q16" s="41"/>
      <c r="R16" s="41"/>
      <c r="S16" s="41"/>
      <c r="T16" s="41"/>
      <c r="U16" s="41"/>
    </row>
    <row r="17" spans="1:21">
      <c r="A17" s="57" t="s">
        <v>174</v>
      </c>
      <c r="B17" s="57" t="s">
        <v>175</v>
      </c>
      <c r="C17" s="47"/>
      <c r="D17" s="47"/>
      <c r="E17" s="47"/>
      <c r="F17" s="47"/>
      <c r="G17" s="47"/>
      <c r="H17" s="50"/>
      <c r="I17" s="41"/>
      <c r="J17" s="41"/>
      <c r="K17" s="41"/>
      <c r="L17" s="41"/>
      <c r="M17" s="41"/>
      <c r="N17" s="41"/>
      <c r="O17" s="41"/>
      <c r="P17" s="41"/>
      <c r="Q17" s="41"/>
      <c r="R17" s="41"/>
      <c r="S17" s="41"/>
      <c r="T17" s="41"/>
      <c r="U17" s="41"/>
    </row>
    <row r="18" spans="1:21" ht="15.75" thickBot="1">
      <c r="A18" s="58" t="s">
        <v>176</v>
      </c>
      <c r="B18" s="58" t="s">
        <v>177</v>
      </c>
      <c r="C18" s="47"/>
      <c r="D18" s="47"/>
      <c r="E18" s="48" t="s">
        <v>178</v>
      </c>
      <c r="F18" s="59">
        <v>15</v>
      </c>
      <c r="G18" s="47" t="s">
        <v>158</v>
      </c>
      <c r="H18" s="50"/>
      <c r="I18" s="41"/>
      <c r="J18" s="41"/>
      <c r="K18" s="41"/>
      <c r="L18" s="41"/>
      <c r="M18" s="41"/>
      <c r="N18" s="41"/>
      <c r="O18" s="41"/>
      <c r="P18" s="41"/>
      <c r="Q18" s="41"/>
      <c r="R18" s="41"/>
      <c r="S18" s="41"/>
      <c r="T18" s="41"/>
      <c r="U18" s="41"/>
    </row>
    <row r="19" spans="1:21" ht="18">
      <c r="A19" s="60">
        <v>4.7</v>
      </c>
      <c r="B19" s="61" t="s">
        <v>179</v>
      </c>
      <c r="C19" s="47"/>
      <c r="D19" s="47"/>
      <c r="E19" s="48" t="s">
        <v>180</v>
      </c>
      <c r="F19" s="59">
        <v>15</v>
      </c>
      <c r="G19" s="47" t="s">
        <v>158</v>
      </c>
      <c r="H19" s="50"/>
      <c r="I19" s="41"/>
      <c r="J19" s="62" t="s">
        <v>181</v>
      </c>
      <c r="K19" s="41"/>
      <c r="L19" s="41"/>
      <c r="M19" s="41"/>
      <c r="N19" s="41"/>
      <c r="O19" s="41"/>
      <c r="P19" s="41"/>
      <c r="Q19" s="41"/>
      <c r="R19" s="41"/>
      <c r="S19" s="41"/>
      <c r="T19" s="41"/>
      <c r="U19" s="41"/>
    </row>
    <row r="20" spans="1:21" ht="15.75" thickBot="1">
      <c r="A20" s="63">
        <v>6.8</v>
      </c>
      <c r="B20" s="61" t="s">
        <v>182</v>
      </c>
      <c r="C20" s="47"/>
      <c r="D20" s="47"/>
      <c r="E20" s="47"/>
      <c r="F20" s="47"/>
      <c r="G20" s="47"/>
      <c r="H20" s="50"/>
      <c r="I20" s="64"/>
      <c r="J20" s="64"/>
      <c r="K20" s="64"/>
      <c r="L20" s="64"/>
      <c r="M20" s="64"/>
      <c r="N20" s="64"/>
      <c r="O20" s="64"/>
      <c r="P20" s="64"/>
      <c r="Q20" s="64"/>
      <c r="R20" s="64"/>
      <c r="S20" s="64"/>
      <c r="T20" s="64"/>
      <c r="U20" s="64"/>
    </row>
    <row r="21" spans="1:21">
      <c r="A21" s="65">
        <v>10</v>
      </c>
      <c r="B21" s="61" t="s">
        <v>183</v>
      </c>
      <c r="C21" s="47"/>
      <c r="D21" s="47"/>
      <c r="E21" s="47"/>
      <c r="F21" s="47"/>
      <c r="G21" s="47"/>
      <c r="H21" s="50"/>
      <c r="I21" s="66"/>
      <c r="J21" s="66" t="s">
        <v>184</v>
      </c>
      <c r="K21" s="66"/>
      <c r="L21" s="66"/>
      <c r="M21" s="66"/>
      <c r="N21" s="66"/>
      <c r="O21" s="66"/>
      <c r="P21" s="66"/>
      <c r="Q21" s="66"/>
      <c r="R21" s="66" t="s">
        <v>185</v>
      </c>
      <c r="S21" s="66"/>
      <c r="T21" s="66"/>
      <c r="U21" s="67"/>
    </row>
    <row r="22" spans="1:21">
      <c r="A22" s="65">
        <v>15</v>
      </c>
      <c r="B22" s="61" t="s">
        <v>186</v>
      </c>
      <c r="C22" s="47"/>
      <c r="D22" s="47"/>
      <c r="E22" s="47"/>
      <c r="F22" s="47"/>
      <c r="G22" s="47"/>
      <c r="H22" s="50"/>
      <c r="I22" s="68"/>
      <c r="J22" s="68"/>
      <c r="K22" s="68"/>
      <c r="L22" s="68"/>
      <c r="M22" s="68"/>
      <c r="N22" s="68"/>
      <c r="O22" s="68"/>
      <c r="P22" s="68"/>
      <c r="Q22" s="68"/>
      <c r="R22" s="68"/>
      <c r="S22" s="68"/>
      <c r="T22" s="68"/>
      <c r="U22" s="69"/>
    </row>
    <row r="23" spans="1:21">
      <c r="A23" s="65">
        <v>17</v>
      </c>
      <c r="B23" s="61" t="s">
        <v>187</v>
      </c>
      <c r="C23" s="47"/>
      <c r="D23" s="47"/>
      <c r="E23" s="47"/>
      <c r="F23" s="47"/>
      <c r="G23" s="47"/>
      <c r="H23" s="50"/>
      <c r="I23" s="68"/>
      <c r="J23" s="68" t="s">
        <v>188</v>
      </c>
      <c r="K23" s="68"/>
      <c r="L23" s="68"/>
      <c r="M23" s="68"/>
      <c r="N23" s="68"/>
      <c r="O23" s="68"/>
      <c r="P23" s="68"/>
      <c r="Q23" s="68"/>
      <c r="R23" s="68"/>
      <c r="S23" s="68"/>
      <c r="T23" s="68"/>
      <c r="U23" s="69"/>
    </row>
    <row r="24" spans="1:21">
      <c r="A24" s="65">
        <v>22</v>
      </c>
      <c r="B24" s="61" t="s">
        <v>189</v>
      </c>
      <c r="C24" s="47"/>
      <c r="D24" s="47"/>
      <c r="E24" s="47"/>
      <c r="F24" s="47"/>
      <c r="G24" s="47"/>
      <c r="H24" s="50"/>
      <c r="I24" s="68"/>
      <c r="J24" s="68" t="s">
        <v>190</v>
      </c>
      <c r="K24" s="68"/>
      <c r="L24" s="68"/>
      <c r="M24" s="68"/>
      <c r="N24" s="68"/>
      <c r="O24" s="68"/>
      <c r="P24" s="68"/>
      <c r="Q24" s="68"/>
      <c r="R24" s="68"/>
      <c r="S24" s="68"/>
      <c r="T24" s="68"/>
      <c r="U24" s="69"/>
    </row>
    <row r="25" spans="1:21" ht="15.75" thickBot="1">
      <c r="A25" s="65">
        <v>33</v>
      </c>
      <c r="B25" s="61" t="s">
        <v>191</v>
      </c>
      <c r="C25" s="47"/>
      <c r="D25" s="47"/>
      <c r="E25" s="47"/>
      <c r="F25" s="47"/>
      <c r="G25" s="47"/>
      <c r="H25" s="50"/>
      <c r="I25" s="68"/>
      <c r="J25" s="68" t="s">
        <v>192</v>
      </c>
      <c r="K25" s="68"/>
      <c r="L25" s="68"/>
      <c r="M25" s="68"/>
      <c r="N25" s="68"/>
      <c r="O25" s="68"/>
      <c r="P25" s="68"/>
      <c r="Q25" s="68"/>
      <c r="R25" s="68"/>
      <c r="S25" s="68"/>
      <c r="T25" s="68"/>
      <c r="U25" s="69"/>
    </row>
    <row r="26" spans="1:21" ht="15.75" thickBot="1">
      <c r="A26" s="65">
        <v>47</v>
      </c>
      <c r="B26" s="70" t="s">
        <v>193</v>
      </c>
      <c r="C26" s="47"/>
      <c r="D26" s="47"/>
      <c r="E26" s="71" t="s">
        <v>157</v>
      </c>
      <c r="F26" s="54">
        <f>1/(1/(F18+F6+F5)+1/(F19+F6+F5))</f>
        <v>12</v>
      </c>
      <c r="G26" s="55" t="s">
        <v>158</v>
      </c>
      <c r="H26" s="50"/>
      <c r="I26" s="64"/>
      <c r="J26" s="64" t="s">
        <v>194</v>
      </c>
      <c r="K26" s="64"/>
      <c r="L26" s="64"/>
      <c r="M26" s="64"/>
      <c r="N26" s="64"/>
      <c r="O26" s="64"/>
      <c r="P26" s="64"/>
      <c r="Q26" s="64"/>
      <c r="R26" s="64" t="s">
        <v>195</v>
      </c>
      <c r="S26" s="64"/>
      <c r="T26" s="64"/>
      <c r="U26" s="72"/>
    </row>
    <row r="27" spans="1:21" ht="15.75" thickBot="1">
      <c r="A27" s="73">
        <v>68</v>
      </c>
      <c r="B27" s="74" t="s">
        <v>196</v>
      </c>
      <c r="C27" s="75"/>
      <c r="D27" s="75"/>
      <c r="E27" s="75"/>
      <c r="F27" s="75"/>
      <c r="G27" s="75"/>
      <c r="H27" s="76"/>
      <c r="I27" s="41"/>
      <c r="J27" s="41"/>
      <c r="K27" s="41"/>
      <c r="L27" s="41"/>
      <c r="M27" s="41"/>
      <c r="N27" s="41"/>
      <c r="O27" s="41"/>
      <c r="P27" s="41"/>
      <c r="Q27" s="41"/>
      <c r="R27" s="41"/>
      <c r="S27" s="41"/>
      <c r="T27" s="41"/>
      <c r="U27" s="41"/>
    </row>
    <row r="28" spans="1:21" ht="18">
      <c r="A28" s="56" t="s">
        <v>197</v>
      </c>
      <c r="B28" s="47"/>
      <c r="C28" s="43"/>
      <c r="D28" s="43" t="s">
        <v>198</v>
      </c>
      <c r="E28" s="43"/>
      <c r="F28" s="43"/>
      <c r="G28" s="43"/>
      <c r="H28" s="44"/>
      <c r="I28" s="41"/>
      <c r="J28" s="41"/>
      <c r="K28" s="41"/>
      <c r="L28" s="41" t="s">
        <v>199</v>
      </c>
      <c r="M28" s="77" t="s">
        <v>200</v>
      </c>
      <c r="N28" s="77" t="s">
        <v>201</v>
      </c>
      <c r="O28" s="77" t="s">
        <v>202</v>
      </c>
      <c r="P28" s="77" t="s">
        <v>203</v>
      </c>
      <c r="Q28" s="77" t="s">
        <v>204</v>
      </c>
      <c r="R28" s="77" t="s">
        <v>205</v>
      </c>
      <c r="S28" s="77" t="s">
        <v>199</v>
      </c>
      <c r="T28" s="77" t="s">
        <v>206</v>
      </c>
      <c r="U28" s="77" t="s">
        <v>207</v>
      </c>
    </row>
    <row r="29" spans="1:21" ht="15.75" thickBot="1">
      <c r="A29" s="46" t="s">
        <v>208</v>
      </c>
      <c r="B29" s="47"/>
      <c r="C29" s="47"/>
      <c r="D29" s="47"/>
      <c r="E29" s="47"/>
      <c r="F29" s="47"/>
      <c r="G29" s="47"/>
      <c r="H29" s="50"/>
      <c r="I29" s="64" t="s">
        <v>209</v>
      </c>
      <c r="J29" s="64"/>
      <c r="K29" s="64" t="s">
        <v>210</v>
      </c>
      <c r="L29" s="64" t="s">
        <v>158</v>
      </c>
      <c r="M29" s="78" t="s">
        <v>211</v>
      </c>
      <c r="N29" s="78" t="s">
        <v>158</v>
      </c>
      <c r="O29" s="78" t="s">
        <v>212</v>
      </c>
      <c r="P29" s="78" t="s">
        <v>213</v>
      </c>
      <c r="Q29" s="78" t="s">
        <v>214</v>
      </c>
      <c r="R29" s="78" t="s">
        <v>215</v>
      </c>
      <c r="S29" s="78" t="s">
        <v>158</v>
      </c>
      <c r="T29" s="78" t="s">
        <v>211</v>
      </c>
      <c r="U29" s="78" t="s">
        <v>216</v>
      </c>
    </row>
    <row r="30" spans="1:21">
      <c r="A30" s="46" t="s">
        <v>217</v>
      </c>
      <c r="B30" s="47"/>
      <c r="C30" s="47"/>
      <c r="D30" s="47"/>
      <c r="E30" s="47"/>
      <c r="F30" s="47"/>
      <c r="G30" s="47"/>
      <c r="H30" s="50"/>
      <c r="I30" s="79" t="s">
        <v>218</v>
      </c>
      <c r="J30" s="40"/>
      <c r="K30" s="40" t="s">
        <v>219</v>
      </c>
      <c r="L30" s="40">
        <v>20</v>
      </c>
      <c r="M30" s="40"/>
      <c r="N30" s="40">
        <v>2.2000000000000002</v>
      </c>
      <c r="O30" s="40">
        <v>30</v>
      </c>
      <c r="P30" s="40"/>
      <c r="Q30" s="40">
        <v>4.5</v>
      </c>
      <c r="R30" s="40"/>
      <c r="S30" s="40"/>
      <c r="T30" s="40"/>
      <c r="U30" s="40"/>
    </row>
    <row r="31" spans="1:21">
      <c r="A31" s="46" t="s">
        <v>220</v>
      </c>
      <c r="B31" s="47"/>
      <c r="C31" s="47"/>
      <c r="D31" s="47"/>
      <c r="E31" s="47"/>
      <c r="F31" s="47"/>
      <c r="G31" s="47"/>
      <c r="H31" s="50"/>
      <c r="I31" s="79" t="s">
        <v>221</v>
      </c>
      <c r="J31" s="80"/>
      <c r="K31" s="40"/>
      <c r="L31" s="40">
        <v>20</v>
      </c>
      <c r="M31" s="40">
        <v>0.3</v>
      </c>
      <c r="N31" s="40">
        <v>1.8</v>
      </c>
      <c r="O31" s="40">
        <v>12.8</v>
      </c>
      <c r="P31" s="40">
        <v>193</v>
      </c>
      <c r="Q31" s="40">
        <v>4.5</v>
      </c>
      <c r="R31" s="40">
        <v>27.3</v>
      </c>
      <c r="S31" s="40">
        <v>20.100000000000001</v>
      </c>
      <c r="T31" s="40">
        <v>-103.4</v>
      </c>
      <c r="U31" s="40">
        <v>88</v>
      </c>
    </row>
    <row r="32" spans="1:21">
      <c r="A32" s="46"/>
      <c r="B32" s="47"/>
      <c r="C32" s="47"/>
      <c r="D32" s="47"/>
      <c r="E32" s="47"/>
      <c r="F32" s="47"/>
      <c r="G32" s="47"/>
      <c r="H32" s="50"/>
      <c r="I32" s="81" t="s">
        <v>222</v>
      </c>
      <c r="J32" s="82"/>
      <c r="K32" s="82" t="s">
        <v>223</v>
      </c>
      <c r="L32" s="83">
        <v>18</v>
      </c>
      <c r="M32" s="83">
        <v>-4</v>
      </c>
      <c r="N32" s="83">
        <v>2.7</v>
      </c>
      <c r="O32" s="83">
        <v>10.8</v>
      </c>
      <c r="P32" s="83"/>
      <c r="Q32" s="83">
        <v>11.8</v>
      </c>
      <c r="R32" s="83">
        <v>10.46</v>
      </c>
      <c r="S32" s="83"/>
      <c r="T32" s="83"/>
      <c r="U32" s="83"/>
    </row>
    <row r="33" spans="1:21">
      <c r="A33" s="46"/>
      <c r="B33" s="47"/>
      <c r="C33" s="47" t="s">
        <v>224</v>
      </c>
      <c r="D33" s="47"/>
      <c r="E33" s="48" t="s">
        <v>225</v>
      </c>
      <c r="F33" s="84">
        <v>1.7999999999999999E-2</v>
      </c>
      <c r="G33" s="47" t="s">
        <v>158</v>
      </c>
      <c r="H33" s="50"/>
      <c r="I33" s="41"/>
      <c r="J33" s="41" t="s">
        <v>226</v>
      </c>
      <c r="K33" s="41"/>
      <c r="L33" s="41">
        <v>1</v>
      </c>
      <c r="M33" s="41">
        <v>2</v>
      </c>
      <c r="N33" s="41">
        <v>3</v>
      </c>
      <c r="O33" s="41">
        <v>4</v>
      </c>
      <c r="P33" s="41">
        <v>5</v>
      </c>
      <c r="Q33" s="41">
        <v>6</v>
      </c>
      <c r="R33" s="41">
        <v>7</v>
      </c>
      <c r="S33" s="41">
        <v>8</v>
      </c>
      <c r="T33" s="41">
        <v>9</v>
      </c>
      <c r="U33" s="41"/>
    </row>
    <row r="34" spans="1:21">
      <c r="B34" s="47"/>
      <c r="C34" s="47" t="s">
        <v>227</v>
      </c>
      <c r="D34" s="47"/>
      <c r="E34" s="48" t="s">
        <v>228</v>
      </c>
      <c r="F34" s="84">
        <v>4.68</v>
      </c>
      <c r="G34" s="47" t="s">
        <v>158</v>
      </c>
      <c r="H34" s="50"/>
      <c r="I34" s="41"/>
      <c r="J34" s="41">
        <v>1</v>
      </c>
      <c r="K34" s="41"/>
      <c r="L34" s="41"/>
      <c r="M34" s="41"/>
      <c r="N34" s="41"/>
      <c r="O34" s="41"/>
      <c r="P34" s="41"/>
      <c r="Q34" s="41"/>
      <c r="R34" s="41"/>
      <c r="S34" s="41"/>
      <c r="T34" s="41"/>
      <c r="U34" s="41"/>
    </row>
    <row r="35" spans="1:21" ht="15.75" thickBot="1">
      <c r="A35" s="47"/>
      <c r="B35" s="47" t="s">
        <v>229</v>
      </c>
      <c r="C35" s="47"/>
      <c r="D35" s="47"/>
      <c r="E35" s="71" t="s">
        <v>230</v>
      </c>
      <c r="F35" s="85">
        <f>F34+F26</f>
        <v>16.68</v>
      </c>
      <c r="G35" s="86" t="s">
        <v>158</v>
      </c>
      <c r="H35" s="50"/>
      <c r="I35" s="41"/>
      <c r="J35" s="41">
        <v>2</v>
      </c>
      <c r="K35" s="41" t="s">
        <v>231</v>
      </c>
      <c r="L35" s="41"/>
      <c r="M35" s="41"/>
      <c r="N35" s="41"/>
      <c r="O35" s="41"/>
      <c r="P35" s="41"/>
      <c r="Q35" s="41"/>
      <c r="R35" s="41"/>
      <c r="S35" s="41"/>
      <c r="T35" s="41"/>
      <c r="U35" s="41"/>
    </row>
    <row r="36" spans="1:21" ht="15.75" thickBot="1">
      <c r="A36" s="47"/>
      <c r="C36" s="47" t="s">
        <v>232</v>
      </c>
      <c r="D36" s="47"/>
      <c r="E36" s="71" t="s">
        <v>233</v>
      </c>
      <c r="F36" s="87">
        <f>(F33*1000000)/(2*(F35*F35))</f>
        <v>32.348222141711091</v>
      </c>
      <c r="G36" s="55" t="s">
        <v>234</v>
      </c>
      <c r="H36" s="50"/>
      <c r="I36" s="41"/>
      <c r="J36" s="41">
        <v>3</v>
      </c>
      <c r="K36" s="41" t="s">
        <v>227</v>
      </c>
      <c r="L36" s="41"/>
      <c r="M36" s="41"/>
      <c r="N36" s="41"/>
      <c r="O36" s="41"/>
      <c r="P36" s="41"/>
      <c r="Q36" s="41"/>
      <c r="R36" s="41"/>
      <c r="S36" s="41"/>
      <c r="T36" s="41"/>
      <c r="U36" s="41"/>
    </row>
    <row r="37" spans="1:21">
      <c r="A37" s="47" t="s">
        <v>235</v>
      </c>
      <c r="B37" s="47"/>
      <c r="C37" s="47" t="s">
        <v>236</v>
      </c>
      <c r="D37" s="47"/>
      <c r="E37" s="71" t="s">
        <v>237</v>
      </c>
      <c r="F37" s="85">
        <f>F34/F33</f>
        <v>260</v>
      </c>
      <c r="G37" s="86"/>
      <c r="H37" s="50"/>
      <c r="I37" s="41"/>
      <c r="J37" s="41">
        <v>4</v>
      </c>
      <c r="K37" s="41" t="s">
        <v>238</v>
      </c>
      <c r="L37" s="41"/>
      <c r="M37" s="41"/>
      <c r="N37" s="41"/>
      <c r="O37" s="41"/>
      <c r="P37" s="41"/>
      <c r="Q37" s="41"/>
      <c r="R37" s="41"/>
      <c r="S37" s="41"/>
      <c r="T37" s="41"/>
      <c r="U37" s="41"/>
    </row>
    <row r="38" spans="1:21">
      <c r="A38" s="46"/>
      <c r="B38" s="47"/>
      <c r="C38" s="47"/>
      <c r="D38" s="27"/>
      <c r="E38" s="71" t="s">
        <v>239</v>
      </c>
      <c r="F38" s="85">
        <f>(F4-F26)*F36</f>
        <v>0</v>
      </c>
      <c r="G38" s="86" t="s">
        <v>211</v>
      </c>
      <c r="H38" s="88"/>
      <c r="I38" s="41"/>
      <c r="J38" s="41">
        <v>5</v>
      </c>
      <c r="K38" s="41"/>
      <c r="L38" s="41"/>
      <c r="M38" s="41"/>
      <c r="N38" s="41"/>
      <c r="O38" s="41"/>
      <c r="P38" s="41"/>
      <c r="Q38" s="41"/>
      <c r="R38" s="41"/>
      <c r="S38" s="41"/>
      <c r="T38" s="41"/>
      <c r="U38" s="41"/>
    </row>
    <row r="39" spans="1:21">
      <c r="A39" s="46"/>
      <c r="B39" s="47"/>
      <c r="C39" s="47"/>
      <c r="D39" s="47"/>
      <c r="E39" s="48" t="s">
        <v>240</v>
      </c>
      <c r="F39" s="89">
        <v>25000000</v>
      </c>
      <c r="G39" s="47" t="s">
        <v>241</v>
      </c>
      <c r="H39" s="50"/>
      <c r="I39" s="41"/>
      <c r="J39" s="41">
        <v>6</v>
      </c>
      <c r="K39" s="41" t="s">
        <v>224</v>
      </c>
      <c r="L39" s="41"/>
      <c r="M39" s="41"/>
      <c r="N39" s="41"/>
      <c r="O39" s="41"/>
      <c r="P39" s="41"/>
      <c r="Q39" s="41"/>
      <c r="R39" s="41"/>
      <c r="S39" s="41"/>
      <c r="T39" s="41"/>
      <c r="U39" s="41"/>
    </row>
    <row r="40" spans="1:21" ht="15.75" thickBot="1">
      <c r="A40" s="46"/>
      <c r="B40" s="47"/>
      <c r="C40" s="47"/>
      <c r="D40" s="86"/>
      <c r="E40" s="71" t="s">
        <v>242</v>
      </c>
      <c r="F40" s="85">
        <f>((F4-F26)*F36)*(F39/1000000)</f>
        <v>0</v>
      </c>
      <c r="G40" s="86" t="s">
        <v>241</v>
      </c>
      <c r="H40" s="50"/>
      <c r="I40" s="41"/>
      <c r="J40" s="41">
        <v>7</v>
      </c>
      <c r="K40" s="41" t="s">
        <v>243</v>
      </c>
      <c r="L40" s="41"/>
      <c r="M40" s="41"/>
      <c r="N40" s="41"/>
      <c r="O40" s="41"/>
      <c r="P40" s="41"/>
      <c r="Q40" s="41"/>
      <c r="R40" s="41"/>
      <c r="S40" s="41"/>
      <c r="T40" s="41"/>
      <c r="U40" s="41"/>
    </row>
    <row r="41" spans="1:21" ht="15.75" thickBot="1">
      <c r="A41" s="90"/>
      <c r="B41" s="47"/>
      <c r="C41" s="47"/>
      <c r="D41" s="86"/>
      <c r="E41" s="71" t="s">
        <v>244</v>
      </c>
      <c r="F41" s="91">
        <f>F39+F40</f>
        <v>25000000</v>
      </c>
      <c r="G41" s="55" t="s">
        <v>241</v>
      </c>
      <c r="H41" s="50"/>
      <c r="I41" s="41"/>
      <c r="J41" s="41">
        <v>8</v>
      </c>
      <c r="K41" s="41" t="s">
        <v>245</v>
      </c>
      <c r="L41" s="41"/>
      <c r="M41" s="41"/>
      <c r="N41" s="41"/>
      <c r="O41" s="41"/>
      <c r="P41" s="41"/>
      <c r="Q41" s="41"/>
      <c r="R41" s="41"/>
      <c r="S41" s="41"/>
      <c r="T41" s="41"/>
      <c r="U41" s="41"/>
    </row>
    <row r="42" spans="1:21" ht="15.75" thickBot="1">
      <c r="A42" s="46"/>
      <c r="B42" s="47"/>
      <c r="C42" s="47"/>
      <c r="D42" s="47"/>
      <c r="E42" s="47" t="s">
        <v>246</v>
      </c>
      <c r="F42" s="47"/>
      <c r="G42" s="47"/>
      <c r="H42" s="50"/>
      <c r="I42" s="41"/>
      <c r="J42" s="41">
        <v>9</v>
      </c>
      <c r="K42" s="41" t="s">
        <v>247</v>
      </c>
      <c r="L42" s="41"/>
      <c r="M42" s="41"/>
      <c r="N42" s="41"/>
      <c r="O42" s="41"/>
      <c r="P42" s="41"/>
      <c r="Q42" s="41"/>
      <c r="R42" s="41"/>
      <c r="S42" s="41"/>
      <c r="T42" s="41"/>
      <c r="U42" s="41"/>
    </row>
    <row r="43" spans="1:21">
      <c r="A43" s="46"/>
      <c r="B43" s="47"/>
      <c r="C43" s="47"/>
      <c r="D43" s="47"/>
      <c r="E43" s="47" t="s">
        <v>248</v>
      </c>
      <c r="F43" s="47"/>
      <c r="G43" s="47"/>
      <c r="H43" s="50"/>
      <c r="I43" s="43"/>
      <c r="J43" s="43"/>
      <c r="K43" s="43"/>
      <c r="L43" s="43"/>
      <c r="M43" s="43"/>
      <c r="N43" s="43"/>
      <c r="O43" s="43"/>
      <c r="P43" s="43"/>
      <c r="Q43" s="43"/>
      <c r="R43" s="43"/>
      <c r="S43" s="43"/>
      <c r="T43" s="43"/>
      <c r="U43" s="44"/>
    </row>
    <row r="44" spans="1:21">
      <c r="A44" s="46"/>
      <c r="B44" s="47"/>
      <c r="C44" s="47"/>
      <c r="D44" s="47"/>
      <c r="E44" s="47" t="s">
        <v>249</v>
      </c>
      <c r="F44" s="47"/>
      <c r="G44" s="47"/>
      <c r="H44" s="50"/>
      <c r="I44" s="47"/>
      <c r="J44" s="47"/>
      <c r="K44" s="47"/>
      <c r="L44" s="47"/>
      <c r="M44" s="47"/>
      <c r="N44" s="47"/>
      <c r="O44" s="47"/>
      <c r="P44" s="47"/>
      <c r="Q44" s="47"/>
      <c r="R44" s="47"/>
      <c r="S44" s="47"/>
      <c r="T44" s="47"/>
      <c r="U44" s="50"/>
    </row>
    <row r="45" spans="1:21">
      <c r="A45" s="46"/>
      <c r="B45" s="47"/>
      <c r="C45" s="47"/>
      <c r="D45" s="47"/>
      <c r="E45" s="47" t="s">
        <v>250</v>
      </c>
      <c r="F45" s="47"/>
      <c r="G45" s="47"/>
      <c r="H45" s="50"/>
      <c r="I45" s="47"/>
      <c r="J45" s="47"/>
      <c r="K45" s="47"/>
      <c r="L45" s="47"/>
      <c r="M45" s="47"/>
      <c r="N45" s="47"/>
      <c r="O45" s="47"/>
      <c r="P45" s="47"/>
      <c r="Q45" s="47"/>
      <c r="R45" s="47"/>
      <c r="S45" s="47"/>
      <c r="T45" s="47"/>
      <c r="U45" s="50"/>
    </row>
    <row r="46" spans="1:21">
      <c r="A46" s="46"/>
      <c r="B46" s="47"/>
      <c r="C46" s="47"/>
      <c r="D46" s="47"/>
      <c r="E46" s="47" t="s">
        <v>251</v>
      </c>
      <c r="F46" s="47"/>
      <c r="G46" s="47"/>
      <c r="H46" s="50"/>
      <c r="I46" s="47"/>
      <c r="J46" s="47"/>
      <c r="K46" s="47"/>
      <c r="L46" s="47"/>
      <c r="M46" s="47"/>
      <c r="N46" s="47"/>
      <c r="O46" s="47"/>
      <c r="P46" s="47"/>
      <c r="Q46" s="47"/>
      <c r="R46" s="47"/>
      <c r="S46" s="47"/>
      <c r="T46" s="47"/>
      <c r="U46" s="50"/>
    </row>
    <row r="47" spans="1:21" ht="18.75" thickBot="1">
      <c r="A47" s="92"/>
      <c r="B47" s="138"/>
      <c r="C47" s="138"/>
      <c r="E47" s="93" t="s">
        <v>252</v>
      </c>
      <c r="F47" s="94">
        <f>1/(2*PI()*F39*2*F4*0.000000000001)</f>
        <v>265.25823848649225</v>
      </c>
      <c r="G47" t="s">
        <v>253</v>
      </c>
      <c r="H47" s="76"/>
      <c r="I47" s="46"/>
      <c r="J47" s="95" t="s">
        <v>254</v>
      </c>
      <c r="K47" s="96"/>
      <c r="L47" s="96"/>
      <c r="M47" s="96"/>
      <c r="N47" s="96"/>
      <c r="O47" s="96"/>
      <c r="P47" s="47"/>
      <c r="Q47" s="47"/>
      <c r="R47" s="47"/>
      <c r="S47" s="47"/>
      <c r="T47" s="47"/>
      <c r="U47" s="50"/>
    </row>
    <row r="48" spans="1:21" ht="18.75" thickBot="1">
      <c r="A48" s="42" t="s">
        <v>255</v>
      </c>
      <c r="B48" s="43"/>
      <c r="C48" s="43"/>
      <c r="D48" s="43"/>
      <c r="E48" s="43"/>
      <c r="F48" s="43"/>
      <c r="G48" s="43"/>
      <c r="H48" s="43"/>
      <c r="I48" s="46"/>
      <c r="J48" s="97" t="s">
        <v>256</v>
      </c>
      <c r="K48" s="139" t="s">
        <v>257</v>
      </c>
      <c r="L48" s="140"/>
      <c r="M48" s="141"/>
      <c r="N48" s="139" t="s">
        <v>222</v>
      </c>
      <c r="O48" s="140"/>
      <c r="P48" s="142"/>
      <c r="Q48" s="47"/>
      <c r="R48" s="47"/>
      <c r="S48" s="47"/>
      <c r="T48" s="47"/>
      <c r="U48" s="50"/>
    </row>
    <row r="49" spans="1:21" ht="15.75">
      <c r="A49" s="46"/>
      <c r="B49" s="47"/>
      <c r="C49" s="47"/>
      <c r="D49" s="47"/>
      <c r="E49" s="48" t="s">
        <v>258</v>
      </c>
      <c r="F49" s="98">
        <v>10</v>
      </c>
      <c r="G49" s="47" t="s">
        <v>259</v>
      </c>
      <c r="H49" s="47"/>
      <c r="I49" s="46"/>
      <c r="J49" s="99">
        <v>0</v>
      </c>
      <c r="K49" s="143">
        <v>25.014402</v>
      </c>
      <c r="L49" s="143"/>
      <c r="M49" s="143"/>
      <c r="N49" s="143">
        <v>25.031655000000001</v>
      </c>
      <c r="O49" s="143"/>
      <c r="P49" s="144"/>
      <c r="Q49" s="47"/>
      <c r="R49" s="47"/>
      <c r="S49" s="47"/>
      <c r="T49" s="47"/>
      <c r="U49" s="50"/>
    </row>
    <row r="50" spans="1:21" ht="15.75">
      <c r="A50" s="100"/>
      <c r="B50" s="47"/>
      <c r="C50" s="47"/>
      <c r="D50" s="47"/>
      <c r="E50" s="48" t="s">
        <v>260</v>
      </c>
      <c r="F50" s="98">
        <v>10.0000003</v>
      </c>
      <c r="G50" s="47" t="s">
        <v>259</v>
      </c>
      <c r="H50" s="47"/>
      <c r="I50" s="46"/>
      <c r="J50" s="101">
        <v>10.5</v>
      </c>
      <c r="K50" s="129">
        <v>25.004564999999999</v>
      </c>
      <c r="L50" s="129"/>
      <c r="M50" s="129"/>
      <c r="N50" s="129">
        <v>25.028072000000002</v>
      </c>
      <c r="O50" s="129"/>
      <c r="P50" s="130"/>
      <c r="Q50" s="47"/>
      <c r="R50" s="47"/>
      <c r="S50" s="47"/>
      <c r="T50" s="47"/>
      <c r="U50" s="50"/>
    </row>
    <row r="51" spans="1:21" ht="15.75">
      <c r="A51" s="100"/>
      <c r="B51" s="47"/>
      <c r="C51" s="47"/>
      <c r="D51" s="47"/>
      <c r="E51" s="48" t="s">
        <v>261</v>
      </c>
      <c r="F51" s="102">
        <f>(F50-F49)*1000000</f>
        <v>0.29999999995311555</v>
      </c>
      <c r="G51" s="47" t="s">
        <v>241</v>
      </c>
      <c r="H51" s="47"/>
      <c r="I51" s="46"/>
      <c r="J51" s="101">
        <v>15.7</v>
      </c>
      <c r="K51" s="129">
        <v>25.002381</v>
      </c>
      <c r="L51" s="129"/>
      <c r="M51" s="129"/>
      <c r="N51" s="129">
        <v>25.004422000000002</v>
      </c>
      <c r="O51" s="129"/>
      <c r="P51" s="130"/>
      <c r="Q51" s="47"/>
      <c r="R51" s="47"/>
      <c r="S51" s="47"/>
      <c r="T51" s="47"/>
      <c r="U51" s="50"/>
    </row>
    <row r="52" spans="1:21" ht="15.75">
      <c r="A52" s="100"/>
      <c r="B52" s="47"/>
      <c r="C52" s="47"/>
      <c r="D52" s="47"/>
      <c r="E52" s="48" t="s">
        <v>262</v>
      </c>
      <c r="F52" s="102">
        <f>(F50-F49)*1000000/F49</f>
        <v>2.9999999995311555E-2</v>
      </c>
      <c r="G52" s="47" t="s">
        <v>211</v>
      </c>
      <c r="H52" s="47"/>
      <c r="I52" s="46"/>
      <c r="J52" s="101">
        <v>22.5</v>
      </c>
      <c r="K52" s="129">
        <v>25.000637000000001</v>
      </c>
      <c r="L52" s="129"/>
      <c r="M52" s="129"/>
      <c r="N52" s="129">
        <v>25.002019000000001</v>
      </c>
      <c r="O52" s="129"/>
      <c r="P52" s="130"/>
      <c r="Q52" s="47"/>
      <c r="R52" s="47"/>
      <c r="S52" s="47"/>
      <c r="T52" s="47"/>
      <c r="U52" s="50"/>
    </row>
    <row r="53" spans="1:21" ht="15.75">
      <c r="A53" s="46"/>
      <c r="B53" s="47"/>
      <c r="C53" s="47"/>
      <c r="D53" s="47"/>
      <c r="E53" s="47"/>
      <c r="F53" s="47"/>
      <c r="G53" s="47"/>
      <c r="H53" s="47"/>
      <c r="I53" s="46"/>
      <c r="J53" s="101">
        <v>26.8</v>
      </c>
      <c r="K53" s="129">
        <v>24.999209</v>
      </c>
      <c r="L53" s="129"/>
      <c r="M53" s="129"/>
      <c r="N53" s="129">
        <v>25.001177999999999</v>
      </c>
      <c r="O53" s="129"/>
      <c r="P53" s="130"/>
      <c r="Q53" s="47"/>
      <c r="R53" s="47"/>
      <c r="S53" s="47"/>
      <c r="T53" s="47"/>
      <c r="U53" s="50"/>
    </row>
    <row r="54" spans="1:21" ht="16.5" thickBot="1">
      <c r="A54" s="92"/>
      <c r="B54" s="75"/>
      <c r="C54" s="75"/>
      <c r="D54" s="75"/>
      <c r="E54" s="75"/>
      <c r="F54" s="75"/>
      <c r="G54" s="75"/>
      <c r="H54" s="75"/>
      <c r="I54" s="47"/>
      <c r="J54" s="103">
        <v>33.200000000000003</v>
      </c>
      <c r="K54" s="131">
        <v>24.998211999999999</v>
      </c>
      <c r="L54" s="131"/>
      <c r="M54" s="131"/>
      <c r="N54" s="131">
        <v>24.999115</v>
      </c>
      <c r="O54" s="131"/>
      <c r="P54" s="132"/>
      <c r="Q54" s="47"/>
      <c r="R54" s="47"/>
      <c r="S54" s="47"/>
      <c r="T54" s="47"/>
      <c r="U54" s="50"/>
    </row>
    <row r="55" spans="1:21">
      <c r="A55" s="133" t="s">
        <v>263</v>
      </c>
      <c r="B55" s="134"/>
      <c r="C55" s="134"/>
      <c r="D55" s="134"/>
      <c r="E55" s="134"/>
      <c r="F55" s="134"/>
      <c r="G55" s="134"/>
      <c r="H55" s="135"/>
      <c r="I55" s="47"/>
      <c r="J55" s="47"/>
      <c r="K55" s="47"/>
      <c r="L55" s="47"/>
      <c r="M55" s="47"/>
      <c r="N55" s="47"/>
      <c r="O55" s="47"/>
      <c r="P55" s="47"/>
      <c r="Q55" s="47"/>
      <c r="R55" s="47"/>
      <c r="S55" s="47"/>
      <c r="T55" s="47"/>
      <c r="U55" s="50"/>
    </row>
    <row r="56" spans="1:21" ht="15.75">
      <c r="A56" s="104" t="s">
        <v>264</v>
      </c>
      <c r="B56" s="47"/>
      <c r="C56" s="47"/>
      <c r="D56" s="47"/>
      <c r="E56" s="47"/>
      <c r="F56" s="47"/>
      <c r="G56" s="47"/>
      <c r="H56" s="50"/>
      <c r="I56" s="47"/>
      <c r="J56" s="47"/>
      <c r="K56" s="47"/>
      <c r="L56" s="47"/>
      <c r="M56" s="47"/>
      <c r="N56" s="47"/>
      <c r="O56" s="47"/>
      <c r="P56" s="47"/>
      <c r="Q56" s="47"/>
      <c r="R56" s="47"/>
      <c r="S56" s="47"/>
      <c r="T56" s="47"/>
      <c r="U56" s="50"/>
    </row>
    <row r="57" spans="1:21">
      <c r="A57" s="126" t="s">
        <v>265</v>
      </c>
      <c r="B57" s="127"/>
      <c r="C57" s="127"/>
      <c r="D57" s="127"/>
      <c r="E57" s="127"/>
      <c r="F57" s="127"/>
      <c r="G57" s="127"/>
      <c r="H57" s="128"/>
      <c r="I57" s="47"/>
      <c r="J57" s="47"/>
      <c r="K57" s="47"/>
      <c r="L57" s="47"/>
      <c r="M57" s="47"/>
      <c r="N57" s="47"/>
      <c r="O57" s="47"/>
      <c r="P57" s="47"/>
      <c r="Q57" s="47"/>
      <c r="R57" s="47"/>
      <c r="S57" s="47"/>
      <c r="T57" s="47"/>
      <c r="U57" s="50"/>
    </row>
    <row r="58" spans="1:21" ht="15.75">
      <c r="A58" s="104" t="s">
        <v>266</v>
      </c>
      <c r="B58" s="47"/>
      <c r="C58" s="47"/>
      <c r="D58" s="47"/>
      <c r="E58" s="47"/>
      <c r="F58" s="47"/>
      <c r="G58" s="47"/>
      <c r="H58" s="50"/>
      <c r="I58" s="47"/>
      <c r="J58" s="47"/>
      <c r="K58" s="47"/>
      <c r="L58" s="47"/>
      <c r="M58" s="47"/>
      <c r="N58" s="47"/>
      <c r="O58" s="47"/>
      <c r="P58" s="47"/>
      <c r="Q58" s="47"/>
      <c r="R58" s="47"/>
      <c r="S58" s="47"/>
      <c r="T58" s="47"/>
      <c r="U58" s="50"/>
    </row>
    <row r="59" spans="1:21">
      <c r="A59" s="126" t="s">
        <v>267</v>
      </c>
      <c r="B59" s="136"/>
      <c r="C59" s="136"/>
      <c r="D59" s="136"/>
      <c r="E59" s="136"/>
      <c r="F59" s="136"/>
      <c r="G59" s="136"/>
      <c r="H59" s="137"/>
      <c r="I59" s="47"/>
      <c r="J59" s="47"/>
      <c r="K59" s="47"/>
      <c r="L59" s="47"/>
      <c r="M59" s="47"/>
      <c r="N59" s="47"/>
      <c r="O59" s="47"/>
      <c r="P59" s="47"/>
      <c r="Q59" s="47"/>
      <c r="R59" s="47"/>
      <c r="S59" s="47"/>
      <c r="T59" s="47"/>
      <c r="U59" s="50"/>
    </row>
    <row r="60" spans="1:21">
      <c r="A60" s="126" t="s">
        <v>268</v>
      </c>
      <c r="B60" s="127"/>
      <c r="C60" s="127"/>
      <c r="D60" s="127"/>
      <c r="E60" s="127"/>
      <c r="F60" s="127"/>
      <c r="G60" s="127"/>
      <c r="H60" s="128"/>
      <c r="I60" s="47"/>
      <c r="J60" s="47"/>
      <c r="K60" s="47"/>
      <c r="L60" s="47"/>
      <c r="M60" s="47"/>
      <c r="N60" s="47"/>
      <c r="O60" s="47"/>
      <c r="P60" s="47"/>
      <c r="Q60" s="47"/>
      <c r="R60" s="47"/>
      <c r="S60" s="47"/>
      <c r="T60" s="47"/>
      <c r="U60" s="50"/>
    </row>
    <row r="61" spans="1:21" ht="15.75">
      <c r="A61" s="46"/>
      <c r="B61" s="47"/>
      <c r="C61" s="47"/>
      <c r="D61" s="47"/>
      <c r="E61" s="47"/>
      <c r="F61" s="47"/>
      <c r="G61" s="47"/>
      <c r="H61" s="50"/>
      <c r="I61" s="47"/>
      <c r="J61" s="105"/>
      <c r="K61" s="124"/>
      <c r="L61" s="125"/>
      <c r="M61" s="124"/>
      <c r="N61" s="125"/>
      <c r="O61" s="47"/>
      <c r="P61" s="47"/>
      <c r="Q61" s="47"/>
      <c r="R61" s="47"/>
      <c r="S61" s="47"/>
      <c r="T61" s="47"/>
      <c r="U61" s="50"/>
    </row>
    <row r="62" spans="1:21" ht="15.75">
      <c r="A62" s="46"/>
      <c r="B62" s="47"/>
      <c r="C62" s="47"/>
      <c r="D62" s="47"/>
      <c r="E62" s="47"/>
      <c r="F62" s="47"/>
      <c r="G62" s="47"/>
      <c r="H62" s="50"/>
      <c r="I62" s="47"/>
      <c r="J62" s="105"/>
      <c r="K62" s="124"/>
      <c r="L62" s="125"/>
      <c r="M62" s="124"/>
      <c r="N62" s="125"/>
      <c r="O62" s="47"/>
      <c r="P62" s="47"/>
      <c r="Q62" s="47"/>
      <c r="R62" s="47"/>
      <c r="S62" s="47"/>
      <c r="T62" s="47"/>
      <c r="U62" s="50"/>
    </row>
    <row r="63" spans="1:21" ht="15.75">
      <c r="A63" s="46"/>
      <c r="B63" s="47"/>
      <c r="C63" s="47"/>
      <c r="D63" s="47"/>
      <c r="E63" s="47"/>
      <c r="F63" s="47"/>
      <c r="G63" s="47"/>
      <c r="H63" s="50"/>
      <c r="I63" s="47"/>
      <c r="J63" s="105"/>
      <c r="K63" s="124"/>
      <c r="L63" s="125"/>
      <c r="M63" s="124"/>
      <c r="N63" s="125"/>
      <c r="O63" s="47"/>
      <c r="P63" s="47"/>
      <c r="Q63" s="47"/>
      <c r="R63" s="47"/>
      <c r="S63" s="47"/>
      <c r="T63" s="47"/>
      <c r="U63" s="50"/>
    </row>
    <row r="64" spans="1:21" ht="15.75">
      <c r="A64" s="46"/>
      <c r="B64" s="47"/>
      <c r="C64" s="47"/>
      <c r="D64" s="47"/>
      <c r="E64" s="47"/>
      <c r="F64" s="47"/>
      <c r="G64" s="47"/>
      <c r="H64" s="50"/>
      <c r="I64" s="47"/>
      <c r="J64" s="105"/>
      <c r="K64" s="124"/>
      <c r="L64" s="125"/>
      <c r="M64" s="124"/>
      <c r="N64" s="125"/>
      <c r="O64" s="47"/>
      <c r="P64" s="47"/>
      <c r="Q64" s="47"/>
      <c r="R64" s="47"/>
      <c r="S64" s="47"/>
      <c r="T64" s="47"/>
      <c r="U64" s="50"/>
    </row>
    <row r="65" spans="1:21" ht="15.75">
      <c r="A65" s="46"/>
      <c r="B65" s="47"/>
      <c r="C65" s="47"/>
      <c r="D65" s="47"/>
      <c r="E65" s="47"/>
      <c r="F65" s="47"/>
      <c r="G65" s="47"/>
      <c r="H65" s="50"/>
      <c r="I65" s="47"/>
      <c r="J65" s="105"/>
      <c r="K65" s="124"/>
      <c r="L65" s="125"/>
      <c r="M65" s="124"/>
      <c r="N65" s="125"/>
      <c r="O65" s="47"/>
      <c r="P65" s="47"/>
      <c r="Q65" s="47"/>
      <c r="R65" s="47"/>
      <c r="S65" s="47"/>
      <c r="T65" s="47"/>
      <c r="U65" s="50"/>
    </row>
    <row r="66" spans="1:21" ht="15.75">
      <c r="A66" s="46"/>
      <c r="B66" s="47"/>
      <c r="C66" s="47"/>
      <c r="D66" s="47"/>
      <c r="E66" s="47"/>
      <c r="F66" s="47"/>
      <c r="G66" s="47"/>
      <c r="H66" s="50"/>
      <c r="I66" s="47"/>
      <c r="J66" s="105"/>
      <c r="K66" s="124"/>
      <c r="L66" s="125"/>
      <c r="M66" s="124"/>
      <c r="N66" s="125"/>
      <c r="O66" s="47"/>
      <c r="P66" s="47"/>
      <c r="Q66" s="47"/>
      <c r="R66" s="47"/>
      <c r="S66" s="47"/>
      <c r="T66" s="47"/>
      <c r="U66" s="50"/>
    </row>
    <row r="67" spans="1:21">
      <c r="A67" s="46"/>
      <c r="B67" s="47"/>
      <c r="C67" s="47"/>
      <c r="D67" s="47"/>
      <c r="E67" s="47"/>
      <c r="F67" s="47"/>
      <c r="G67" s="47"/>
      <c r="H67" s="50"/>
      <c r="I67" s="47"/>
      <c r="J67" s="47"/>
      <c r="K67" s="47"/>
      <c r="L67" s="47"/>
      <c r="M67" s="47"/>
      <c r="N67" s="47"/>
      <c r="O67" s="47"/>
      <c r="P67" s="47"/>
      <c r="Q67" s="47"/>
      <c r="R67" s="47"/>
      <c r="S67" s="47"/>
      <c r="T67" s="47"/>
      <c r="U67" s="50"/>
    </row>
    <row r="68" spans="1:21">
      <c r="A68" s="46"/>
      <c r="B68" s="47"/>
      <c r="C68" s="47"/>
      <c r="D68" s="47"/>
      <c r="E68" s="47"/>
      <c r="F68" s="47"/>
      <c r="G68" s="47"/>
      <c r="H68" s="50"/>
      <c r="I68" s="47"/>
      <c r="J68" s="47"/>
      <c r="K68" s="47"/>
      <c r="L68" s="47"/>
      <c r="M68" s="47"/>
      <c r="N68" s="47"/>
      <c r="O68" s="47"/>
      <c r="P68" s="47"/>
      <c r="Q68" s="47"/>
      <c r="R68" s="47"/>
      <c r="S68" s="47"/>
      <c r="T68" s="47"/>
      <c r="U68" s="50"/>
    </row>
    <row r="69" spans="1:21">
      <c r="A69" s="46"/>
      <c r="B69" s="47"/>
      <c r="C69" s="47"/>
      <c r="D69" s="47"/>
      <c r="E69" s="47"/>
      <c r="F69" s="47"/>
      <c r="G69" s="47"/>
      <c r="H69" s="50"/>
      <c r="I69" s="47"/>
      <c r="J69" s="47"/>
      <c r="K69" s="47"/>
      <c r="L69" s="47"/>
      <c r="M69" s="47"/>
      <c r="N69" s="47"/>
      <c r="O69" s="47"/>
      <c r="P69" s="47"/>
      <c r="Q69" s="47"/>
      <c r="R69" s="47"/>
      <c r="S69" s="47"/>
      <c r="T69" s="47"/>
      <c r="U69" s="50"/>
    </row>
    <row r="70" spans="1:21">
      <c r="A70" s="46"/>
      <c r="B70" s="47"/>
      <c r="C70" s="47"/>
      <c r="D70" s="47"/>
      <c r="E70" s="47"/>
      <c r="F70" s="47"/>
      <c r="G70" s="47"/>
      <c r="H70" s="50"/>
      <c r="I70" s="47"/>
      <c r="J70" s="47"/>
      <c r="K70" s="47"/>
      <c r="L70" s="47"/>
      <c r="M70" s="47"/>
      <c r="N70" s="47"/>
      <c r="O70" s="47"/>
      <c r="P70" s="47"/>
      <c r="Q70" s="47"/>
      <c r="R70" s="47"/>
      <c r="S70" s="47"/>
      <c r="T70" s="47"/>
      <c r="U70" s="50"/>
    </row>
    <row r="71" spans="1:21" ht="15.75" thickBot="1">
      <c r="A71" s="46"/>
      <c r="B71" s="47"/>
      <c r="C71" s="47"/>
      <c r="D71" s="47"/>
      <c r="E71" s="47"/>
      <c r="F71" s="47"/>
      <c r="G71" s="47"/>
      <c r="H71" s="50"/>
      <c r="I71" s="75"/>
      <c r="J71" s="75"/>
      <c r="K71" s="75"/>
      <c r="L71" s="75"/>
      <c r="M71" s="75"/>
      <c r="N71" s="75"/>
      <c r="O71" s="75"/>
      <c r="P71" s="75"/>
      <c r="Q71" s="75"/>
      <c r="R71" s="75"/>
      <c r="S71" s="75"/>
      <c r="T71" s="75"/>
      <c r="U71" s="76"/>
    </row>
    <row r="72" spans="1:21" ht="15.75" thickBot="1">
      <c r="A72" s="92"/>
      <c r="B72" s="75"/>
      <c r="C72" s="75"/>
      <c r="D72" s="75"/>
      <c r="E72" s="75"/>
      <c r="F72" s="75"/>
      <c r="G72" s="75"/>
      <c r="H72" s="76"/>
      <c r="I72" s="38"/>
      <c r="J72" s="38"/>
      <c r="K72" s="38"/>
      <c r="L72" s="38"/>
      <c r="M72" s="38"/>
      <c r="N72" s="38"/>
      <c r="O72" s="38"/>
      <c r="P72" s="38"/>
      <c r="Q72" s="38"/>
      <c r="R72" s="38"/>
      <c r="S72" s="38"/>
      <c r="T72" s="38"/>
      <c r="U72" s="38"/>
    </row>
    <row r="73" spans="1:21">
      <c r="I73" s="38"/>
      <c r="J73" s="38"/>
      <c r="K73" s="38"/>
      <c r="L73" s="38"/>
      <c r="M73" s="38"/>
      <c r="N73" s="38"/>
      <c r="O73" s="38"/>
      <c r="P73" s="38"/>
      <c r="Q73" s="38"/>
      <c r="R73" s="38"/>
      <c r="S73" s="38"/>
      <c r="T73" s="38"/>
      <c r="U73" s="38"/>
    </row>
    <row r="74" spans="1:21">
      <c r="J74" s="38"/>
      <c r="K74" s="38"/>
      <c r="L74" s="38"/>
      <c r="M74" s="38"/>
      <c r="N74" s="38"/>
      <c r="O74" s="38"/>
      <c r="P74" s="38"/>
      <c r="Q74" s="38"/>
    </row>
  </sheetData>
  <mergeCells count="31">
    <mergeCell ref="K50:M50"/>
    <mergeCell ref="N50:P50"/>
    <mergeCell ref="B47:C47"/>
    <mergeCell ref="K48:M48"/>
    <mergeCell ref="N48:P48"/>
    <mergeCell ref="K49:M49"/>
    <mergeCell ref="N49:P49"/>
    <mergeCell ref="A60:H60"/>
    <mergeCell ref="K51:M51"/>
    <mergeCell ref="N51:P51"/>
    <mergeCell ref="K52:M52"/>
    <mergeCell ref="N52:P52"/>
    <mergeCell ref="K53:M53"/>
    <mergeCell ref="N53:P53"/>
    <mergeCell ref="K54:M54"/>
    <mergeCell ref="N54:P54"/>
    <mergeCell ref="A55:H55"/>
    <mergeCell ref="A57:H57"/>
    <mergeCell ref="A59:H59"/>
    <mergeCell ref="K61:L61"/>
    <mergeCell ref="M61:N61"/>
    <mergeCell ref="K62:L62"/>
    <mergeCell ref="M62:N62"/>
    <mergeCell ref="K63:L63"/>
    <mergeCell ref="M63:N63"/>
    <mergeCell ref="K64:L64"/>
    <mergeCell ref="M64:N64"/>
    <mergeCell ref="K65:L65"/>
    <mergeCell ref="M65:N65"/>
    <mergeCell ref="K66:L66"/>
    <mergeCell ref="M66:N66"/>
  </mergeCells>
  <pageMargins left="0.7" right="0.7" top="0.75" bottom="0.75" header="0.3" footer="0.3"/>
  <drawing r:id="rId1"/>
  <legacyDrawing r:id="rId2"/>
  <oleObjects>
    <mc:AlternateContent xmlns:mc="http://schemas.openxmlformats.org/markup-compatibility/2006">
      <mc:Choice Requires="x14">
        <oleObject progId="Mathcad" shapeId="7169" r:id="rId3">
          <objectPr defaultSize="0" autoPict="0" r:id="rId4">
            <anchor moveWithCells="1">
              <from>
                <xdr:col>14</xdr:col>
                <xdr:colOff>0</xdr:colOff>
                <xdr:row>10</xdr:row>
                <xdr:rowOff>57150</xdr:rowOff>
              </from>
              <to>
                <xdr:col>15</xdr:col>
                <xdr:colOff>590550</xdr:colOff>
                <xdr:row>11</xdr:row>
                <xdr:rowOff>57150</xdr:rowOff>
              </to>
            </anchor>
          </objectPr>
        </oleObject>
      </mc:Choice>
      <mc:Fallback>
        <oleObject progId="Mathcad" shapeId="7169" r:id="rId3"/>
      </mc:Fallback>
    </mc:AlternateContent>
    <mc:AlternateContent xmlns:mc="http://schemas.openxmlformats.org/markup-compatibility/2006">
      <mc:Choice Requires="x14">
        <oleObject progId="Mathcad" shapeId="7170" r:id="rId5">
          <objectPr defaultSize="0" autoPict="0" r:id="rId4">
            <anchor moveWithCells="1">
              <from>
                <xdr:col>4</xdr:col>
                <xdr:colOff>285750</xdr:colOff>
                <xdr:row>10</xdr:row>
                <xdr:rowOff>123825</xdr:rowOff>
              </from>
              <to>
                <xdr:col>6</xdr:col>
                <xdr:colOff>285750</xdr:colOff>
                <xdr:row>11</xdr:row>
                <xdr:rowOff>95250</xdr:rowOff>
              </to>
            </anchor>
          </objectPr>
        </oleObject>
      </mc:Choice>
      <mc:Fallback>
        <oleObject progId="Mathcad" shapeId="7170" r:id="rId5"/>
      </mc:Fallback>
    </mc:AlternateContent>
    <mc:AlternateContent xmlns:mc="http://schemas.openxmlformats.org/markup-compatibility/2006">
      <mc:Choice Requires="x14">
        <oleObject progId="Mathcad" shapeId="7171" r:id="rId6">
          <objectPr defaultSize="0" autoPict="0" r:id="rId7">
            <anchor moveWithCells="1">
              <from>
                <xdr:col>3</xdr:col>
                <xdr:colOff>0</xdr:colOff>
                <xdr:row>20</xdr:row>
                <xdr:rowOff>0</xdr:rowOff>
              </from>
              <to>
                <xdr:col>7</xdr:col>
                <xdr:colOff>361950</xdr:colOff>
                <xdr:row>23</xdr:row>
                <xdr:rowOff>19050</xdr:rowOff>
              </to>
            </anchor>
          </objectPr>
        </oleObject>
      </mc:Choice>
      <mc:Fallback>
        <oleObject progId="Mathcad" shapeId="7171" r:id="rId6"/>
      </mc:Fallback>
    </mc:AlternateContent>
    <mc:AlternateContent xmlns:mc="http://schemas.openxmlformats.org/markup-compatibility/2006">
      <mc:Choice Requires="x14">
        <oleObject progId="Mathcad" shapeId="7172" r:id="rId8">
          <objectPr defaultSize="0" r:id="rId9">
            <anchor moveWithCells="1">
              <from>
                <xdr:col>0</xdr:col>
                <xdr:colOff>209550</xdr:colOff>
                <xdr:row>39</xdr:row>
                <xdr:rowOff>104775</xdr:rowOff>
              </from>
              <to>
                <xdr:col>2</xdr:col>
                <xdr:colOff>47625</xdr:colOff>
                <xdr:row>43</xdr:row>
                <xdr:rowOff>114300</xdr:rowOff>
              </to>
            </anchor>
          </objectPr>
        </oleObject>
      </mc:Choice>
      <mc:Fallback>
        <oleObject progId="Mathcad" shapeId="7172" r:id="rId8"/>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election activeCell="B1" sqref="B1"/>
    </sheetView>
  </sheetViews>
  <sheetFormatPr defaultRowHeight="15"/>
  <cols>
    <col min="2" max="2" width="148" customWidth="1"/>
    <col min="5" max="5" width="96.42578125" customWidth="1"/>
  </cols>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Schematic Checklist</vt:lpstr>
      <vt:lpstr>Input Terminations</vt:lpstr>
      <vt:lpstr>Output Terminations</vt:lpstr>
      <vt:lpstr>Layout Recommendations</vt:lpstr>
      <vt:lpstr>XTAL Calculations</vt:lpstr>
      <vt:lpstr>Disclaimer</vt:lpstr>
    </vt:vector>
  </TitlesOfParts>
  <Company>IDT,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Gutierrez, Steven</dc:creator>
  <cp:lastModifiedBy>Jordan O'Reilly-Carr</cp:lastModifiedBy>
  <dcterms:created xsi:type="dcterms:W3CDTF">2017-08-18T05:31:44Z</dcterms:created>
  <dcterms:modified xsi:type="dcterms:W3CDTF">2023-08-29T14:40:20Z</dcterms:modified>
</cp:coreProperties>
</file>