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5126966\Downloads\"/>
    </mc:Choice>
  </mc:AlternateContent>
  <xr:revisionPtr revIDLastSave="0" documentId="13_ncr:1_{EE254C64-9565-46EA-A3E3-E404E8A032E9}" xr6:coauthVersionLast="47" xr6:coauthVersionMax="47" xr10:uidLastSave="{00000000-0000-0000-0000-000000000000}"/>
  <bookViews>
    <workbookView xWindow="11840" yWindow="3380" windowWidth="22470" windowHeight="15440" activeTab="1" xr2:uid="{00000000-000D-0000-FFFF-FFFF00000000}"/>
  </bookViews>
  <sheets>
    <sheet name="Rev" sheetId="8" r:id="rId1"/>
    <sheet name="Cboot Ripple Design" sheetId="3" r:id="rId2"/>
    <sheet name="ISL73847 Boot Refresh" sheetId="6" r:id="rId3"/>
    <sheet name="Power Dissipation"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7" i="3" l="1"/>
  <c r="B31" i="3" l="1"/>
  <c r="B8" i="6" l="1"/>
  <c r="B9" i="6"/>
  <c r="B5" i="6"/>
  <c r="B4" i="6"/>
  <c r="H22" i="6" l="1"/>
  <c r="H23" i="6" s="1"/>
  <c r="H24" i="6" s="1"/>
  <c r="H25" i="6" s="1"/>
  <c r="H26" i="6" s="1"/>
  <c r="H27" i="6" s="1"/>
  <c r="H28" i="6" s="1"/>
  <c r="H29" i="6" s="1"/>
  <c r="H30" i="6" s="1"/>
  <c r="H31" i="6" s="1"/>
  <c r="H32" i="6" s="1"/>
  <c r="H33" i="6" s="1"/>
  <c r="H34" i="6" s="1"/>
  <c r="H35" i="6" s="1"/>
  <c r="H36" i="6" s="1"/>
  <c r="H37" i="6" s="1"/>
  <c r="H38" i="6" s="1"/>
  <c r="H39" i="6" s="1"/>
  <c r="H40" i="6" s="1"/>
  <c r="H41" i="6" s="1"/>
  <c r="H42" i="6" s="1"/>
  <c r="H43" i="6" s="1"/>
  <c r="H44" i="6" s="1"/>
  <c r="H45" i="6" s="1"/>
  <c r="H46" i="6" s="1"/>
  <c r="H47" i="6" s="1"/>
  <c r="H48" i="6" s="1"/>
  <c r="H49" i="6" s="1"/>
  <c r="H50" i="6" s="1"/>
  <c r="H51" i="6" s="1"/>
  <c r="H52" i="6" s="1"/>
  <c r="H53" i="6" s="1"/>
  <c r="H54" i="6" s="1"/>
  <c r="H55" i="6" s="1"/>
  <c r="H56" i="6" s="1"/>
  <c r="H57" i="6" s="1"/>
  <c r="H58" i="6" s="1"/>
  <c r="H59" i="6" s="1"/>
  <c r="H60" i="6" s="1"/>
  <c r="H61" i="6" s="1"/>
  <c r="H62" i="6" s="1"/>
  <c r="H63" i="6" s="1"/>
  <c r="H64" i="6" s="1"/>
  <c r="H65" i="6" s="1"/>
  <c r="H66" i="6" s="1"/>
  <c r="H67" i="6" s="1"/>
  <c r="H68" i="6" s="1"/>
  <c r="H69" i="6" s="1"/>
  <c r="H70" i="6" s="1"/>
  <c r="H71" i="6" s="1"/>
  <c r="H72" i="6" s="1"/>
  <c r="H73" i="6" s="1"/>
  <c r="H74" i="6" s="1"/>
  <c r="H75" i="6" s="1"/>
  <c r="H76" i="6" s="1"/>
  <c r="H77" i="6" s="1"/>
  <c r="H78" i="6" s="1"/>
  <c r="H79" i="6" s="1"/>
  <c r="H80" i="6" s="1"/>
  <c r="H81" i="6" s="1"/>
  <c r="H82" i="6" s="1"/>
  <c r="H83" i="6" s="1"/>
  <c r="H84" i="6" s="1"/>
  <c r="H85" i="6" s="1"/>
  <c r="H86" i="6" s="1"/>
  <c r="H87" i="6" s="1"/>
  <c r="H88" i="6" s="1"/>
  <c r="H89" i="6" s="1"/>
  <c r="H90" i="6" s="1"/>
  <c r="H91" i="6" s="1"/>
  <c r="H92" i="6" s="1"/>
  <c r="H93" i="6" s="1"/>
  <c r="H94" i="6" s="1"/>
  <c r="H95" i="6" s="1"/>
  <c r="H96" i="6" s="1"/>
  <c r="H97" i="6" s="1"/>
  <c r="H98" i="6" s="1"/>
  <c r="H99" i="6" s="1"/>
  <c r="H100" i="6" s="1"/>
  <c r="H101" i="6" s="1"/>
  <c r="H102" i="6" s="1"/>
  <c r="H103" i="6" s="1"/>
  <c r="H104" i="6" s="1"/>
  <c r="H105" i="6" s="1"/>
  <c r="H106" i="6" s="1"/>
  <c r="H107" i="6" s="1"/>
  <c r="H108" i="6" s="1"/>
  <c r="H109" i="6" s="1"/>
  <c r="H110" i="6" s="1"/>
  <c r="H111" i="6" s="1"/>
  <c r="H112" i="6" s="1"/>
  <c r="H113" i="6" s="1"/>
  <c r="H114" i="6" s="1"/>
  <c r="H115" i="6" s="1"/>
  <c r="H116" i="6" s="1"/>
  <c r="H117" i="6" s="1"/>
  <c r="H118" i="6" s="1"/>
  <c r="H119" i="6" s="1"/>
  <c r="H120" i="6" s="1"/>
  <c r="H121" i="6" s="1"/>
  <c r="B33" i="3"/>
  <c r="B34" i="3" s="1"/>
  <c r="B26" i="3"/>
  <c r="F26" i="7"/>
  <c r="F8" i="7"/>
  <c r="F10" i="7" s="1"/>
  <c r="F14" i="7"/>
  <c r="F16" i="7" s="1"/>
  <c r="F13" i="7"/>
  <c r="F12" i="7"/>
  <c r="F7" i="7"/>
  <c r="F6" i="7"/>
  <c r="B14" i="7"/>
  <c r="B16" i="7" s="1"/>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B26" i="6"/>
  <c r="B25" i="6"/>
  <c r="B24" i="6"/>
  <c r="B23" i="6"/>
  <c r="B22" i="6"/>
  <c r="B11" i="6"/>
  <c r="F46" i="3" l="1"/>
  <c r="F54" i="3"/>
  <c r="F108" i="3"/>
  <c r="F140" i="3"/>
  <c r="F172" i="3"/>
  <c r="F204" i="3"/>
  <c r="F236" i="3"/>
  <c r="F268" i="3"/>
  <c r="F300" i="3"/>
  <c r="F332" i="3"/>
  <c r="F364" i="3"/>
  <c r="F396" i="3"/>
  <c r="F428" i="3"/>
  <c r="F460" i="3"/>
  <c r="F492" i="3"/>
  <c r="F524" i="3"/>
  <c r="F164" i="3"/>
  <c r="F260" i="3"/>
  <c r="F356" i="3"/>
  <c r="F452" i="3"/>
  <c r="F516" i="3"/>
  <c r="F139" i="3"/>
  <c r="F203" i="3"/>
  <c r="F299" i="3"/>
  <c r="F395" i="3"/>
  <c r="F523" i="3"/>
  <c r="F71" i="3"/>
  <c r="F115" i="3"/>
  <c r="F147" i="3"/>
  <c r="F179" i="3"/>
  <c r="F211" i="3"/>
  <c r="F243" i="3"/>
  <c r="F275" i="3"/>
  <c r="F307" i="3"/>
  <c r="F339" i="3"/>
  <c r="F371" i="3"/>
  <c r="F403" i="3"/>
  <c r="F435" i="3"/>
  <c r="F467" i="3"/>
  <c r="F499" i="3"/>
  <c r="F531" i="3"/>
  <c r="F123" i="3"/>
  <c r="F187" i="3"/>
  <c r="F251" i="3"/>
  <c r="F315" i="3"/>
  <c r="F379" i="3"/>
  <c r="F443" i="3"/>
  <c r="F507" i="3"/>
  <c r="F92" i="3"/>
  <c r="F156" i="3"/>
  <c r="F220" i="3"/>
  <c r="F284" i="3"/>
  <c r="F348" i="3"/>
  <c r="F412" i="3"/>
  <c r="F476" i="3"/>
  <c r="F99" i="3"/>
  <c r="F259" i="3"/>
  <c r="F355" i="3"/>
  <c r="F419" i="3"/>
  <c r="F483" i="3"/>
  <c r="F132" i="3"/>
  <c r="F228" i="3"/>
  <c r="F292" i="3"/>
  <c r="F324" i="3"/>
  <c r="F420" i="3"/>
  <c r="F484" i="3"/>
  <c r="F331" i="3"/>
  <c r="F72" i="3"/>
  <c r="F116" i="3"/>
  <c r="F148" i="3"/>
  <c r="F180" i="3"/>
  <c r="F212" i="3"/>
  <c r="F244" i="3"/>
  <c r="F276" i="3"/>
  <c r="F308" i="3"/>
  <c r="F340" i="3"/>
  <c r="F372" i="3"/>
  <c r="F404" i="3"/>
  <c r="F436" i="3"/>
  <c r="F468" i="3"/>
  <c r="F500" i="3"/>
  <c r="F532" i="3"/>
  <c r="F91" i="3"/>
  <c r="F155" i="3"/>
  <c r="F219" i="3"/>
  <c r="F283" i="3"/>
  <c r="F347" i="3"/>
  <c r="F411" i="3"/>
  <c r="F475" i="3"/>
  <c r="F39" i="3"/>
  <c r="F124" i="3"/>
  <c r="F188" i="3"/>
  <c r="F252" i="3"/>
  <c r="F316" i="3"/>
  <c r="F380" i="3"/>
  <c r="F444" i="3"/>
  <c r="F508" i="3"/>
  <c r="F131" i="3"/>
  <c r="F163" i="3"/>
  <c r="F195" i="3"/>
  <c r="F227" i="3"/>
  <c r="F291" i="3"/>
  <c r="F323" i="3"/>
  <c r="F387" i="3"/>
  <c r="F451" i="3"/>
  <c r="F515" i="3"/>
  <c r="F48" i="3"/>
  <c r="F267" i="3"/>
  <c r="F427" i="3"/>
  <c r="F491" i="3"/>
  <c r="F107" i="3"/>
  <c r="F100" i="3"/>
  <c r="F196" i="3"/>
  <c r="F388" i="3"/>
  <c r="F171" i="3"/>
  <c r="F235" i="3"/>
  <c r="F363" i="3"/>
  <c r="F459" i="3"/>
  <c r="F38" i="3"/>
  <c r="F530" i="3"/>
  <c r="F522" i="3"/>
  <c r="F514" i="3"/>
  <c r="F506" i="3"/>
  <c r="F498" i="3"/>
  <c r="F490" i="3"/>
  <c r="F482" i="3"/>
  <c r="F474" i="3"/>
  <c r="F466" i="3"/>
  <c r="F458" i="3"/>
  <c r="F450" i="3"/>
  <c r="F442" i="3"/>
  <c r="F434" i="3"/>
  <c r="F426" i="3"/>
  <c r="F418" i="3"/>
  <c r="F410" i="3"/>
  <c r="F402" i="3"/>
  <c r="F394" i="3"/>
  <c r="F386" i="3"/>
  <c r="F378" i="3"/>
  <c r="F370" i="3"/>
  <c r="F362" i="3"/>
  <c r="F354" i="3"/>
  <c r="F346" i="3"/>
  <c r="F338" i="3"/>
  <c r="F330" i="3"/>
  <c r="F322" i="3"/>
  <c r="F314" i="3"/>
  <c r="F306" i="3"/>
  <c r="F298" i="3"/>
  <c r="F290" i="3"/>
  <c r="F282" i="3"/>
  <c r="F274" i="3"/>
  <c r="F266" i="3"/>
  <c r="F258" i="3"/>
  <c r="F250" i="3"/>
  <c r="F242" i="3"/>
  <c r="F234" i="3"/>
  <c r="F226" i="3"/>
  <c r="F218" i="3"/>
  <c r="F210" i="3"/>
  <c r="F202" i="3"/>
  <c r="F194" i="3"/>
  <c r="F186" i="3"/>
  <c r="F178" i="3"/>
  <c r="F170" i="3"/>
  <c r="F162" i="3"/>
  <c r="F154" i="3"/>
  <c r="F146" i="3"/>
  <c r="F138" i="3"/>
  <c r="F130" i="3"/>
  <c r="F122" i="3"/>
  <c r="F114" i="3"/>
  <c r="F106" i="3"/>
  <c r="F98" i="3"/>
  <c r="F88" i="3"/>
  <c r="F70" i="3"/>
  <c r="F47" i="3"/>
  <c r="F537" i="3"/>
  <c r="F529" i="3"/>
  <c r="F521" i="3"/>
  <c r="F513" i="3"/>
  <c r="F505" i="3"/>
  <c r="F497" i="3"/>
  <c r="F489" i="3"/>
  <c r="F481" i="3"/>
  <c r="F473" i="3"/>
  <c r="F465" i="3"/>
  <c r="F457" i="3"/>
  <c r="F449" i="3"/>
  <c r="F441" i="3"/>
  <c r="F433" i="3"/>
  <c r="F425" i="3"/>
  <c r="F417" i="3"/>
  <c r="F409" i="3"/>
  <c r="F401" i="3"/>
  <c r="F393" i="3"/>
  <c r="F385" i="3"/>
  <c r="F377" i="3"/>
  <c r="F369" i="3"/>
  <c r="F361" i="3"/>
  <c r="F353" i="3"/>
  <c r="F345" i="3"/>
  <c r="F337" i="3"/>
  <c r="F329" i="3"/>
  <c r="F321" i="3"/>
  <c r="F313" i="3"/>
  <c r="F305" i="3"/>
  <c r="F297" i="3"/>
  <c r="F289" i="3"/>
  <c r="F281" i="3"/>
  <c r="F273" i="3"/>
  <c r="F265" i="3"/>
  <c r="F257" i="3"/>
  <c r="F249" i="3"/>
  <c r="F241" i="3"/>
  <c r="F233" i="3"/>
  <c r="F225" i="3"/>
  <c r="F217" i="3"/>
  <c r="F209" i="3"/>
  <c r="F201" i="3"/>
  <c r="F193" i="3"/>
  <c r="F185" i="3"/>
  <c r="F177" i="3"/>
  <c r="F169" i="3"/>
  <c r="F161" i="3"/>
  <c r="F153" i="3"/>
  <c r="F145" i="3"/>
  <c r="F137" i="3"/>
  <c r="F129" i="3"/>
  <c r="F121" i="3"/>
  <c r="F113" i="3"/>
  <c r="F105" i="3"/>
  <c r="F97" i="3"/>
  <c r="F87" i="3"/>
  <c r="F64" i="3"/>
  <c r="F41" i="3"/>
  <c r="F49" i="3"/>
  <c r="F57" i="3"/>
  <c r="F65" i="3"/>
  <c r="F73" i="3"/>
  <c r="F81" i="3"/>
  <c r="F89" i="3"/>
  <c r="F42" i="3"/>
  <c r="F50" i="3"/>
  <c r="F58" i="3"/>
  <c r="F66" i="3"/>
  <c r="F74" i="3"/>
  <c r="F82" i="3"/>
  <c r="F90" i="3"/>
  <c r="F43" i="3"/>
  <c r="F51" i="3"/>
  <c r="F59" i="3"/>
  <c r="F67" i="3"/>
  <c r="F75" i="3"/>
  <c r="F83" i="3"/>
  <c r="F44" i="3"/>
  <c r="F52" i="3"/>
  <c r="F60" i="3"/>
  <c r="F68" i="3"/>
  <c r="F76" i="3"/>
  <c r="F84" i="3"/>
  <c r="F45" i="3"/>
  <c r="F53" i="3"/>
  <c r="F61" i="3"/>
  <c r="F69" i="3"/>
  <c r="F77" i="3"/>
  <c r="F85" i="3"/>
  <c r="F536" i="3"/>
  <c r="F528" i="3"/>
  <c r="F520" i="3"/>
  <c r="F512" i="3"/>
  <c r="F504" i="3"/>
  <c r="F496" i="3"/>
  <c r="F488" i="3"/>
  <c r="F480" i="3"/>
  <c r="F472" i="3"/>
  <c r="F464" i="3"/>
  <c r="F456" i="3"/>
  <c r="F448" i="3"/>
  <c r="F440" i="3"/>
  <c r="F432" i="3"/>
  <c r="F424" i="3"/>
  <c r="F416" i="3"/>
  <c r="F408" i="3"/>
  <c r="F400" i="3"/>
  <c r="F392" i="3"/>
  <c r="F384" i="3"/>
  <c r="F376" i="3"/>
  <c r="F368" i="3"/>
  <c r="F360" i="3"/>
  <c r="F352" i="3"/>
  <c r="F344" i="3"/>
  <c r="F336" i="3"/>
  <c r="F328" i="3"/>
  <c r="F320" i="3"/>
  <c r="F312" i="3"/>
  <c r="F304" i="3"/>
  <c r="F296" i="3"/>
  <c r="F288" i="3"/>
  <c r="F280" i="3"/>
  <c r="F272" i="3"/>
  <c r="F264" i="3"/>
  <c r="F256" i="3"/>
  <c r="F248" i="3"/>
  <c r="F240" i="3"/>
  <c r="F232" i="3"/>
  <c r="F224" i="3"/>
  <c r="F216" i="3"/>
  <c r="F208" i="3"/>
  <c r="F200" i="3"/>
  <c r="F192" i="3"/>
  <c r="F184" i="3"/>
  <c r="F176" i="3"/>
  <c r="F168" i="3"/>
  <c r="F160" i="3"/>
  <c r="F152" i="3"/>
  <c r="F144" i="3"/>
  <c r="F136" i="3"/>
  <c r="F128" i="3"/>
  <c r="F120" i="3"/>
  <c r="F112" i="3"/>
  <c r="F104" i="3"/>
  <c r="F96" i="3"/>
  <c r="F86" i="3"/>
  <c r="F63" i="3"/>
  <c r="F40" i="3"/>
  <c r="F535" i="3"/>
  <c r="F527" i="3"/>
  <c r="F519" i="3"/>
  <c r="F511" i="3"/>
  <c r="F503" i="3"/>
  <c r="F495" i="3"/>
  <c r="F487" i="3"/>
  <c r="F479" i="3"/>
  <c r="F471" i="3"/>
  <c r="F463" i="3"/>
  <c r="F455" i="3"/>
  <c r="F447" i="3"/>
  <c r="F439" i="3"/>
  <c r="F431" i="3"/>
  <c r="F423" i="3"/>
  <c r="F415" i="3"/>
  <c r="F407" i="3"/>
  <c r="F399" i="3"/>
  <c r="F391" i="3"/>
  <c r="F383" i="3"/>
  <c r="F375" i="3"/>
  <c r="F367" i="3"/>
  <c r="F359" i="3"/>
  <c r="F351" i="3"/>
  <c r="F343" i="3"/>
  <c r="F335" i="3"/>
  <c r="F327" i="3"/>
  <c r="F319" i="3"/>
  <c r="F311" i="3"/>
  <c r="F303" i="3"/>
  <c r="F295" i="3"/>
  <c r="F287" i="3"/>
  <c r="F279" i="3"/>
  <c r="F271" i="3"/>
  <c r="F263" i="3"/>
  <c r="F255" i="3"/>
  <c r="F247" i="3"/>
  <c r="F239" i="3"/>
  <c r="F231" i="3"/>
  <c r="F223" i="3"/>
  <c r="F215" i="3"/>
  <c r="F207" i="3"/>
  <c r="F199" i="3"/>
  <c r="F191" i="3"/>
  <c r="F183" i="3"/>
  <c r="F175" i="3"/>
  <c r="F167" i="3"/>
  <c r="F159" i="3"/>
  <c r="F151" i="3"/>
  <c r="F143" i="3"/>
  <c r="F135" i="3"/>
  <c r="F127" i="3"/>
  <c r="F119" i="3"/>
  <c r="F111" i="3"/>
  <c r="F103" i="3"/>
  <c r="F95" i="3"/>
  <c r="F80" i="3"/>
  <c r="F62" i="3"/>
  <c r="F534" i="3"/>
  <c r="F526" i="3"/>
  <c r="F518" i="3"/>
  <c r="F510" i="3"/>
  <c r="F502" i="3"/>
  <c r="F494" i="3"/>
  <c r="F486" i="3"/>
  <c r="F478" i="3"/>
  <c r="F470" i="3"/>
  <c r="F462" i="3"/>
  <c r="F454" i="3"/>
  <c r="F446" i="3"/>
  <c r="F438" i="3"/>
  <c r="F430" i="3"/>
  <c r="F422" i="3"/>
  <c r="F414" i="3"/>
  <c r="F406" i="3"/>
  <c r="F398" i="3"/>
  <c r="F390" i="3"/>
  <c r="F382" i="3"/>
  <c r="F374" i="3"/>
  <c r="F366" i="3"/>
  <c r="F358" i="3"/>
  <c r="F350" i="3"/>
  <c r="F342" i="3"/>
  <c r="F334" i="3"/>
  <c r="F326" i="3"/>
  <c r="F318" i="3"/>
  <c r="F310" i="3"/>
  <c r="F302" i="3"/>
  <c r="F294" i="3"/>
  <c r="F286" i="3"/>
  <c r="F278" i="3"/>
  <c r="F270" i="3"/>
  <c r="F262" i="3"/>
  <c r="F254" i="3"/>
  <c r="F246" i="3"/>
  <c r="F238" i="3"/>
  <c r="F230" i="3"/>
  <c r="F222" i="3"/>
  <c r="F214" i="3"/>
  <c r="F206" i="3"/>
  <c r="F198" i="3"/>
  <c r="F190" i="3"/>
  <c r="F182" i="3"/>
  <c r="F174" i="3"/>
  <c r="F166" i="3"/>
  <c r="F158" i="3"/>
  <c r="F150" i="3"/>
  <c r="F142" i="3"/>
  <c r="F134" i="3"/>
  <c r="F126" i="3"/>
  <c r="F118" i="3"/>
  <c r="F110" i="3"/>
  <c r="F102" i="3"/>
  <c r="F94" i="3"/>
  <c r="F79" i="3"/>
  <c r="F56" i="3"/>
  <c r="F533" i="3"/>
  <c r="F525" i="3"/>
  <c r="F517" i="3"/>
  <c r="F509" i="3"/>
  <c r="F501" i="3"/>
  <c r="F493" i="3"/>
  <c r="F485" i="3"/>
  <c r="F477" i="3"/>
  <c r="F469" i="3"/>
  <c r="F461" i="3"/>
  <c r="F453" i="3"/>
  <c r="F445" i="3"/>
  <c r="F437" i="3"/>
  <c r="F429" i="3"/>
  <c r="F421" i="3"/>
  <c r="F413" i="3"/>
  <c r="F405" i="3"/>
  <c r="F397" i="3"/>
  <c r="F389" i="3"/>
  <c r="F381" i="3"/>
  <c r="F373" i="3"/>
  <c r="F365" i="3"/>
  <c r="F357" i="3"/>
  <c r="F349" i="3"/>
  <c r="F341" i="3"/>
  <c r="F333" i="3"/>
  <c r="F325" i="3"/>
  <c r="F317" i="3"/>
  <c r="F309" i="3"/>
  <c r="F301" i="3"/>
  <c r="F293" i="3"/>
  <c r="F285" i="3"/>
  <c r="F277" i="3"/>
  <c r="F269" i="3"/>
  <c r="F261" i="3"/>
  <c r="F253" i="3"/>
  <c r="F245" i="3"/>
  <c r="F237" i="3"/>
  <c r="F229" i="3"/>
  <c r="F221" i="3"/>
  <c r="F213" i="3"/>
  <c r="F205" i="3"/>
  <c r="F197" i="3"/>
  <c r="F189" i="3"/>
  <c r="F181" i="3"/>
  <c r="F173" i="3"/>
  <c r="F165" i="3"/>
  <c r="F157" i="3"/>
  <c r="F149" i="3"/>
  <c r="F141" i="3"/>
  <c r="F133" i="3"/>
  <c r="F125" i="3"/>
  <c r="F117" i="3"/>
  <c r="F109" i="3"/>
  <c r="F101" i="3"/>
  <c r="F93" i="3"/>
  <c r="F78" i="3"/>
  <c r="F55" i="3"/>
  <c r="F19" i="7"/>
  <c r="B17" i="7"/>
  <c r="F20" i="7" s="1"/>
  <c r="F18" i="7"/>
  <c r="F9" i="7"/>
  <c r="F15" i="7"/>
  <c r="F21" i="7" l="1"/>
  <c r="F23" i="7" s="1"/>
  <c r="B9" i="3" l="1"/>
  <c r="B11" i="3" s="1"/>
  <c r="B18" i="3" l="1"/>
  <c r="B17" i="3"/>
  <c r="B21" i="3" s="1"/>
  <c r="B16" i="3"/>
  <c r="B19" i="3" l="1"/>
  <c r="B27" i="3" s="1"/>
  <c r="B17" i="6" l="1"/>
  <c r="B18" i="6" s="1"/>
  <c r="B28" i="3"/>
  <c r="B7" i="6" s="1"/>
  <c r="B29" i="3" l="1"/>
  <c r="G37" i="3" s="1"/>
  <c r="H37" i="3" s="1"/>
  <c r="C22" i="6"/>
  <c r="G22" i="6"/>
  <c r="G507" i="3"/>
  <c r="H507" i="3" s="1"/>
  <c r="G418" i="3"/>
  <c r="H418" i="3" s="1"/>
  <c r="G530" i="3"/>
  <c r="H530" i="3" s="1"/>
  <c r="G499" i="3"/>
  <c r="H499" i="3" s="1"/>
  <c r="G309" i="3"/>
  <c r="H309" i="3" s="1"/>
  <c r="G471" i="3"/>
  <c r="H471" i="3" s="1"/>
  <c r="G141" i="3"/>
  <c r="H141" i="3" s="1"/>
  <c r="G315" i="3"/>
  <c r="H315" i="3" s="1"/>
  <c r="G379" i="3"/>
  <c r="H379" i="3" s="1"/>
  <c r="G196" i="3"/>
  <c r="H196" i="3" s="1"/>
  <c r="G40" i="3"/>
  <c r="H40" i="3" s="1"/>
  <c r="G142" i="3"/>
  <c r="H142" i="3" s="1"/>
  <c r="G243" i="3"/>
  <c r="H243" i="3" s="1"/>
  <c r="G172" i="3"/>
  <c r="H172" i="3" s="1"/>
  <c r="G71" i="3"/>
  <c r="H71" i="3" s="1"/>
  <c r="G287" i="3"/>
  <c r="H287" i="3" s="1"/>
  <c r="G249" i="3"/>
  <c r="H249" i="3" s="1"/>
  <c r="G512" i="3"/>
  <c r="H512" i="3" s="1"/>
  <c r="G498" i="3"/>
  <c r="H498" i="3" s="1"/>
  <c r="G219" i="3"/>
  <c r="H219" i="3" s="1"/>
  <c r="G411" i="3"/>
  <c r="H411" i="3" s="1"/>
  <c r="G127" i="3"/>
  <c r="H127" i="3" s="1"/>
  <c r="G70" i="3"/>
  <c r="H70" i="3" s="1"/>
  <c r="G185" i="3"/>
  <c r="H185" i="3" s="1"/>
  <c r="G325" i="3"/>
  <c r="H325" i="3" s="1"/>
  <c r="G359" i="3"/>
  <c r="H359" i="3" s="1"/>
  <c r="G423" i="3"/>
  <c r="H423" i="3" s="1"/>
  <c r="G257" i="3"/>
  <c r="H257" i="3" s="1"/>
  <c r="G331" i="3"/>
  <c r="H331" i="3" s="1"/>
  <c r="G403" i="3"/>
  <c r="H403" i="3" s="1"/>
  <c r="G62" i="3"/>
  <c r="H62" i="3" s="1"/>
  <c r="G348" i="3"/>
  <c r="H348" i="3" s="1"/>
  <c r="G199" i="3"/>
  <c r="H199" i="3" s="1"/>
  <c r="G269" i="3"/>
  <c r="H269" i="3" s="1"/>
  <c r="G239" i="3"/>
  <c r="H239" i="3" s="1"/>
  <c r="G303" i="3"/>
  <c r="H303" i="3" s="1"/>
  <c r="G89" i="3"/>
  <c r="H89" i="3" s="1"/>
  <c r="G265" i="3"/>
  <c r="H265" i="3" s="1"/>
  <c r="G346" i="3"/>
  <c r="H346" i="3" s="1"/>
  <c r="G51" i="3"/>
  <c r="H51" i="3" s="1"/>
  <c r="G103" i="3"/>
  <c r="H103" i="3" s="1"/>
  <c r="G475" i="3"/>
  <c r="H475" i="3" s="1"/>
  <c r="G362" i="3"/>
  <c r="H362" i="3" s="1"/>
  <c r="G203" i="3"/>
  <c r="H203" i="3" s="1"/>
  <c r="G254" i="3"/>
  <c r="H254" i="3" s="1"/>
  <c r="G371" i="3"/>
  <c r="H371" i="3" s="1"/>
  <c r="G314" i="3"/>
  <c r="H314" i="3" s="1"/>
  <c r="G59" i="3"/>
  <c r="H59" i="3" s="1"/>
  <c r="G187" i="3"/>
  <c r="H187" i="3" s="1"/>
  <c r="G76" i="3"/>
  <c r="H76" i="3" s="1"/>
  <c r="G413" i="3"/>
  <c r="H413" i="3" s="1"/>
  <c r="G477" i="3"/>
  <c r="H477" i="3" s="1"/>
  <c r="G494" i="3"/>
  <c r="H494" i="3" s="1"/>
  <c r="G73" i="3"/>
  <c r="H73" i="3" s="1"/>
  <c r="G447" i="3"/>
  <c r="H447" i="3" s="1"/>
  <c r="G102" i="3"/>
  <c r="H102" i="3" s="1"/>
  <c r="G528" i="3"/>
  <c r="H528" i="3" s="1"/>
  <c r="G217" i="3"/>
  <c r="H217" i="3" s="1"/>
  <c r="G133" i="3"/>
  <c r="H133" i="3" s="1"/>
  <c r="G291" i="3"/>
  <c r="H291" i="3" s="1"/>
  <c r="G355" i="3"/>
  <c r="H355" i="3" s="1"/>
  <c r="G268" i="3"/>
  <c r="H268" i="3" s="1"/>
  <c r="G483" i="3"/>
  <c r="H483" i="3" s="1"/>
  <c r="G50" i="3"/>
  <c r="H50" i="3" s="1"/>
  <c r="G67" i="3"/>
  <c r="H67" i="3" s="1"/>
  <c r="G212" i="3"/>
  <c r="H212" i="3" s="1"/>
  <c r="G229" i="3"/>
  <c r="H229" i="3" s="1"/>
  <c r="G293" i="3"/>
  <c r="H293" i="3" s="1"/>
  <c r="G310" i="3"/>
  <c r="H310" i="3" s="1"/>
  <c r="G374" i="3"/>
  <c r="H374" i="3" s="1"/>
  <c r="G391" i="3"/>
  <c r="H391" i="3" s="1"/>
  <c r="G455" i="3"/>
  <c r="H455" i="3" s="1"/>
  <c r="G344" i="3"/>
  <c r="H344" i="3" s="1"/>
  <c r="G472" i="3"/>
  <c r="H472" i="3" s="1"/>
  <c r="G299" i="3"/>
  <c r="H299" i="3" s="1"/>
  <c r="G514" i="3"/>
  <c r="H514" i="3" s="1"/>
  <c r="G175" i="3"/>
  <c r="H175" i="3" s="1"/>
  <c r="G271" i="3"/>
  <c r="H271" i="3" s="1"/>
  <c r="G463" i="3"/>
  <c r="H463" i="3" s="1"/>
  <c r="G402" i="3"/>
  <c r="H402" i="3" s="1"/>
  <c r="G225" i="3" l="1"/>
  <c r="H225" i="3" s="1"/>
  <c r="G161" i="3"/>
  <c r="H161" i="3" s="1"/>
  <c r="G330" i="3"/>
  <c r="H330" i="3" s="1"/>
  <c r="G205" i="3"/>
  <c r="H205" i="3" s="1"/>
  <c r="G285" i="3"/>
  <c r="H285" i="3" s="1"/>
  <c r="G429" i="3"/>
  <c r="H429" i="3" s="1"/>
  <c r="G329" i="3"/>
  <c r="H329" i="3" s="1"/>
  <c r="G188" i="3"/>
  <c r="H188" i="3" s="1"/>
  <c r="G181" i="3"/>
  <c r="H181" i="3" s="1"/>
  <c r="G146" i="3"/>
  <c r="H146" i="3" s="1"/>
  <c r="G337" i="3"/>
  <c r="H337" i="3" s="1"/>
  <c r="G223" i="3"/>
  <c r="H223" i="3" s="1"/>
  <c r="G427" i="3"/>
  <c r="H427" i="3" s="1"/>
  <c r="G169" i="3"/>
  <c r="H169" i="3" s="1"/>
  <c r="G218" i="3"/>
  <c r="H218" i="3" s="1"/>
  <c r="G159" i="3"/>
  <c r="H159" i="3" s="1"/>
  <c r="G504" i="3"/>
  <c r="H504" i="3" s="1"/>
  <c r="G118" i="3"/>
  <c r="H118" i="3" s="1"/>
  <c r="G38" i="3"/>
  <c r="H38" i="3" s="1"/>
  <c r="G526" i="3"/>
  <c r="H526" i="3" s="1"/>
  <c r="G41" i="3"/>
  <c r="H41" i="3" s="1"/>
  <c r="G232" i="3"/>
  <c r="H232" i="3" s="1"/>
  <c r="G173" i="3"/>
  <c r="H173" i="3" s="1"/>
  <c r="G470" i="3"/>
  <c r="H470" i="3" s="1"/>
  <c r="G335" i="3"/>
  <c r="H335" i="3" s="1"/>
  <c r="G441" i="3"/>
  <c r="H441" i="3" s="1"/>
  <c r="G44" i="3"/>
  <c r="H44" i="3" s="1"/>
  <c r="G115" i="3"/>
  <c r="H115" i="3" s="1"/>
  <c r="G501" i="3"/>
  <c r="H501" i="3" s="1"/>
  <c r="G220" i="3"/>
  <c r="H220" i="3" s="1"/>
  <c r="G263" i="3"/>
  <c r="H263" i="3" s="1"/>
  <c r="G178" i="3"/>
  <c r="H178" i="3" s="1"/>
  <c r="G281" i="3"/>
  <c r="H281" i="3" s="1"/>
  <c r="G366" i="3"/>
  <c r="H366" i="3" s="1"/>
  <c r="G506" i="3"/>
  <c r="H506" i="3" s="1"/>
  <c r="G533" i="3"/>
  <c r="H533" i="3" s="1"/>
  <c r="G350" i="3"/>
  <c r="H350" i="3" s="1"/>
  <c r="G521" i="3"/>
  <c r="H521" i="3" s="1"/>
  <c r="G389" i="3"/>
  <c r="H389" i="3" s="1"/>
  <c r="G92" i="3"/>
  <c r="H92" i="3" s="1"/>
  <c r="G377" i="3"/>
  <c r="H377" i="3" s="1"/>
  <c r="G104" i="3"/>
  <c r="H104" i="3" s="1"/>
  <c r="G316" i="3"/>
  <c r="H316" i="3" s="1"/>
  <c r="G437" i="3"/>
  <c r="H437" i="3" s="1"/>
  <c r="G446" i="3"/>
  <c r="H446" i="3" s="1"/>
  <c r="G434" i="3"/>
  <c r="H434" i="3" s="1"/>
  <c r="G408" i="3"/>
  <c r="H408" i="3" s="1"/>
  <c r="G327" i="3"/>
  <c r="H327" i="3" s="1"/>
  <c r="G246" i="3"/>
  <c r="H246" i="3" s="1"/>
  <c r="G135" i="3"/>
  <c r="H135" i="3" s="1"/>
  <c r="G114" i="3"/>
  <c r="H114" i="3" s="1"/>
  <c r="G532" i="3"/>
  <c r="H532" i="3" s="1"/>
  <c r="G227" i="3"/>
  <c r="H227" i="3" s="1"/>
  <c r="G117" i="3"/>
  <c r="H117" i="3" s="1"/>
  <c r="G511" i="3"/>
  <c r="H511" i="3" s="1"/>
  <c r="G430" i="3"/>
  <c r="H430" i="3" s="1"/>
  <c r="G349" i="3"/>
  <c r="H349" i="3" s="1"/>
  <c r="G123" i="3"/>
  <c r="H123" i="3" s="1"/>
  <c r="G491" i="3"/>
  <c r="H491" i="3" s="1"/>
  <c r="G149" i="3"/>
  <c r="H149" i="3" s="1"/>
  <c r="G283" i="3"/>
  <c r="H283" i="3" s="1"/>
  <c r="G404" i="3"/>
  <c r="H404" i="3" s="1"/>
  <c r="G192" i="3"/>
  <c r="H192" i="3" s="1"/>
  <c r="G414" i="3"/>
  <c r="H414" i="3" s="1"/>
  <c r="G96" i="3"/>
  <c r="H96" i="3" s="1"/>
  <c r="G375" i="3"/>
  <c r="H375" i="3" s="1"/>
  <c r="G384" i="3"/>
  <c r="H384" i="3" s="1"/>
  <c r="G78" i="3"/>
  <c r="H78" i="3" s="1"/>
  <c r="G534" i="3"/>
  <c r="H534" i="3" s="1"/>
  <c r="G261" i="3"/>
  <c r="H261" i="3" s="1"/>
  <c r="G410" i="3"/>
  <c r="H410" i="3" s="1"/>
  <c r="G510" i="3"/>
  <c r="H510" i="3" s="1"/>
  <c r="G529" i="3"/>
  <c r="H529" i="3" s="1"/>
  <c r="G208" i="3"/>
  <c r="H208" i="3" s="1"/>
  <c r="G313" i="3"/>
  <c r="H313" i="3" s="1"/>
  <c r="G126" i="3"/>
  <c r="H126" i="3" s="1"/>
  <c r="G108" i="3"/>
  <c r="H108" i="3" s="1"/>
  <c r="G425" i="3"/>
  <c r="H425" i="3" s="1"/>
  <c r="G289" i="3"/>
  <c r="H289" i="3" s="1"/>
  <c r="G98" i="3"/>
  <c r="H98" i="3" s="1"/>
  <c r="G251" i="3"/>
  <c r="H251" i="3" s="1"/>
  <c r="G535" i="3"/>
  <c r="H535" i="3" s="1"/>
  <c r="G373" i="3"/>
  <c r="H373" i="3" s="1"/>
  <c r="G459" i="3"/>
  <c r="H459" i="3" s="1"/>
  <c r="G324" i="3"/>
  <c r="H324" i="3" s="1"/>
  <c r="G190" i="3"/>
  <c r="H190" i="3" s="1"/>
  <c r="G492" i="3"/>
  <c r="H492" i="3" s="1"/>
  <c r="G464" i="3"/>
  <c r="H464" i="3" s="1"/>
  <c r="G302" i="3"/>
  <c r="H302" i="3" s="1"/>
  <c r="G221" i="3"/>
  <c r="H221" i="3" s="1"/>
  <c r="G170" i="3"/>
  <c r="H170" i="3" s="1"/>
  <c r="G55" i="3"/>
  <c r="H55" i="3" s="1"/>
  <c r="G186" i="3"/>
  <c r="H186" i="3" s="1"/>
  <c r="G328" i="3"/>
  <c r="H328" i="3" s="1"/>
  <c r="G524" i="3"/>
  <c r="H524" i="3" s="1"/>
  <c r="G448" i="3"/>
  <c r="H448" i="3" s="1"/>
  <c r="G286" i="3"/>
  <c r="H286" i="3" s="1"/>
  <c r="G107" i="3"/>
  <c r="H107" i="3" s="1"/>
  <c r="G294" i="3"/>
  <c r="H294" i="3" s="1"/>
  <c r="G267" i="3"/>
  <c r="H267" i="3" s="1"/>
  <c r="G440" i="3"/>
  <c r="H440" i="3" s="1"/>
  <c r="G406" i="3"/>
  <c r="H406" i="3" s="1"/>
  <c r="G52" i="3"/>
  <c r="H52" i="3" s="1"/>
  <c r="G380" i="3"/>
  <c r="H380" i="3" s="1"/>
  <c r="G122" i="3"/>
  <c r="H122" i="3" s="1"/>
  <c r="G165" i="3"/>
  <c r="H165" i="3" s="1"/>
  <c r="G338" i="3"/>
  <c r="H338" i="3" s="1"/>
  <c r="G368" i="3"/>
  <c r="H368" i="3" s="1"/>
  <c r="G200" i="3"/>
  <c r="H200" i="3" s="1"/>
  <c r="G74" i="3"/>
  <c r="H74" i="3" s="1"/>
  <c r="G72" i="3"/>
  <c r="H72" i="3" s="1"/>
  <c r="G206" i="3"/>
  <c r="H206" i="3" s="1"/>
  <c r="G193" i="3"/>
  <c r="H193" i="3" s="1"/>
  <c r="G305" i="3"/>
  <c r="H305" i="3" s="1"/>
  <c r="G112" i="3"/>
  <c r="H112" i="3" s="1"/>
  <c r="G100" i="3"/>
  <c r="H100" i="3" s="1"/>
  <c r="G292" i="3"/>
  <c r="H292" i="3" s="1"/>
  <c r="G226" i="3"/>
  <c r="H226" i="3" s="1"/>
  <c r="G280" i="3"/>
  <c r="H280" i="3" s="1"/>
  <c r="G340" i="3"/>
  <c r="H340" i="3" s="1"/>
  <c r="G537" i="3"/>
  <c r="H537" i="3" s="1"/>
  <c r="G383" i="3"/>
  <c r="H383" i="3" s="1"/>
  <c r="G361" i="3"/>
  <c r="H361" i="3" s="1"/>
  <c r="G156" i="3"/>
  <c r="H156" i="3" s="1"/>
  <c r="G481" i="3"/>
  <c r="H481" i="3" s="1"/>
  <c r="G216" i="3"/>
  <c r="H216" i="3" s="1"/>
  <c r="G87" i="3"/>
  <c r="H87" i="3" s="1"/>
  <c r="G485" i="3"/>
  <c r="H485" i="3" s="1"/>
  <c r="G84" i="3"/>
  <c r="H84" i="3" s="1"/>
  <c r="G282" i="3"/>
  <c r="H282" i="3" s="1"/>
  <c r="G207" i="3"/>
  <c r="H207" i="3" s="1"/>
  <c r="G473" i="3"/>
  <c r="H473" i="3" s="1"/>
  <c r="G400" i="3"/>
  <c r="H400" i="3" s="1"/>
  <c r="G319" i="3"/>
  <c r="H319" i="3" s="1"/>
  <c r="G238" i="3"/>
  <c r="H238" i="3" s="1"/>
  <c r="G121" i="3"/>
  <c r="H121" i="3" s="1"/>
  <c r="G106" i="3"/>
  <c r="H106" i="3" s="1"/>
  <c r="G297" i="3"/>
  <c r="H297" i="3" s="1"/>
  <c r="G474" i="3"/>
  <c r="H474" i="3" s="1"/>
  <c r="G88" i="3"/>
  <c r="H88" i="3" s="1"/>
  <c r="G274" i="3"/>
  <c r="H274" i="3" s="1"/>
  <c r="G495" i="3"/>
  <c r="H495" i="3" s="1"/>
  <c r="G222" i="3"/>
  <c r="H222" i="3" s="1"/>
  <c r="G43" i="3"/>
  <c r="H43" i="3" s="1"/>
  <c r="G469" i="3"/>
  <c r="H469" i="3" s="1"/>
  <c r="G197" i="3"/>
  <c r="H197" i="3" s="1"/>
  <c r="G166" i="3"/>
  <c r="H166" i="3" s="1"/>
  <c r="G342" i="3"/>
  <c r="H342" i="3" s="1"/>
  <c r="G163" i="3"/>
  <c r="H163" i="3" s="1"/>
  <c r="G266" i="3"/>
  <c r="H266" i="3" s="1"/>
  <c r="G482" i="3"/>
  <c r="H482" i="3" s="1"/>
  <c r="G422" i="3"/>
  <c r="H422" i="3" s="1"/>
  <c r="G304" i="3"/>
  <c r="H304" i="3" s="1"/>
  <c r="G97" i="3"/>
  <c r="H97" i="3" s="1"/>
  <c r="G244" i="3"/>
  <c r="H244" i="3" s="1"/>
  <c r="G365" i="3"/>
  <c r="H365" i="3" s="1"/>
  <c r="G456" i="3"/>
  <c r="H456" i="3" s="1"/>
  <c r="G95" i="3"/>
  <c r="H95" i="3" s="1"/>
  <c r="G241" i="3"/>
  <c r="H241" i="3" s="1"/>
  <c r="G518" i="3"/>
  <c r="H518" i="3" s="1"/>
  <c r="G211" i="3"/>
  <c r="H211" i="3" s="1"/>
  <c r="G322" i="3"/>
  <c r="H322" i="3" s="1"/>
  <c r="G182" i="3"/>
  <c r="H182" i="3" s="1"/>
  <c r="G301" i="3"/>
  <c r="H301" i="3" s="1"/>
  <c r="G148" i="3"/>
  <c r="H148" i="3" s="1"/>
  <c r="G39" i="3"/>
  <c r="H39" i="3" s="1"/>
  <c r="G75" i="3"/>
  <c r="H75" i="3" s="1"/>
  <c r="G417" i="3"/>
  <c r="H417" i="3" s="1"/>
  <c r="G113" i="3"/>
  <c r="H113" i="3" s="1"/>
  <c r="G502" i="3"/>
  <c r="H502" i="3" s="1"/>
  <c r="G421" i="3"/>
  <c r="H421" i="3" s="1"/>
  <c r="G195" i="3"/>
  <c r="H195" i="3" s="1"/>
  <c r="G500" i="3"/>
  <c r="H500" i="3" s="1"/>
  <c r="G452" i="3"/>
  <c r="H452" i="3" s="1"/>
  <c r="G409" i="3"/>
  <c r="H409" i="3" s="1"/>
  <c r="G336" i="3"/>
  <c r="H336" i="3" s="1"/>
  <c r="G255" i="3"/>
  <c r="H255" i="3" s="1"/>
  <c r="G150" i="3"/>
  <c r="H150" i="3" s="1"/>
  <c r="G204" i="3"/>
  <c r="H204" i="3" s="1"/>
  <c r="G42" i="3"/>
  <c r="H42" i="3" s="1"/>
  <c r="G480" i="3"/>
  <c r="H480" i="3" s="1"/>
  <c r="G235" i="3"/>
  <c r="H235" i="3" s="1"/>
  <c r="G247" i="3"/>
  <c r="H247" i="3" s="1"/>
  <c r="G339" i="3"/>
  <c r="H339" i="3" s="1"/>
  <c r="G431" i="3"/>
  <c r="H431" i="3" s="1"/>
  <c r="G125" i="3"/>
  <c r="H125" i="3" s="1"/>
  <c r="G154" i="3"/>
  <c r="H154" i="3" s="1"/>
  <c r="G394" i="3"/>
  <c r="H394" i="3" s="1"/>
  <c r="G94" i="3"/>
  <c r="H94" i="3" s="1"/>
  <c r="G63" i="3"/>
  <c r="H63" i="3" s="1"/>
  <c r="G278" i="3"/>
  <c r="H278" i="3" s="1"/>
  <c r="G99" i="3"/>
  <c r="H99" i="3" s="1"/>
  <c r="G233" i="3"/>
  <c r="H233" i="3" s="1"/>
  <c r="G157" i="3"/>
  <c r="H157" i="3" s="1"/>
  <c r="G136" i="3"/>
  <c r="H136" i="3" s="1"/>
  <c r="G387" i="3"/>
  <c r="H387" i="3" s="1"/>
  <c r="G240" i="3"/>
  <c r="H240" i="3" s="1"/>
  <c r="G509" i="3"/>
  <c r="H509" i="3" s="1"/>
  <c r="G476" i="3"/>
  <c r="H476" i="3" s="1"/>
  <c r="G46" i="3"/>
  <c r="H46" i="3" s="1"/>
  <c r="G264" i="3"/>
  <c r="H264" i="3" s="1"/>
  <c r="G234" i="3"/>
  <c r="H234" i="3" s="1"/>
  <c r="G153" i="3"/>
  <c r="H153" i="3" s="1"/>
  <c r="G454" i="3"/>
  <c r="H454" i="3" s="1"/>
  <c r="G147" i="3"/>
  <c r="H147" i="3" s="1"/>
  <c r="G531" i="3"/>
  <c r="H531" i="3" s="1"/>
  <c r="G79" i="3"/>
  <c r="H79" i="3" s="1"/>
  <c r="G158" i="3"/>
  <c r="H158" i="3" s="1"/>
  <c r="G144" i="3"/>
  <c r="H144" i="3" s="1"/>
  <c r="G61" i="3"/>
  <c r="H61" i="3" s="1"/>
  <c r="G288" i="3"/>
  <c r="H288" i="3" s="1"/>
  <c r="G58" i="3"/>
  <c r="H58" i="3" s="1"/>
  <c r="G353" i="3"/>
  <c r="H353" i="3" s="1"/>
  <c r="G519" i="3"/>
  <c r="H519" i="3" s="1"/>
  <c r="G438" i="3"/>
  <c r="H438" i="3" s="1"/>
  <c r="G357" i="3"/>
  <c r="H357" i="3" s="1"/>
  <c r="G131" i="3"/>
  <c r="H131" i="3" s="1"/>
  <c r="G252" i="3"/>
  <c r="H252" i="3" s="1"/>
  <c r="G419" i="3"/>
  <c r="H419" i="3" s="1"/>
  <c r="G345" i="3"/>
  <c r="H345" i="3" s="1"/>
  <c r="G272" i="3"/>
  <c r="H272" i="3" s="1"/>
  <c r="G176" i="3"/>
  <c r="H176" i="3" s="1"/>
  <c r="G47" i="3"/>
  <c r="H47" i="3" s="1"/>
  <c r="G140" i="3"/>
  <c r="H140" i="3" s="1"/>
  <c r="G372" i="3"/>
  <c r="H372" i="3" s="1"/>
  <c r="G101" i="3"/>
  <c r="H101" i="3" s="1"/>
  <c r="G128" i="3"/>
  <c r="H128" i="3" s="1"/>
  <c r="G358" i="3"/>
  <c r="H358" i="3" s="1"/>
  <c r="G393" i="3"/>
  <c r="H393" i="3" s="1"/>
  <c r="G367" i="3"/>
  <c r="H367" i="3" s="1"/>
  <c r="G333" i="3"/>
  <c r="H333" i="3" s="1"/>
  <c r="G90" i="3"/>
  <c r="H90" i="3" s="1"/>
  <c r="G332" i="3"/>
  <c r="H332" i="3" s="1"/>
  <c r="G513" i="3"/>
  <c r="H513" i="3" s="1"/>
  <c r="G487" i="3"/>
  <c r="H487" i="3" s="1"/>
  <c r="G453" i="3"/>
  <c r="H453" i="3" s="1"/>
  <c r="G210" i="3"/>
  <c r="H210" i="3" s="1"/>
  <c r="G416" i="3"/>
  <c r="H416" i="3" s="1"/>
  <c r="G363" i="3"/>
  <c r="H363" i="3" s="1"/>
  <c r="G405" i="3"/>
  <c r="H405" i="3" s="1"/>
  <c r="G323" i="3"/>
  <c r="H323" i="3" s="1"/>
  <c r="G152" i="3"/>
  <c r="H152" i="3" s="1"/>
  <c r="G445" i="3"/>
  <c r="H445" i="3" s="1"/>
  <c r="G168" i="3"/>
  <c r="H168" i="3" s="1"/>
  <c r="G139" i="3"/>
  <c r="H139" i="3" s="1"/>
  <c r="G503" i="3"/>
  <c r="H503" i="3" s="1"/>
  <c r="G468" i="3"/>
  <c r="H468" i="3" s="1"/>
  <c r="G53" i="3"/>
  <c r="H53" i="3" s="1"/>
  <c r="G390" i="3"/>
  <c r="H390" i="3" s="1"/>
  <c r="G83" i="3"/>
  <c r="H83" i="3" s="1"/>
  <c r="G490" i="3"/>
  <c r="H490" i="3" s="1"/>
  <c r="G520" i="3"/>
  <c r="H520" i="3" s="1"/>
  <c r="G110" i="3"/>
  <c r="H110" i="3" s="1"/>
  <c r="G143" i="3"/>
  <c r="H143" i="3" s="1"/>
  <c r="G259" i="3"/>
  <c r="H259" i="3" s="1"/>
  <c r="G167" i="3"/>
  <c r="H167" i="3" s="1"/>
  <c r="G49" i="3"/>
  <c r="H49" i="3" s="1"/>
  <c r="G462" i="3"/>
  <c r="H462" i="3" s="1"/>
  <c r="G381" i="3"/>
  <c r="H381" i="3" s="1"/>
  <c r="G155" i="3"/>
  <c r="H155" i="3" s="1"/>
  <c r="G436" i="3"/>
  <c r="H436" i="3" s="1"/>
  <c r="G352" i="3"/>
  <c r="H352" i="3" s="1"/>
  <c r="G308" i="3"/>
  <c r="H308" i="3" s="1"/>
  <c r="G515" i="3"/>
  <c r="H515" i="3" s="1"/>
  <c r="G311" i="3"/>
  <c r="H311" i="3" s="1"/>
  <c r="G275" i="3"/>
  <c r="H275" i="3" s="1"/>
  <c r="G145" i="3"/>
  <c r="H145" i="3" s="1"/>
  <c r="G69" i="3"/>
  <c r="H69" i="3" s="1"/>
  <c r="G488" i="3"/>
  <c r="H488" i="3" s="1"/>
  <c r="G407" i="3"/>
  <c r="H407" i="3" s="1"/>
  <c r="G326" i="3"/>
  <c r="H326" i="3" s="1"/>
  <c r="G245" i="3"/>
  <c r="H245" i="3" s="1"/>
  <c r="G194" i="3"/>
  <c r="H194" i="3" s="1"/>
  <c r="G442" i="3"/>
  <c r="H442" i="3" s="1"/>
  <c r="G356" i="3"/>
  <c r="H356" i="3" s="1"/>
  <c r="G484" i="3"/>
  <c r="H484" i="3" s="1"/>
  <c r="G420" i="3"/>
  <c r="H420" i="3" s="1"/>
  <c r="G523" i="3"/>
  <c r="H523" i="3" s="1"/>
  <c r="G224" i="3"/>
  <c r="H224" i="3" s="1"/>
  <c r="G522" i="3"/>
  <c r="H522" i="3" s="1"/>
  <c r="G465" i="3"/>
  <c r="H465" i="3" s="1"/>
  <c r="G277" i="3"/>
  <c r="H277" i="3" s="1"/>
  <c r="G105" i="3"/>
  <c r="H105" i="3" s="1"/>
  <c r="G256" i="3"/>
  <c r="H256" i="3" s="1"/>
  <c r="G151" i="3"/>
  <c r="H151" i="3" s="1"/>
  <c r="G525" i="3"/>
  <c r="H525" i="3" s="1"/>
  <c r="G124" i="3"/>
  <c r="H124" i="3" s="1"/>
  <c r="G435" i="3"/>
  <c r="H435" i="3" s="1"/>
  <c r="G213" i="3"/>
  <c r="H213" i="3" s="1"/>
  <c r="G45" i="3"/>
  <c r="H45" i="3" s="1"/>
  <c r="G449" i="3"/>
  <c r="H449" i="3" s="1"/>
  <c r="G376" i="3"/>
  <c r="H376" i="3" s="1"/>
  <c r="G295" i="3"/>
  <c r="H295" i="3" s="1"/>
  <c r="G214" i="3"/>
  <c r="H214" i="3" s="1"/>
  <c r="G85" i="3"/>
  <c r="H85" i="3" s="1"/>
  <c r="G82" i="3"/>
  <c r="H82" i="3" s="1"/>
  <c r="G198" i="3"/>
  <c r="H198" i="3" s="1"/>
  <c r="G318" i="3"/>
  <c r="H318" i="3" s="1"/>
  <c r="G536" i="3"/>
  <c r="H536" i="3" s="1"/>
  <c r="G392" i="3"/>
  <c r="H392" i="3" s="1"/>
  <c r="G179" i="3"/>
  <c r="H179" i="3" s="1"/>
  <c r="G364" i="3"/>
  <c r="H364" i="3" s="1"/>
  <c r="G183" i="3"/>
  <c r="H183" i="3" s="1"/>
  <c r="G64" i="3"/>
  <c r="H64" i="3" s="1"/>
  <c r="G479" i="3"/>
  <c r="H479" i="3" s="1"/>
  <c r="G398" i="3"/>
  <c r="H398" i="3" s="1"/>
  <c r="G317" i="3"/>
  <c r="H317" i="3" s="1"/>
  <c r="G91" i="3"/>
  <c r="H91" i="3" s="1"/>
  <c r="G120" i="3"/>
  <c r="H120" i="3" s="1"/>
  <c r="G527" i="3"/>
  <c r="H527" i="3" s="1"/>
  <c r="G460" i="3"/>
  <c r="H460" i="3" s="1"/>
  <c r="G347" i="3"/>
  <c r="H347" i="3" s="1"/>
  <c r="G486" i="3"/>
  <c r="H486" i="3" s="1"/>
  <c r="G320" i="3"/>
  <c r="H320" i="3" s="1"/>
  <c r="G428" i="3"/>
  <c r="H428" i="3" s="1"/>
  <c r="G497" i="3"/>
  <c r="H497" i="3" s="1"/>
  <c r="G424" i="3"/>
  <c r="H424" i="3" s="1"/>
  <c r="G343" i="3"/>
  <c r="H343" i="3" s="1"/>
  <c r="G262" i="3"/>
  <c r="H262" i="3" s="1"/>
  <c r="G160" i="3"/>
  <c r="H160" i="3" s="1"/>
  <c r="G130" i="3"/>
  <c r="H130" i="3" s="1"/>
  <c r="G56" i="3"/>
  <c r="H56" i="3" s="1"/>
  <c r="G260" i="3"/>
  <c r="H260" i="3" s="1"/>
  <c r="G443" i="3"/>
  <c r="H443" i="3" s="1"/>
  <c r="G228" i="3"/>
  <c r="H228" i="3" s="1"/>
  <c r="G284" i="3"/>
  <c r="H284" i="3" s="1"/>
  <c r="G399" i="3"/>
  <c r="H399" i="3" s="1"/>
  <c r="G250" i="3"/>
  <c r="H250" i="3" s="1"/>
  <c r="G273" i="3"/>
  <c r="H273" i="3" s="1"/>
  <c r="G132" i="3"/>
  <c r="H132" i="3" s="1"/>
  <c r="G457" i="3"/>
  <c r="H457" i="3" s="1"/>
  <c r="G177" i="3"/>
  <c r="H177" i="3" s="1"/>
  <c r="G48" i="3"/>
  <c r="H48" i="3" s="1"/>
  <c r="G461" i="3"/>
  <c r="H461" i="3" s="1"/>
  <c r="G60" i="3"/>
  <c r="H60" i="3" s="1"/>
  <c r="G65" i="3"/>
  <c r="H65" i="3" s="1"/>
  <c r="G68" i="3"/>
  <c r="H68" i="3" s="1"/>
  <c r="G516" i="3"/>
  <c r="H516" i="3" s="1"/>
  <c r="G385" i="3"/>
  <c r="H385" i="3" s="1"/>
  <c r="G312" i="3"/>
  <c r="H312" i="3" s="1"/>
  <c r="G231" i="3"/>
  <c r="H231" i="3" s="1"/>
  <c r="G111" i="3"/>
  <c r="H111" i="3" s="1"/>
  <c r="G180" i="3"/>
  <c r="H180" i="3" s="1"/>
  <c r="G209" i="3"/>
  <c r="H209" i="3" s="1"/>
  <c r="G307" i="3"/>
  <c r="H307" i="3" s="1"/>
  <c r="G493" i="3"/>
  <c r="H493" i="3" s="1"/>
  <c r="G300" i="3"/>
  <c r="H300" i="3" s="1"/>
  <c r="G191" i="3"/>
  <c r="H191" i="3" s="1"/>
  <c r="G109" i="3"/>
  <c r="H109" i="3" s="1"/>
  <c r="G450" i="3"/>
  <c r="H450" i="3" s="1"/>
  <c r="G80" i="3"/>
  <c r="H80" i="3" s="1"/>
  <c r="G496" i="3"/>
  <c r="H496" i="3" s="1"/>
  <c r="G415" i="3"/>
  <c r="H415" i="3" s="1"/>
  <c r="G334" i="3"/>
  <c r="H334" i="3" s="1"/>
  <c r="G253" i="3"/>
  <c r="H253" i="3" s="1"/>
  <c r="G202" i="3"/>
  <c r="H202" i="3" s="1"/>
  <c r="G412" i="3"/>
  <c r="H412" i="3" s="1"/>
  <c r="G201" i="3"/>
  <c r="H201" i="3" s="1"/>
  <c r="G298" i="3"/>
  <c r="H298" i="3" s="1"/>
  <c r="G119" i="3"/>
  <c r="H119" i="3" s="1"/>
  <c r="G230" i="3"/>
  <c r="H230" i="3" s="1"/>
  <c r="G426" i="3"/>
  <c r="H426" i="3" s="1"/>
  <c r="G54" i="3"/>
  <c r="H54" i="3" s="1"/>
  <c r="G433" i="3"/>
  <c r="H433" i="3" s="1"/>
  <c r="G360" i="3"/>
  <c r="H360" i="3" s="1"/>
  <c r="G279" i="3"/>
  <c r="H279" i="3" s="1"/>
  <c r="G189" i="3"/>
  <c r="H189" i="3" s="1"/>
  <c r="G57" i="3"/>
  <c r="H57" i="3" s="1"/>
  <c r="G66" i="3"/>
  <c r="H66" i="3" s="1"/>
  <c r="G508" i="3"/>
  <c r="H508" i="3" s="1"/>
  <c r="G134" i="3"/>
  <c r="H134" i="3" s="1"/>
  <c r="G290" i="3"/>
  <c r="H290" i="3" s="1"/>
  <c r="G386" i="3"/>
  <c r="H386" i="3" s="1"/>
  <c r="G77" i="3"/>
  <c r="H77" i="3" s="1"/>
  <c r="G478" i="3"/>
  <c r="H478" i="3" s="1"/>
  <c r="G397" i="3"/>
  <c r="H397" i="3" s="1"/>
  <c r="G171" i="3"/>
  <c r="H171" i="3" s="1"/>
  <c r="G378" i="3"/>
  <c r="H378" i="3" s="1"/>
  <c r="G162" i="3"/>
  <c r="H162" i="3" s="1"/>
  <c r="G395" i="3"/>
  <c r="H395" i="3" s="1"/>
  <c r="G321" i="3"/>
  <c r="H321" i="3" s="1"/>
  <c r="G248" i="3"/>
  <c r="H248" i="3" s="1"/>
  <c r="G137" i="3"/>
  <c r="H137" i="3" s="1"/>
  <c r="G517" i="3"/>
  <c r="H517" i="3" s="1"/>
  <c r="G116" i="3"/>
  <c r="H116" i="3" s="1"/>
  <c r="G458" i="3"/>
  <c r="H458" i="3" s="1"/>
  <c r="G489" i="3"/>
  <c r="H489" i="3" s="1"/>
  <c r="G237" i="3"/>
  <c r="H237" i="3" s="1"/>
  <c r="G242" i="3"/>
  <c r="H242" i="3" s="1"/>
  <c r="G439" i="3"/>
  <c r="H439" i="3" s="1"/>
  <c r="G93" i="3"/>
  <c r="H93" i="3" s="1"/>
  <c r="G396" i="3"/>
  <c r="H396" i="3" s="1"/>
  <c r="G505" i="3"/>
  <c r="H505" i="3" s="1"/>
  <c r="G432" i="3"/>
  <c r="H432" i="3" s="1"/>
  <c r="G351" i="3"/>
  <c r="H351" i="3" s="1"/>
  <c r="G270" i="3"/>
  <c r="H270" i="3" s="1"/>
  <c r="G174" i="3"/>
  <c r="H174" i="3" s="1"/>
  <c r="G138" i="3"/>
  <c r="H138" i="3" s="1"/>
  <c r="G451" i="3"/>
  <c r="H451" i="3" s="1"/>
  <c r="G382" i="3"/>
  <c r="H382" i="3" s="1"/>
  <c r="G236" i="3"/>
  <c r="H236" i="3" s="1"/>
  <c r="G401" i="3"/>
  <c r="H401" i="3" s="1"/>
  <c r="G341" i="3"/>
  <c r="H341" i="3" s="1"/>
  <c r="G306" i="3"/>
  <c r="H306" i="3" s="1"/>
  <c r="G370" i="3"/>
  <c r="H370" i="3" s="1"/>
  <c r="G369" i="3"/>
  <c r="H369" i="3" s="1"/>
  <c r="G296" i="3"/>
  <c r="H296" i="3" s="1"/>
  <c r="G215" i="3"/>
  <c r="H215" i="3" s="1"/>
  <c r="G86" i="3"/>
  <c r="H86" i="3" s="1"/>
  <c r="G164" i="3"/>
  <c r="H164" i="3" s="1"/>
  <c r="G276" i="3"/>
  <c r="H276" i="3" s="1"/>
  <c r="G467" i="3"/>
  <c r="H467" i="3" s="1"/>
  <c r="G81" i="3"/>
  <c r="H81" i="3" s="1"/>
  <c r="G258" i="3"/>
  <c r="H258" i="3" s="1"/>
  <c r="G444" i="3"/>
  <c r="H444" i="3" s="1"/>
  <c r="G184" i="3"/>
  <c r="H184" i="3" s="1"/>
  <c r="G129" i="3"/>
  <c r="H129" i="3" s="1"/>
  <c r="G354" i="3"/>
  <c r="H354" i="3" s="1"/>
  <c r="G388" i="3"/>
  <c r="H388" i="3" s="1"/>
  <c r="B30" i="3"/>
  <c r="G466" i="3"/>
  <c r="H466" i="3" s="1"/>
  <c r="D22" i="6"/>
  <c r="E22" i="6" s="1"/>
  <c r="C23" i="6" l="1"/>
  <c r="F23" i="6" s="1"/>
  <c r="D23" i="6" s="1"/>
  <c r="E23" i="6" l="1"/>
  <c r="C24" i="6" l="1"/>
  <c r="F24" i="6" s="1"/>
  <c r="D24" i="6" s="1"/>
  <c r="E24" i="6" l="1"/>
  <c r="C25" i="6" l="1"/>
  <c r="F25" i="6" s="1"/>
  <c r="D25" i="6" s="1"/>
  <c r="E25" i="6" s="1"/>
  <c r="C26" i="6" l="1"/>
  <c r="F26" i="6" s="1"/>
  <c r="D26" i="6" s="1"/>
  <c r="E26" i="6" s="1"/>
  <c r="C27" i="6" s="1"/>
  <c r="F27" i="6" s="1"/>
  <c r="D27" i="6" s="1"/>
  <c r="E27" i="6" s="1"/>
  <c r="C28" i="6" l="1"/>
  <c r="F28" i="6" s="1"/>
  <c r="D28" i="6" s="1"/>
  <c r="E28" i="6" s="1"/>
  <c r="C29" i="6" l="1"/>
  <c r="F29" i="6" s="1"/>
  <c r="D29" i="6" s="1"/>
  <c r="E29" i="6" l="1"/>
  <c r="C30" i="6" l="1"/>
  <c r="F30" i="6" s="1"/>
  <c r="D30" i="6" s="1"/>
  <c r="E30" i="6" s="1"/>
  <c r="C31" i="6" l="1"/>
  <c r="F31" i="6" s="1"/>
  <c r="D31" i="6" s="1"/>
  <c r="E31" i="6" l="1"/>
  <c r="C32" i="6" l="1"/>
  <c r="F32" i="6" s="1"/>
  <c r="D32" i="6" s="1"/>
  <c r="E32" i="6" s="1"/>
  <c r="C33" i="6" s="1"/>
  <c r="F33" i="6" l="1"/>
  <c r="D33" i="6" s="1"/>
  <c r="E33" i="6" s="1"/>
  <c r="C34" i="6" s="1"/>
  <c r="F34" i="6" l="1"/>
  <c r="D34" i="6" s="1"/>
  <c r="E34" i="6" s="1"/>
  <c r="C35" i="6" l="1"/>
  <c r="F35" i="6" l="1"/>
  <c r="D35" i="6" s="1"/>
  <c r="E35" i="6" s="1"/>
  <c r="C36" i="6" l="1"/>
  <c r="F36" i="6" s="1"/>
  <c r="D36" i="6" s="1"/>
  <c r="E36" i="6" l="1"/>
  <c r="C37" i="6" l="1"/>
  <c r="F37" i="6" s="1"/>
  <c r="D37" i="6" s="1"/>
  <c r="E37" i="6" s="1"/>
  <c r="C38" i="6" l="1"/>
  <c r="F38" i="6" l="1"/>
  <c r="D38" i="6" s="1"/>
  <c r="E38" i="6" s="1"/>
  <c r="C39" i="6" l="1"/>
  <c r="F39" i="6" s="1"/>
  <c r="D39" i="6" s="1"/>
  <c r="E39" i="6" l="1"/>
  <c r="C40" i="6" l="1"/>
  <c r="F40" i="6" s="1"/>
  <c r="D40" i="6" s="1"/>
  <c r="E40" i="6" l="1"/>
  <c r="C41" i="6" s="1"/>
  <c r="F41" i="6" s="1"/>
  <c r="D41" i="6" s="1"/>
  <c r="E41" i="6" l="1"/>
  <c r="C42" i="6" l="1"/>
  <c r="F42" i="6" s="1"/>
  <c r="D42" i="6" s="1"/>
  <c r="E42" i="6" l="1"/>
  <c r="C43" i="6" l="1"/>
  <c r="F43" i="6" s="1"/>
  <c r="D43" i="6" s="1"/>
  <c r="E43" i="6" l="1"/>
  <c r="C44" i="6" l="1"/>
  <c r="F44" i="6" l="1"/>
  <c r="D44" i="6" s="1"/>
  <c r="E44" i="6" s="1"/>
  <c r="C45" i="6" l="1"/>
  <c r="F45" i="6" s="1"/>
  <c r="D45" i="6" s="1"/>
  <c r="E45" i="6" s="1"/>
  <c r="C46" i="6" l="1"/>
  <c r="F46" i="6" s="1"/>
  <c r="D46" i="6" s="1"/>
  <c r="E46" i="6" l="1"/>
  <c r="C47" i="6" l="1"/>
  <c r="F47" i="6" s="1"/>
  <c r="D47" i="6" s="1"/>
  <c r="E47" i="6" l="1"/>
  <c r="C48" i="6" l="1"/>
  <c r="F48" i="6" s="1"/>
  <c r="D48" i="6" s="1"/>
  <c r="E48" i="6" l="1"/>
  <c r="C49" i="6" l="1"/>
  <c r="F49" i="6" s="1"/>
  <c r="D49" i="6" s="1"/>
  <c r="E49" i="6" l="1"/>
  <c r="C50" i="6" l="1"/>
  <c r="F50" i="6" s="1"/>
  <c r="D50" i="6" s="1"/>
  <c r="E50" i="6" l="1"/>
  <c r="C51" i="6" l="1"/>
  <c r="F51" i="6" l="1"/>
  <c r="D51" i="6" s="1"/>
  <c r="E51" i="6" s="1"/>
  <c r="C52" i="6" l="1"/>
  <c r="F52" i="6" s="1"/>
  <c r="D52" i="6" s="1"/>
  <c r="E52" i="6" l="1"/>
  <c r="C53" i="6" l="1"/>
  <c r="F53" i="6" s="1"/>
  <c r="D53" i="6" s="1"/>
  <c r="E53" i="6" l="1"/>
  <c r="C54" i="6" l="1"/>
  <c r="F54" i="6" l="1"/>
  <c r="D54" i="6" s="1"/>
  <c r="E54" i="6" s="1"/>
  <c r="C55" i="6" l="1"/>
  <c r="F55" i="6" s="1"/>
  <c r="D55" i="6" s="1"/>
  <c r="E55" i="6" l="1"/>
  <c r="C56" i="6" l="1"/>
  <c r="F56" i="6" l="1"/>
  <c r="D56" i="6" s="1"/>
  <c r="E56" i="6" s="1"/>
  <c r="C57" i="6" l="1"/>
  <c r="F57" i="6" s="1"/>
  <c r="D57" i="6" s="1"/>
  <c r="E57" i="6" l="1"/>
  <c r="C58" i="6" l="1"/>
  <c r="F58" i="6" s="1"/>
  <c r="D58" i="6" s="1"/>
  <c r="E58" i="6" s="1"/>
  <c r="C59" i="6" l="1"/>
  <c r="F59" i="6" s="1"/>
  <c r="D59" i="6" s="1"/>
  <c r="E59" i="6" s="1"/>
  <c r="C60" i="6" l="1"/>
  <c r="F60" i="6" l="1"/>
  <c r="D60" i="6" s="1"/>
  <c r="E60" i="6" s="1"/>
  <c r="C61" i="6" s="1"/>
  <c r="F61" i="6" s="1"/>
  <c r="D61" i="6" s="1"/>
  <c r="E61" i="6" l="1"/>
  <c r="C62" i="6" l="1"/>
  <c r="F62" i="6" l="1"/>
  <c r="D62" i="6" s="1"/>
  <c r="E62" i="6" s="1"/>
  <c r="C63" i="6" l="1"/>
  <c r="F63" i="6" l="1"/>
  <c r="D63" i="6" s="1"/>
  <c r="E63" i="6" s="1"/>
  <c r="C64" i="6" l="1"/>
  <c r="F64" i="6" l="1"/>
  <c r="D64" i="6" s="1"/>
  <c r="E64" i="6" s="1"/>
  <c r="C65" i="6" l="1"/>
  <c r="F65" i="6" l="1"/>
  <c r="D65" i="6" s="1"/>
  <c r="E65" i="6" s="1"/>
  <c r="C66" i="6" l="1"/>
  <c r="F66" i="6" l="1"/>
  <c r="D66" i="6" s="1"/>
  <c r="E66" i="6" s="1"/>
  <c r="C67" i="6" l="1"/>
  <c r="F67" i="6" s="1"/>
  <c r="D67" i="6" s="1"/>
  <c r="E67" i="6" l="1"/>
  <c r="C68" i="6" s="1"/>
  <c r="F68" i="6" s="1"/>
  <c r="D68" i="6" s="1"/>
  <c r="E68" i="6" l="1"/>
  <c r="C69" i="6" l="1"/>
  <c r="F69" i="6" l="1"/>
  <c r="D69" i="6" s="1"/>
  <c r="E69" i="6" s="1"/>
  <c r="C70" i="6" s="1"/>
  <c r="F70" i="6" l="1"/>
  <c r="D70" i="6" s="1"/>
  <c r="E70" i="6" s="1"/>
  <c r="C71" i="6" l="1"/>
  <c r="F71" i="6" s="1"/>
  <c r="D71" i="6" s="1"/>
  <c r="E71" i="6" l="1"/>
  <c r="C72" i="6" l="1"/>
  <c r="F72" i="6" l="1"/>
  <c r="D72" i="6" s="1"/>
  <c r="E72" i="6" s="1"/>
  <c r="C73" i="6" l="1"/>
  <c r="F73" i="6" s="1"/>
  <c r="D73" i="6" s="1"/>
  <c r="E73" i="6" l="1"/>
  <c r="C74" i="6" l="1"/>
  <c r="F74" i="6" l="1"/>
  <c r="D74" i="6" s="1"/>
  <c r="E74" i="6" s="1"/>
  <c r="C75" i="6" l="1"/>
  <c r="F75" i="6" s="1"/>
  <c r="D75" i="6" s="1"/>
  <c r="E75" i="6" s="1"/>
  <c r="C76" i="6" l="1"/>
  <c r="F76" i="6" s="1"/>
  <c r="D76" i="6" s="1"/>
  <c r="E76" i="6" l="1"/>
  <c r="C77" i="6" l="1"/>
  <c r="F77" i="6" s="1"/>
  <c r="D77" i="6" s="1"/>
  <c r="E77" i="6" l="1"/>
  <c r="C78" i="6" l="1"/>
  <c r="F78" i="6" l="1"/>
  <c r="D78" i="6" s="1"/>
  <c r="E78" i="6" s="1"/>
  <c r="C79" i="6" l="1"/>
  <c r="F79" i="6" s="1"/>
  <c r="D79" i="6" s="1"/>
  <c r="E79" i="6" l="1"/>
  <c r="C80" i="6" l="1"/>
  <c r="F80" i="6" s="1"/>
  <c r="D80" i="6" s="1"/>
  <c r="E80" i="6" l="1"/>
  <c r="C81" i="6" l="1"/>
  <c r="F81" i="6" s="1"/>
  <c r="D81" i="6" s="1"/>
  <c r="E81" i="6" l="1"/>
  <c r="C82" i="6" l="1"/>
  <c r="F82" i="6" s="1"/>
  <c r="D82" i="6" s="1"/>
  <c r="E82" i="6" l="1"/>
  <c r="C83" i="6" l="1"/>
  <c r="F83" i="6" s="1"/>
  <c r="D83" i="6" s="1"/>
  <c r="E83" i="6" s="1"/>
  <c r="C84" i="6" l="1"/>
  <c r="F84" i="6" s="1"/>
  <c r="D84" i="6" s="1"/>
  <c r="E84" i="6" l="1"/>
  <c r="C85" i="6" l="1"/>
  <c r="F85" i="6" s="1"/>
  <c r="D85" i="6" s="1"/>
  <c r="E85" i="6" l="1"/>
  <c r="C86" i="6" l="1"/>
  <c r="F86" i="6" l="1"/>
  <c r="D86" i="6" s="1"/>
  <c r="E86" i="6" s="1"/>
  <c r="C87" i="6" l="1"/>
  <c r="F87" i="6" s="1"/>
  <c r="D87" i="6" s="1"/>
  <c r="E87" i="6" l="1"/>
  <c r="C88" i="6" l="1"/>
  <c r="F88" i="6" s="1"/>
  <c r="D88" i="6" s="1"/>
  <c r="E88" i="6" l="1"/>
  <c r="C89" i="6" l="1"/>
  <c r="F89" i="6" s="1"/>
  <c r="D89" i="6" s="1"/>
  <c r="E89" i="6" l="1"/>
  <c r="C90" i="6" l="1"/>
  <c r="F90" i="6" s="1"/>
  <c r="D90" i="6" s="1"/>
  <c r="E90" i="6" l="1"/>
  <c r="C91" i="6" l="1"/>
  <c r="F91" i="6" s="1"/>
  <c r="D91" i="6" s="1"/>
  <c r="E91" i="6" l="1"/>
  <c r="C92" i="6" l="1"/>
  <c r="F92" i="6" s="1"/>
  <c r="D92" i="6" s="1"/>
  <c r="E92" i="6" l="1"/>
  <c r="C93" i="6" l="1"/>
  <c r="F93" i="6" s="1"/>
  <c r="D93" i="6" s="1"/>
  <c r="E93" i="6" l="1"/>
  <c r="C94" i="6" l="1"/>
  <c r="F94" i="6" l="1"/>
  <c r="D94" i="6" s="1"/>
  <c r="E94" i="6" s="1"/>
  <c r="C95" i="6" l="1"/>
  <c r="F95" i="6" s="1"/>
  <c r="D95" i="6" s="1"/>
  <c r="E95" i="6" l="1"/>
  <c r="C96" i="6" l="1"/>
  <c r="F96" i="6" s="1"/>
  <c r="D96" i="6" s="1"/>
  <c r="E96" i="6" l="1"/>
  <c r="C97" i="6" l="1"/>
  <c r="F97" i="6" s="1"/>
  <c r="D97" i="6" s="1"/>
  <c r="E97" i="6" l="1"/>
  <c r="C98" i="6" l="1"/>
  <c r="F98" i="6" s="1"/>
  <c r="D98" i="6" s="1"/>
  <c r="E98" i="6" l="1"/>
  <c r="C99" i="6" l="1"/>
  <c r="F99" i="6" s="1"/>
  <c r="D99" i="6" s="1"/>
  <c r="E99" i="6" l="1"/>
  <c r="C100" i="6" l="1"/>
  <c r="F100" i="6" s="1"/>
  <c r="D100" i="6" s="1"/>
  <c r="E100" i="6" l="1"/>
  <c r="C101" i="6" l="1"/>
  <c r="F101" i="6" s="1"/>
  <c r="D101" i="6" s="1"/>
  <c r="E101" i="6" l="1"/>
  <c r="C102" i="6" l="1"/>
  <c r="F102" i="6" s="1"/>
  <c r="D102" i="6" s="1"/>
  <c r="E102" i="6" s="1"/>
  <c r="C103" i="6" l="1"/>
  <c r="F103" i="6" s="1"/>
  <c r="D103" i="6" s="1"/>
  <c r="E103" i="6" l="1"/>
  <c r="C104" i="6" l="1"/>
  <c r="F104" i="6" s="1"/>
  <c r="D104" i="6" s="1"/>
  <c r="E104" i="6" l="1"/>
  <c r="C105" i="6" l="1"/>
  <c r="F105" i="6" s="1"/>
  <c r="D105" i="6" s="1"/>
  <c r="E105" i="6" l="1"/>
  <c r="C106" i="6" l="1"/>
  <c r="F106" i="6" s="1"/>
  <c r="D106" i="6" s="1"/>
  <c r="E106" i="6" l="1"/>
  <c r="C107" i="6" l="1"/>
  <c r="F107" i="6" s="1"/>
  <c r="D107" i="6" s="1"/>
  <c r="E107" i="6" l="1"/>
  <c r="C108" i="6" l="1"/>
  <c r="F108" i="6" s="1"/>
  <c r="D108" i="6" s="1"/>
  <c r="E108" i="6" l="1"/>
  <c r="C109" i="6" l="1"/>
  <c r="F109" i="6" s="1"/>
  <c r="D109" i="6" s="1"/>
  <c r="E109" i="6" l="1"/>
  <c r="C110" i="6" l="1"/>
  <c r="F110" i="6" l="1"/>
  <c r="D110" i="6" s="1"/>
  <c r="E110" i="6" s="1"/>
  <c r="C111" i="6" l="1"/>
  <c r="F111" i="6" s="1"/>
  <c r="D111" i="6" s="1"/>
  <c r="E111" i="6" l="1"/>
  <c r="C112" i="6" l="1"/>
  <c r="F112" i="6" s="1"/>
  <c r="D112" i="6" s="1"/>
  <c r="E112" i="6" l="1"/>
  <c r="C113" i="6" l="1"/>
  <c r="F113" i="6" s="1"/>
  <c r="D113" i="6" s="1"/>
  <c r="E113" i="6" l="1"/>
  <c r="C114" i="6" l="1"/>
  <c r="F114" i="6" s="1"/>
  <c r="D114" i="6" s="1"/>
  <c r="E114" i="6" l="1"/>
  <c r="C115" i="6" l="1"/>
  <c r="F115" i="6" s="1"/>
  <c r="D115" i="6" s="1"/>
  <c r="E115" i="6" l="1"/>
  <c r="C116" i="6" l="1"/>
  <c r="F116" i="6" s="1"/>
  <c r="D116" i="6" s="1"/>
  <c r="E116" i="6" l="1"/>
  <c r="C117" i="6" l="1"/>
  <c r="F117" i="6" s="1"/>
  <c r="D117" i="6" s="1"/>
  <c r="E117" i="6" l="1"/>
  <c r="C118" i="6" l="1"/>
  <c r="F118" i="6" l="1"/>
  <c r="D118" i="6" s="1"/>
  <c r="E118" i="6" s="1"/>
  <c r="C119" i="6" l="1"/>
  <c r="F119" i="6" s="1"/>
  <c r="D119" i="6" s="1"/>
  <c r="E119" i="6" l="1"/>
  <c r="C120" i="6" l="1"/>
  <c r="F120" i="6" s="1"/>
  <c r="D120" i="6" s="1"/>
  <c r="E120" i="6" l="1"/>
  <c r="C121" i="6" l="1"/>
  <c r="F121" i="6" s="1"/>
  <c r="D121" i="6" s="1"/>
  <c r="E121" i="6" l="1"/>
</calcChain>
</file>

<file path=xl/sharedStrings.xml><?xml version="1.0" encoding="utf-8"?>
<sst xmlns="http://schemas.openxmlformats.org/spreadsheetml/2006/main" count="238" uniqueCount="168">
  <si>
    <t>Ω</t>
  </si>
  <si>
    <t>Cboot</t>
  </si>
  <si>
    <t>V</t>
  </si>
  <si>
    <t>uF</t>
  </si>
  <si>
    <t>Fsw</t>
  </si>
  <si>
    <t>kHz</t>
  </si>
  <si>
    <t>ns</t>
  </si>
  <si>
    <t>%</t>
  </si>
  <si>
    <t>nC</t>
  </si>
  <si>
    <t>kΩ</t>
  </si>
  <si>
    <t>Duty Cycle</t>
  </si>
  <si>
    <t>Qgate</t>
  </si>
  <si>
    <t>Freq</t>
  </si>
  <si>
    <t>Period</t>
  </si>
  <si>
    <t>us</t>
  </si>
  <si>
    <t>uA</t>
  </si>
  <si>
    <t>RGS</t>
  </si>
  <si>
    <t>Dynamic charge due to boot bias</t>
  </si>
  <si>
    <t>Dynamic charge due to driving gate-source resistor</t>
  </si>
  <si>
    <t>Qtot</t>
  </si>
  <si>
    <t>Boot drop (%)</t>
  </si>
  <si>
    <t>Boot drop (V)</t>
  </si>
  <si>
    <t>nF</t>
  </si>
  <si>
    <t>Boot Refresh Time</t>
  </si>
  <si>
    <t>Vc(t)</t>
  </si>
  <si>
    <t>Switching frequency</t>
  </si>
  <si>
    <t>Highest duty cycle of application</t>
  </si>
  <si>
    <t>High On Time</t>
  </si>
  <si>
    <t>High side on time</t>
  </si>
  <si>
    <t>Dynamic charge due to FET gate leakage current</t>
  </si>
  <si>
    <t>I_GS_Leak</t>
  </si>
  <si>
    <t>Total High Side GaN FET/MOSFET gate charge</t>
  </si>
  <si>
    <t>High side static bias current; Found in datasheet as IQ_BOOT</t>
  </si>
  <si>
    <t>PVCC=BOOT=UG</t>
  </si>
  <si>
    <t>Driver PVCC bias = Boot bias = High side gate drive voltage</t>
  </si>
  <si>
    <t>High side GaN FET/MOSFET Gate to Source Forward leakage current</t>
  </si>
  <si>
    <t>Total Charge During On Time</t>
  </si>
  <si>
    <t>The boot refresh is an RC circuit defined by Vc(t) = PVCC - Vb*e-(t/RC)</t>
  </si>
  <si>
    <t>5% to 10% is the recommended amount of boot ripple</t>
  </si>
  <si>
    <t>Boot Sw RON</t>
  </si>
  <si>
    <t>PVCC</t>
  </si>
  <si>
    <t>% of PVCC</t>
  </si>
  <si>
    <t>Input the parameters in green and the table below shows the cap voltage between each charge and discharge cycle</t>
  </si>
  <si>
    <t>Boot Bias Current</t>
  </si>
  <si>
    <t>Boot Charge Period</t>
  </si>
  <si>
    <t>Boot Discharge Period</t>
  </si>
  <si>
    <t>Discharge Cycle includes 1)Boot bias current and 2)Boot voltage drop from turning on high side FET gate only if the boot voltage is &gt; UVLO threshold in cell B15</t>
  </si>
  <si>
    <t>Vc(t) = Vdd - Vb*e-(t/RC)</t>
  </si>
  <si>
    <t>Cycle</t>
  </si>
  <si>
    <t>Time (ns)</t>
  </si>
  <si>
    <t>Charge Cycle Voltage (V)</t>
  </si>
  <si>
    <t>Discharge Cycle Voltage (V)</t>
  </si>
  <si>
    <t>Vboot End of discharge  (V)</t>
  </si>
  <si>
    <t>Vboot End of Charge (V)</t>
  </si>
  <si>
    <t>Steady State Boot Voltage</t>
  </si>
  <si>
    <t>ISL73847 provides 32 Boot Refresh Pulses during Soft Start</t>
  </si>
  <si>
    <t>PWM Frequency (in kHz).  Range is from 250kHz to 1.5MHz.</t>
  </si>
  <si>
    <t>Boot Refresh pulse width (in ns).  Range is from 100ns to 124ns.</t>
  </si>
  <si>
    <t>Total charge consumption of boot cap during high side on time</t>
  </si>
  <si>
    <t>High Side Gate Charge</t>
  </si>
  <si>
    <t>Keep this value 0 since during controller boot refresh the high side does not turn on</t>
  </si>
  <si>
    <t>Initial Boot Voltage</t>
  </si>
  <si>
    <t xml:space="preserve">Values in green are user input.  </t>
  </si>
  <si>
    <t>Switching period</t>
  </si>
  <si>
    <t>Qgate_leak</t>
  </si>
  <si>
    <t>Qboot</t>
  </si>
  <si>
    <t>Q_Rgs</t>
  </si>
  <si>
    <t>C = Q/V; Choose closes standard value or next value up</t>
  </si>
  <si>
    <t xml:space="preserve">Cboot </t>
  </si>
  <si>
    <t>Boot refresh charge time based on Fsw and max duty cycle</t>
  </si>
  <si>
    <t>It should remain &gt;98% of PVCC voltage.  You want the refresh cycle to take it back up near PVCC</t>
  </si>
  <si>
    <t>mA</t>
  </si>
  <si>
    <t>Operating Frequency</t>
  </si>
  <si>
    <t>VDD Supply Voltage</t>
  </si>
  <si>
    <t>AVCC LDO Voltage</t>
  </si>
  <si>
    <t>PVCC LDO Voltage</t>
  </si>
  <si>
    <t>Total High Side FET Gate Charge</t>
  </si>
  <si>
    <t>Total Low Side FET Gate Charge</t>
  </si>
  <si>
    <t>kohm</t>
  </si>
  <si>
    <t>ohm</t>
  </si>
  <si>
    <t>External UG gate resistor</t>
  </si>
  <si>
    <t>External LG gate resistor</t>
  </si>
  <si>
    <t xml:space="preserve">ohm </t>
  </si>
  <si>
    <t>VDD Quiescent Supply Current with PWM=Float (neglecting dead time resistors)</t>
  </si>
  <si>
    <t>RDU dead time resistor</t>
  </si>
  <si>
    <t>RDL dead time resistor</t>
  </si>
  <si>
    <t>VDD Quiescent Supply Current due to dead time resistors</t>
  </si>
  <si>
    <t>VDD Dynamic Operating Current with Quiescent component removed</t>
  </si>
  <si>
    <t>mW</t>
  </si>
  <si>
    <t>Static Power Dissipation of AVCC rail</t>
  </si>
  <si>
    <t>AVCC LDO Power Dissipation</t>
  </si>
  <si>
    <t>Nominal Duty Cycle</t>
  </si>
  <si>
    <t>0.5*Qg*Fsw*Vgs power dissipation of high side during turn on</t>
  </si>
  <si>
    <t>0.5*Qg*Fsw*Vgs power dissipation of high side during turn off</t>
  </si>
  <si>
    <t>0.5*Qg*Fsw*Vgs power dissipation of low side during turn off</t>
  </si>
  <si>
    <t>0.5*Qg*Fsw*Vgs power dissipation of low side during turn on</t>
  </si>
  <si>
    <t>Power dissipation of UGL-PHS resistor during high side on time</t>
  </si>
  <si>
    <t>Power dissipation of LGL-PGND resistor during low side on time</t>
  </si>
  <si>
    <t>PVCC LDO Power Dissipation</t>
  </si>
  <si>
    <t>Dynamic Current for high side gate charge</t>
  </si>
  <si>
    <t>Dynamic Current for low side gate charge</t>
  </si>
  <si>
    <t xml:space="preserve">Dynamic Power Dissipation of Biasing Driver </t>
  </si>
  <si>
    <t>VDD Dynamic Operating Current with internal pull down resistor dissipation removed</t>
  </si>
  <si>
    <t xml:space="preserve">Input the parameters in green cells per your design.  </t>
  </si>
  <si>
    <t>Dynamic Current for high side UGL-PHS resistor</t>
  </si>
  <si>
    <t>Dynamic Current for high side LGL-PGND resistor</t>
  </si>
  <si>
    <t>to prevent the next discharge cycle from eventually hitting boot UVLO.</t>
  </si>
  <si>
    <t>or reduce the max expected duty cycle.</t>
  </si>
  <si>
    <t>If you don't reach &gt;98% of PVCC it means you need to increase the boot capacitance</t>
  </si>
  <si>
    <t>Boot Refresh Time of ISL73847</t>
  </si>
  <si>
    <t>ISL73041 CLCC Package Theta JC</t>
  </si>
  <si>
    <t>ISL73041 CLCC Junction Temp from Case Temp</t>
  </si>
  <si>
    <t>Case Temp</t>
  </si>
  <si>
    <r>
      <t xml:space="preserve">VDD Dynamic Operating Current @ Fsw (Use Fig. 47 on ISL73041SEH datasheet)
</t>
    </r>
    <r>
      <rPr>
        <sz val="11"/>
        <color rgb="FFC00000"/>
        <rFont val="Calibri"/>
        <family val="2"/>
        <scheme val="minor"/>
      </rPr>
      <t>Choose curve based on RDU/RDL resistor used for accuracy</t>
    </r>
  </si>
  <si>
    <t>Cells in gray are calculated or fixed values.  Change with precaution.</t>
  </si>
  <si>
    <t>IC power dissipation shown in orange cell</t>
  </si>
  <si>
    <t>Notes</t>
  </si>
  <si>
    <t>Merged Ripple tab and Impedance tab into one tab</t>
  </si>
  <si>
    <t>For designing the boot capacitor needed to support boot ripple voltage requirements in half bridge operation</t>
  </si>
  <si>
    <t>Factor</t>
  </si>
  <si>
    <t>For determining if the boot switch impedance and refresh time (Lower FET ON time) is adequate for the recharging boot capacitor</t>
  </si>
  <si>
    <t>Boot Capacitor Value To Meet Ripple Requirement</t>
  </si>
  <si>
    <t>Boot Impedance For Refreshing Capacitor</t>
  </si>
  <si>
    <t>Calculated values; don't change</t>
  </si>
  <si>
    <t>Pulled from B8 above</t>
  </si>
  <si>
    <t>Pulled from B10 above (lowest refresh time)</t>
  </si>
  <si>
    <t>The Boot ripple voltage is how much C_BOOT gets discharge  during upper FET on time.</t>
  </si>
  <si>
    <t>I_BOOT includes: 1) Boot bias current 2) Gate-Source Resistor Current, 3) FET Qgs</t>
  </si>
  <si>
    <t>Cell D18 shows the boot cap required.</t>
  </si>
  <si>
    <t>Boot ripple target</t>
  </si>
  <si>
    <t>Pulled from B13 above</t>
  </si>
  <si>
    <t>Pulled from B19 above</t>
  </si>
  <si>
    <t>Pulled from B21 above</t>
  </si>
  <si>
    <t>Pulled from Ripple Design tab</t>
  </si>
  <si>
    <t>UGL-PHS Gate-Source Resistor; Fixed</t>
  </si>
  <si>
    <t>I_BOOT</t>
  </si>
  <si>
    <t>Refresh Freq = PWM Freq for ISL73847</t>
  </si>
  <si>
    <t>R_UG-PHS</t>
  </si>
  <si>
    <t>When to use this spreadsheet:  For designing # of boot refresh cycles to charge boot cap from a specific (usually 0V) to its final value using ISL73847 controller</t>
  </si>
  <si>
    <t>°C</t>
  </si>
  <si>
    <t>°C/W</t>
  </si>
  <si>
    <t>Boot Refresh Repeat Timer</t>
  </si>
  <si>
    <t>Discharge Time</t>
  </si>
  <si>
    <t>Yes/No</t>
  </si>
  <si>
    <t>If cell B16&lt;B15, under a worse case analysis, you could discharge Boot voltage to UVLO during repeat timer.  Requires a larger boot cap to avoid this situation.</t>
  </si>
  <si>
    <t>Increase Boot Cap Value?</t>
  </si>
  <si>
    <t>Added in checker for boot refresh timer window.</t>
  </si>
  <si>
    <t xml:space="preserve">Cell B16 shows the time it takes to discharge driver PVCC to Boot UVLO threshold.  </t>
  </si>
  <si>
    <t>BOOT UVLO Rising</t>
  </si>
  <si>
    <t>BOOT UVLO Falling</t>
  </si>
  <si>
    <t>Typical Rising BOOT UVLO threshold of ISL73041</t>
  </si>
  <si>
    <t>Worse Case Timer for initiating another boot refresh</t>
  </si>
  <si>
    <r>
      <t xml:space="preserve">Find the time in cell </t>
    </r>
    <r>
      <rPr>
        <b/>
        <sz val="12"/>
        <color theme="1"/>
        <rFont val="Calibri"/>
        <family val="2"/>
        <scheme val="minor"/>
      </rPr>
      <t>B34</t>
    </r>
    <r>
      <rPr>
        <sz val="11"/>
        <color theme="1"/>
        <rFont val="Calibri"/>
        <family val="2"/>
        <scheme val="minor"/>
      </rPr>
      <t xml:space="preserve"> in the graph or list below to find the boot voltage at the refresh time.  </t>
    </r>
  </si>
  <si>
    <t>Fixed a cell formula error in cell B21 of tab Cboot Ripple Design</t>
  </si>
  <si>
    <t>Date</t>
  </si>
  <si>
    <t>Revision</t>
  </si>
  <si>
    <t>Consolidated ISL73041 and 71441 calculators</t>
  </si>
  <si>
    <t>Boot switch Ron for ISL73041/71441 (1.45Ω DS Max)</t>
  </si>
  <si>
    <t>High Side Driver UGL to PHS impedance internal to ISL73041/71441</t>
  </si>
  <si>
    <t>Worse case falling BOOT UVLO threshold of ISL73041/71441</t>
  </si>
  <si>
    <t>ISL73041/71441 Power Dissipation Estimator</t>
  </si>
  <si>
    <t>Internal UGL-PHS discharge resistor in ISL73041/71441</t>
  </si>
  <si>
    <t>ISL73041/71441 UGH PMOS Resistance</t>
  </si>
  <si>
    <t>ISL73041/71441 UGL NMOS Resistance</t>
  </si>
  <si>
    <t>Total ISL73041/71441 Power Dissipation</t>
  </si>
  <si>
    <t>Internal LGL-PGND discharge resistor in ISL73041/71441</t>
  </si>
  <si>
    <t>ISL73041/71441 LGH PMOS Resistance</t>
  </si>
  <si>
    <t>ISL73041/71441 LGL NMOS Resistance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</si>
</sst>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5" x14ac:knownFonts="1">
    <font>
      <sz val="11"/>
      <color theme="1"/>
      <name val="Calibri"/>
      <family val="2"/>
      <scheme val="minor"/>
    </font>
    <font>
      <b/>
      <sz val="11"/>
      <color theme="1"/>
      <name val="Calibri"/>
      <family val="2"/>
      <scheme val="minor"/>
    </font>
    <font>
      <sz val="11"/>
      <color rgb="FFC00000"/>
      <name val="Calibri"/>
      <family val="2"/>
      <scheme val="minor"/>
    </font>
    <font>
      <b/>
      <sz val="12"/>
      <color theme="1"/>
      <name val="Calibri"/>
      <family val="2"/>
      <scheme val="minor"/>
    </font>
    <font>
      <b/>
      <sz val="14"/>
      <color theme="1"/>
      <name val="Calibri"/>
      <family val="2"/>
      <scheme val="minor"/>
    </font>
  </fonts>
  <fills count="13">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theme="2" tint="-0.249977111117893"/>
        <bgColor indexed="64"/>
      </patternFill>
    </fill>
    <fill>
      <patternFill patternType="solid">
        <fgColor theme="7"/>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6"/>
        <bgColor indexed="64"/>
      </patternFill>
    </fill>
    <fill>
      <patternFill patternType="solid">
        <fgColor theme="7" tint="0.59999389629810485"/>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0" fillId="2" borderId="0" xfId="0" applyFill="1"/>
    <xf numFmtId="0" fontId="0" fillId="4" borderId="0" xfId="0" applyFill="1"/>
    <xf numFmtId="164" fontId="0" fillId="0" borderId="0" xfId="0" applyNumberFormat="1"/>
    <xf numFmtId="0" fontId="0" fillId="6" borderId="0" xfId="0" applyFill="1"/>
    <xf numFmtId="0" fontId="0" fillId="0" borderId="1" xfId="0" applyBorder="1"/>
    <xf numFmtId="164" fontId="0" fillId="0" borderId="1" xfId="0" applyNumberFormat="1" applyBorder="1"/>
    <xf numFmtId="0" fontId="0" fillId="3" borderId="0" xfId="0" applyFill="1"/>
    <xf numFmtId="0" fontId="0" fillId="3" borderId="0" xfId="0" applyFill="1" applyAlignment="1">
      <alignment wrapText="1"/>
    </xf>
    <xf numFmtId="0" fontId="0" fillId="0" borderId="1" xfId="0" applyBorder="1" applyAlignment="1">
      <alignment wrapText="1"/>
    </xf>
    <xf numFmtId="0" fontId="0" fillId="0" borderId="1" xfId="0"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7" borderId="1" xfId="0" applyFill="1" applyBorder="1" applyAlignment="1">
      <alignment horizontal="center"/>
    </xf>
    <xf numFmtId="0" fontId="0" fillId="0" borderId="1" xfId="0" applyBorder="1" applyAlignment="1">
      <alignment horizontal="center" wrapText="1"/>
    </xf>
    <xf numFmtId="0" fontId="0" fillId="8" borderId="1" xfId="0" applyFill="1" applyBorder="1" applyAlignment="1">
      <alignment horizontal="center"/>
    </xf>
    <xf numFmtId="0" fontId="0" fillId="10" borderId="1" xfId="0" applyFill="1" applyBorder="1" applyAlignment="1">
      <alignment horizontal="center"/>
    </xf>
    <xf numFmtId="0" fontId="0" fillId="5" borderId="1" xfId="0" applyFill="1" applyBorder="1" applyAlignment="1">
      <alignment horizontal="center"/>
    </xf>
    <xf numFmtId="165" fontId="0" fillId="0" borderId="1" xfId="0" applyNumberFormat="1" applyBorder="1" applyAlignment="1">
      <alignment horizontal="center"/>
    </xf>
    <xf numFmtId="165" fontId="0" fillId="9" borderId="1" xfId="0" applyNumberFormat="1" applyFill="1" applyBorder="1" applyAlignment="1">
      <alignment horizontal="center"/>
    </xf>
    <xf numFmtId="0" fontId="0" fillId="9" borderId="1" xfId="0" applyFill="1" applyBorder="1" applyAlignment="1">
      <alignment horizontal="center"/>
    </xf>
    <xf numFmtId="0" fontId="0" fillId="9" borderId="1" xfId="0" applyFill="1" applyBorder="1"/>
    <xf numFmtId="0" fontId="0" fillId="8" borderId="1" xfId="0" applyFill="1" applyBorder="1"/>
    <xf numFmtId="0" fontId="0" fillId="5" borderId="1" xfId="0" applyFill="1" applyBorder="1"/>
    <xf numFmtId="0" fontId="0" fillId="11" borderId="1" xfId="0" applyFill="1" applyBorder="1"/>
    <xf numFmtId="165" fontId="0" fillId="0" borderId="0" xfId="0" applyNumberFormat="1"/>
    <xf numFmtId="0" fontId="1" fillId="0" borderId="0" xfId="0" applyFont="1"/>
    <xf numFmtId="14" fontId="0" fillId="0" borderId="0" xfId="0" applyNumberFormat="1"/>
    <xf numFmtId="0" fontId="0" fillId="7" borderId="1" xfId="0" applyFill="1" applyBorder="1"/>
    <xf numFmtId="165" fontId="0" fillId="2" borderId="1" xfId="0" applyNumberFormat="1" applyFill="1" applyBorder="1" applyAlignment="1">
      <alignment horizontal="center"/>
    </xf>
    <xf numFmtId="164" fontId="0" fillId="3" borderId="1" xfId="0" applyNumberFormat="1" applyFill="1" applyBorder="1" applyAlignment="1">
      <alignment horizontal="center"/>
    </xf>
    <xf numFmtId="0" fontId="0" fillId="12" borderId="0" xfId="0" applyFill="1"/>
    <xf numFmtId="0" fontId="0" fillId="12" borderId="1" xfId="0" applyFill="1" applyBorder="1" applyAlignment="1">
      <alignment horizontal="center"/>
    </xf>
    <xf numFmtId="1" fontId="0" fillId="12" borderId="1" xfId="0" applyNumberFormat="1" applyFill="1" applyBorder="1" applyAlignment="1">
      <alignment horizontal="center"/>
    </xf>
    <xf numFmtId="164" fontId="0" fillId="12" borderId="1" xfId="0" applyNumberFormat="1" applyFill="1" applyBorder="1" applyAlignment="1">
      <alignment horizontal="center"/>
    </xf>
    <xf numFmtId="165" fontId="0" fillId="12" borderId="1" xfId="0" applyNumberFormat="1" applyFill="1" applyBorder="1" applyAlignment="1">
      <alignment horizontal="center"/>
    </xf>
    <xf numFmtId="1" fontId="0" fillId="12" borderId="0" xfId="0" applyNumberFormat="1" applyFill="1"/>
    <xf numFmtId="0" fontId="4" fillId="3" borderId="0" xfId="0" applyFont="1" applyFill="1" applyAlignment="1">
      <alignment horizontal="left" vertical="center"/>
    </xf>
    <xf numFmtId="165" fontId="0" fillId="12" borderId="0" xfId="0" applyNumberFormat="1" applyFill="1"/>
    <xf numFmtId="165" fontId="0" fillId="12" borderId="0" xfId="0" applyNumberFormat="1" applyFill="1" applyAlignment="1">
      <alignment horizontal="right"/>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cellXfs>
  <cellStyles count="1">
    <cellStyle name="Normal" xfId="0" builtinId="0"/>
  </cellStyles>
  <dxfs count="2">
    <dxf>
      <font>
        <color theme="1"/>
      </font>
      <fill>
        <patternFill>
          <bgColor rgb="FF00B050"/>
        </patternFill>
      </fill>
    </dxf>
    <dxf>
      <font>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en-US"/>
              <a:t>Boot Cap Voltage During Refresh</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'Cboot Ripple Design'!$H$36</c:f>
              <c:strCache>
                <c:ptCount val="1"/>
                <c:pt idx="0">
                  <c:v>% of PVCC</c:v>
                </c:pt>
              </c:strCache>
            </c:strRef>
          </c:tx>
          <c:spPr>
            <a:ln w="19050" cap="rnd">
              <a:solidFill>
                <a:schemeClr val="accent1"/>
              </a:solidFill>
              <a:round/>
            </a:ln>
            <a:effectLst/>
          </c:spPr>
          <c:marker>
            <c:symbol val="none"/>
          </c:marker>
          <c:xVal>
            <c:numRef>
              <c:f>'Cboot Ripple Design'!$F$37:$F$537</c:f>
              <c:numCache>
                <c:formatCode>General</c:formatCode>
                <c:ptCount val="501"/>
                <c:pt idx="0">
                  <c:v>0</c:v>
                </c:pt>
                <c:pt idx="1">
                  <c:v>0.2</c:v>
                </c:pt>
                <c:pt idx="2">
                  <c:v>0.4</c:v>
                </c:pt>
                <c:pt idx="3">
                  <c:v>0.6</c:v>
                </c:pt>
                <c:pt idx="4">
                  <c:v>0.8</c:v>
                </c:pt>
                <c:pt idx="5">
                  <c:v>1</c:v>
                </c:pt>
                <c:pt idx="6">
                  <c:v>1.2</c:v>
                </c:pt>
                <c:pt idx="7">
                  <c:v>1.4000000000000001</c:v>
                </c:pt>
                <c:pt idx="8">
                  <c:v>1.6</c:v>
                </c:pt>
                <c:pt idx="9">
                  <c:v>1.7999999999999998</c:v>
                </c:pt>
                <c:pt idx="10">
                  <c:v>2</c:v>
                </c:pt>
                <c:pt idx="11">
                  <c:v>2.2000000000000002</c:v>
                </c:pt>
                <c:pt idx="12">
                  <c:v>2.4</c:v>
                </c:pt>
                <c:pt idx="13">
                  <c:v>2.6</c:v>
                </c:pt>
                <c:pt idx="14">
                  <c:v>2.8000000000000003</c:v>
                </c:pt>
                <c:pt idx="15">
                  <c:v>3</c:v>
                </c:pt>
                <c:pt idx="16">
                  <c:v>3.2</c:v>
                </c:pt>
                <c:pt idx="17">
                  <c:v>3.4000000000000004</c:v>
                </c:pt>
                <c:pt idx="18">
                  <c:v>3.5999999999999996</c:v>
                </c:pt>
                <c:pt idx="19">
                  <c:v>3.8</c:v>
                </c:pt>
                <c:pt idx="20">
                  <c:v>4</c:v>
                </c:pt>
                <c:pt idx="21">
                  <c:v>4.2</c:v>
                </c:pt>
                <c:pt idx="22">
                  <c:v>4.4000000000000004</c:v>
                </c:pt>
                <c:pt idx="23">
                  <c:v>4.6000000000000005</c:v>
                </c:pt>
                <c:pt idx="24">
                  <c:v>4.8</c:v>
                </c:pt>
                <c:pt idx="25">
                  <c:v>5</c:v>
                </c:pt>
                <c:pt idx="26">
                  <c:v>5.2</c:v>
                </c:pt>
                <c:pt idx="27">
                  <c:v>5.4</c:v>
                </c:pt>
                <c:pt idx="28">
                  <c:v>5.6000000000000005</c:v>
                </c:pt>
                <c:pt idx="29">
                  <c:v>5.8</c:v>
                </c:pt>
                <c:pt idx="30">
                  <c:v>6</c:v>
                </c:pt>
                <c:pt idx="31">
                  <c:v>6.2</c:v>
                </c:pt>
                <c:pt idx="32">
                  <c:v>6.4</c:v>
                </c:pt>
                <c:pt idx="33">
                  <c:v>6.6000000000000005</c:v>
                </c:pt>
                <c:pt idx="34">
                  <c:v>6.8000000000000007</c:v>
                </c:pt>
                <c:pt idx="35">
                  <c:v>7.0000000000000009</c:v>
                </c:pt>
                <c:pt idx="36">
                  <c:v>7.1999999999999993</c:v>
                </c:pt>
                <c:pt idx="37">
                  <c:v>7.4</c:v>
                </c:pt>
                <c:pt idx="38">
                  <c:v>7.6</c:v>
                </c:pt>
                <c:pt idx="39">
                  <c:v>7.8000000000000007</c:v>
                </c:pt>
                <c:pt idx="40">
                  <c:v>8</c:v>
                </c:pt>
                <c:pt idx="41">
                  <c:v>8.2000000000000011</c:v>
                </c:pt>
                <c:pt idx="42">
                  <c:v>8.4</c:v>
                </c:pt>
                <c:pt idx="43">
                  <c:v>8.6</c:v>
                </c:pt>
                <c:pt idx="44">
                  <c:v>8.8000000000000007</c:v>
                </c:pt>
                <c:pt idx="45">
                  <c:v>9</c:v>
                </c:pt>
                <c:pt idx="46">
                  <c:v>9.2000000000000011</c:v>
                </c:pt>
                <c:pt idx="47">
                  <c:v>9.4</c:v>
                </c:pt>
                <c:pt idx="48">
                  <c:v>9.6</c:v>
                </c:pt>
                <c:pt idx="49">
                  <c:v>9.8000000000000007</c:v>
                </c:pt>
                <c:pt idx="50">
                  <c:v>10</c:v>
                </c:pt>
                <c:pt idx="51">
                  <c:v>10.199999999999999</c:v>
                </c:pt>
                <c:pt idx="52">
                  <c:v>10.4</c:v>
                </c:pt>
                <c:pt idx="53">
                  <c:v>10.600000000000001</c:v>
                </c:pt>
                <c:pt idx="54">
                  <c:v>10.8</c:v>
                </c:pt>
                <c:pt idx="55">
                  <c:v>11</c:v>
                </c:pt>
                <c:pt idx="56">
                  <c:v>11.200000000000001</c:v>
                </c:pt>
                <c:pt idx="57">
                  <c:v>11.400000000000002</c:v>
                </c:pt>
                <c:pt idx="58">
                  <c:v>11.6</c:v>
                </c:pt>
                <c:pt idx="59">
                  <c:v>11.799999999999999</c:v>
                </c:pt>
                <c:pt idx="60">
                  <c:v>12</c:v>
                </c:pt>
                <c:pt idx="61">
                  <c:v>12.2</c:v>
                </c:pt>
                <c:pt idx="62">
                  <c:v>12.4</c:v>
                </c:pt>
                <c:pt idx="63">
                  <c:v>12.6</c:v>
                </c:pt>
                <c:pt idx="64">
                  <c:v>12.8</c:v>
                </c:pt>
                <c:pt idx="65">
                  <c:v>13</c:v>
                </c:pt>
                <c:pt idx="66">
                  <c:v>13.200000000000001</c:v>
                </c:pt>
                <c:pt idx="67">
                  <c:v>13.4</c:v>
                </c:pt>
                <c:pt idx="68">
                  <c:v>13.600000000000001</c:v>
                </c:pt>
                <c:pt idx="69">
                  <c:v>13.8</c:v>
                </c:pt>
                <c:pt idx="70">
                  <c:v>14.000000000000002</c:v>
                </c:pt>
                <c:pt idx="71">
                  <c:v>14.2</c:v>
                </c:pt>
                <c:pt idx="72">
                  <c:v>14.399999999999999</c:v>
                </c:pt>
                <c:pt idx="73">
                  <c:v>14.6</c:v>
                </c:pt>
                <c:pt idx="74">
                  <c:v>14.8</c:v>
                </c:pt>
                <c:pt idx="75">
                  <c:v>15</c:v>
                </c:pt>
                <c:pt idx="76">
                  <c:v>15.2</c:v>
                </c:pt>
                <c:pt idx="77">
                  <c:v>15.4</c:v>
                </c:pt>
                <c:pt idx="78">
                  <c:v>15.600000000000001</c:v>
                </c:pt>
                <c:pt idx="79">
                  <c:v>15.8</c:v>
                </c:pt>
                <c:pt idx="80">
                  <c:v>16</c:v>
                </c:pt>
                <c:pt idx="81">
                  <c:v>16.200000000000003</c:v>
                </c:pt>
                <c:pt idx="82">
                  <c:v>16.400000000000002</c:v>
                </c:pt>
                <c:pt idx="83">
                  <c:v>16.600000000000001</c:v>
                </c:pt>
                <c:pt idx="84">
                  <c:v>16.8</c:v>
                </c:pt>
                <c:pt idx="85">
                  <c:v>17</c:v>
                </c:pt>
                <c:pt idx="86">
                  <c:v>17.2</c:v>
                </c:pt>
                <c:pt idx="87">
                  <c:v>17.399999999999999</c:v>
                </c:pt>
                <c:pt idx="88">
                  <c:v>17.600000000000001</c:v>
                </c:pt>
                <c:pt idx="89">
                  <c:v>17.8</c:v>
                </c:pt>
                <c:pt idx="90">
                  <c:v>18</c:v>
                </c:pt>
                <c:pt idx="91">
                  <c:v>18.2</c:v>
                </c:pt>
                <c:pt idx="92">
                  <c:v>18.400000000000002</c:v>
                </c:pt>
                <c:pt idx="93">
                  <c:v>18.600000000000001</c:v>
                </c:pt>
                <c:pt idx="94">
                  <c:v>18.8</c:v>
                </c:pt>
                <c:pt idx="95">
                  <c:v>19</c:v>
                </c:pt>
                <c:pt idx="96">
                  <c:v>19.2</c:v>
                </c:pt>
                <c:pt idx="97">
                  <c:v>19.399999999999999</c:v>
                </c:pt>
                <c:pt idx="98">
                  <c:v>19.600000000000001</c:v>
                </c:pt>
                <c:pt idx="99">
                  <c:v>19.8</c:v>
                </c:pt>
                <c:pt idx="100">
                  <c:v>20</c:v>
                </c:pt>
                <c:pt idx="101">
                  <c:v>20.2</c:v>
                </c:pt>
                <c:pt idx="102">
                  <c:v>20.399999999999999</c:v>
                </c:pt>
                <c:pt idx="103">
                  <c:v>20.6</c:v>
                </c:pt>
                <c:pt idx="104">
                  <c:v>20.8</c:v>
                </c:pt>
                <c:pt idx="105">
                  <c:v>21</c:v>
                </c:pt>
                <c:pt idx="106">
                  <c:v>21.200000000000003</c:v>
                </c:pt>
                <c:pt idx="107">
                  <c:v>21.400000000000002</c:v>
                </c:pt>
                <c:pt idx="108">
                  <c:v>21.6</c:v>
                </c:pt>
                <c:pt idx="109">
                  <c:v>21.8</c:v>
                </c:pt>
                <c:pt idx="110">
                  <c:v>22</c:v>
                </c:pt>
                <c:pt idx="111">
                  <c:v>22.200000000000003</c:v>
                </c:pt>
                <c:pt idx="112">
                  <c:v>22.400000000000002</c:v>
                </c:pt>
                <c:pt idx="113">
                  <c:v>22.6</c:v>
                </c:pt>
                <c:pt idx="114">
                  <c:v>22.800000000000004</c:v>
                </c:pt>
                <c:pt idx="115">
                  <c:v>23.000000000000004</c:v>
                </c:pt>
                <c:pt idx="116">
                  <c:v>23.2</c:v>
                </c:pt>
                <c:pt idx="117">
                  <c:v>23.4</c:v>
                </c:pt>
                <c:pt idx="118">
                  <c:v>23.599999999999998</c:v>
                </c:pt>
                <c:pt idx="119">
                  <c:v>23.799999999999997</c:v>
                </c:pt>
                <c:pt idx="120">
                  <c:v>24</c:v>
                </c:pt>
                <c:pt idx="121">
                  <c:v>24.2</c:v>
                </c:pt>
                <c:pt idx="122">
                  <c:v>24.4</c:v>
                </c:pt>
                <c:pt idx="123">
                  <c:v>24.6</c:v>
                </c:pt>
                <c:pt idx="124">
                  <c:v>24.8</c:v>
                </c:pt>
                <c:pt idx="125">
                  <c:v>25</c:v>
                </c:pt>
                <c:pt idx="126">
                  <c:v>25.2</c:v>
                </c:pt>
                <c:pt idx="127">
                  <c:v>25.4</c:v>
                </c:pt>
                <c:pt idx="128">
                  <c:v>25.6</c:v>
                </c:pt>
                <c:pt idx="129">
                  <c:v>25.8</c:v>
                </c:pt>
                <c:pt idx="130">
                  <c:v>26</c:v>
                </c:pt>
                <c:pt idx="131">
                  <c:v>26.200000000000003</c:v>
                </c:pt>
                <c:pt idx="132">
                  <c:v>26.400000000000002</c:v>
                </c:pt>
                <c:pt idx="133">
                  <c:v>26.6</c:v>
                </c:pt>
                <c:pt idx="134">
                  <c:v>26.8</c:v>
                </c:pt>
                <c:pt idx="135">
                  <c:v>27</c:v>
                </c:pt>
                <c:pt idx="136">
                  <c:v>27.200000000000003</c:v>
                </c:pt>
                <c:pt idx="137">
                  <c:v>27.400000000000002</c:v>
                </c:pt>
                <c:pt idx="138">
                  <c:v>27.6</c:v>
                </c:pt>
                <c:pt idx="139">
                  <c:v>27.800000000000004</c:v>
                </c:pt>
                <c:pt idx="140">
                  <c:v>28.000000000000004</c:v>
                </c:pt>
                <c:pt idx="141">
                  <c:v>28.2</c:v>
                </c:pt>
                <c:pt idx="142">
                  <c:v>28.4</c:v>
                </c:pt>
                <c:pt idx="143">
                  <c:v>28.599999999999998</c:v>
                </c:pt>
                <c:pt idx="144">
                  <c:v>28.799999999999997</c:v>
                </c:pt>
                <c:pt idx="145">
                  <c:v>29</c:v>
                </c:pt>
                <c:pt idx="146">
                  <c:v>29.2</c:v>
                </c:pt>
                <c:pt idx="147">
                  <c:v>29.4</c:v>
                </c:pt>
                <c:pt idx="148">
                  <c:v>29.6</c:v>
                </c:pt>
                <c:pt idx="149">
                  <c:v>29.8</c:v>
                </c:pt>
                <c:pt idx="150">
                  <c:v>30</c:v>
                </c:pt>
                <c:pt idx="151">
                  <c:v>30.2</c:v>
                </c:pt>
                <c:pt idx="152">
                  <c:v>30.4</c:v>
                </c:pt>
                <c:pt idx="153">
                  <c:v>30.6</c:v>
                </c:pt>
                <c:pt idx="154">
                  <c:v>30.8</c:v>
                </c:pt>
                <c:pt idx="155">
                  <c:v>31</c:v>
                </c:pt>
                <c:pt idx="156">
                  <c:v>31.200000000000003</c:v>
                </c:pt>
                <c:pt idx="157">
                  <c:v>31.400000000000002</c:v>
                </c:pt>
                <c:pt idx="158">
                  <c:v>31.6</c:v>
                </c:pt>
                <c:pt idx="159">
                  <c:v>31.8</c:v>
                </c:pt>
                <c:pt idx="160">
                  <c:v>32</c:v>
                </c:pt>
                <c:pt idx="161">
                  <c:v>32.200000000000003</c:v>
                </c:pt>
                <c:pt idx="162">
                  <c:v>32.400000000000006</c:v>
                </c:pt>
                <c:pt idx="163">
                  <c:v>32.6</c:v>
                </c:pt>
                <c:pt idx="164">
                  <c:v>32.800000000000004</c:v>
                </c:pt>
                <c:pt idx="165">
                  <c:v>33</c:v>
                </c:pt>
                <c:pt idx="166">
                  <c:v>33.200000000000003</c:v>
                </c:pt>
                <c:pt idx="167">
                  <c:v>33.4</c:v>
                </c:pt>
                <c:pt idx="168">
                  <c:v>33.6</c:v>
                </c:pt>
                <c:pt idx="169">
                  <c:v>33.799999999999997</c:v>
                </c:pt>
                <c:pt idx="170">
                  <c:v>34</c:v>
                </c:pt>
                <c:pt idx="171">
                  <c:v>34.200000000000003</c:v>
                </c:pt>
                <c:pt idx="172">
                  <c:v>34.4</c:v>
                </c:pt>
                <c:pt idx="173">
                  <c:v>34.6</c:v>
                </c:pt>
                <c:pt idx="174">
                  <c:v>34.799999999999997</c:v>
                </c:pt>
                <c:pt idx="175">
                  <c:v>35</c:v>
                </c:pt>
                <c:pt idx="176">
                  <c:v>35.200000000000003</c:v>
                </c:pt>
                <c:pt idx="177">
                  <c:v>35.4</c:v>
                </c:pt>
                <c:pt idx="178">
                  <c:v>35.6</c:v>
                </c:pt>
                <c:pt idx="179">
                  <c:v>35.799999999999997</c:v>
                </c:pt>
                <c:pt idx="180">
                  <c:v>36</c:v>
                </c:pt>
                <c:pt idx="181">
                  <c:v>36.200000000000003</c:v>
                </c:pt>
                <c:pt idx="182">
                  <c:v>36.4</c:v>
                </c:pt>
                <c:pt idx="183">
                  <c:v>36.6</c:v>
                </c:pt>
                <c:pt idx="184">
                  <c:v>36.800000000000004</c:v>
                </c:pt>
                <c:pt idx="185">
                  <c:v>37</c:v>
                </c:pt>
                <c:pt idx="186">
                  <c:v>37.200000000000003</c:v>
                </c:pt>
                <c:pt idx="187">
                  <c:v>37.400000000000006</c:v>
                </c:pt>
                <c:pt idx="188">
                  <c:v>37.6</c:v>
                </c:pt>
                <c:pt idx="189">
                  <c:v>37.800000000000004</c:v>
                </c:pt>
                <c:pt idx="190">
                  <c:v>38</c:v>
                </c:pt>
                <c:pt idx="191">
                  <c:v>38.200000000000003</c:v>
                </c:pt>
                <c:pt idx="192">
                  <c:v>38.4</c:v>
                </c:pt>
                <c:pt idx="193">
                  <c:v>38.6</c:v>
                </c:pt>
                <c:pt idx="194">
                  <c:v>38.799999999999997</c:v>
                </c:pt>
                <c:pt idx="195">
                  <c:v>39</c:v>
                </c:pt>
                <c:pt idx="196">
                  <c:v>39.200000000000003</c:v>
                </c:pt>
                <c:pt idx="197">
                  <c:v>39.4</c:v>
                </c:pt>
                <c:pt idx="198">
                  <c:v>39.6</c:v>
                </c:pt>
                <c:pt idx="199">
                  <c:v>39.799999999999997</c:v>
                </c:pt>
                <c:pt idx="200">
                  <c:v>40</c:v>
                </c:pt>
                <c:pt idx="201">
                  <c:v>40.200000000000003</c:v>
                </c:pt>
                <c:pt idx="202">
                  <c:v>40.4</c:v>
                </c:pt>
                <c:pt idx="203">
                  <c:v>40.600000000000009</c:v>
                </c:pt>
                <c:pt idx="204">
                  <c:v>40.799999999999997</c:v>
                </c:pt>
                <c:pt idx="205">
                  <c:v>41</c:v>
                </c:pt>
                <c:pt idx="206">
                  <c:v>41.2</c:v>
                </c:pt>
                <c:pt idx="207">
                  <c:v>41.4</c:v>
                </c:pt>
                <c:pt idx="208">
                  <c:v>41.6</c:v>
                </c:pt>
                <c:pt idx="209">
                  <c:v>41.8</c:v>
                </c:pt>
                <c:pt idx="210">
                  <c:v>42</c:v>
                </c:pt>
                <c:pt idx="211">
                  <c:v>42.199999999999996</c:v>
                </c:pt>
                <c:pt idx="212">
                  <c:v>42.400000000000006</c:v>
                </c:pt>
                <c:pt idx="213">
                  <c:v>42.599999999999994</c:v>
                </c:pt>
                <c:pt idx="214">
                  <c:v>42.800000000000004</c:v>
                </c:pt>
                <c:pt idx="215">
                  <c:v>43</c:v>
                </c:pt>
                <c:pt idx="216">
                  <c:v>43.2</c:v>
                </c:pt>
                <c:pt idx="217">
                  <c:v>43.4</c:v>
                </c:pt>
                <c:pt idx="218">
                  <c:v>43.6</c:v>
                </c:pt>
                <c:pt idx="219">
                  <c:v>43.8</c:v>
                </c:pt>
                <c:pt idx="220">
                  <c:v>44</c:v>
                </c:pt>
                <c:pt idx="221">
                  <c:v>44.2</c:v>
                </c:pt>
                <c:pt idx="222">
                  <c:v>44.400000000000006</c:v>
                </c:pt>
                <c:pt idx="223">
                  <c:v>44.6</c:v>
                </c:pt>
                <c:pt idx="224">
                  <c:v>44.800000000000004</c:v>
                </c:pt>
                <c:pt idx="225">
                  <c:v>45</c:v>
                </c:pt>
                <c:pt idx="226">
                  <c:v>45.2</c:v>
                </c:pt>
                <c:pt idx="227">
                  <c:v>45.4</c:v>
                </c:pt>
                <c:pt idx="228">
                  <c:v>45.600000000000009</c:v>
                </c:pt>
                <c:pt idx="229">
                  <c:v>45.8</c:v>
                </c:pt>
                <c:pt idx="230">
                  <c:v>46.000000000000007</c:v>
                </c:pt>
                <c:pt idx="231">
                  <c:v>46.2</c:v>
                </c:pt>
                <c:pt idx="232">
                  <c:v>46.4</c:v>
                </c:pt>
                <c:pt idx="233">
                  <c:v>46.6</c:v>
                </c:pt>
                <c:pt idx="234">
                  <c:v>46.8</c:v>
                </c:pt>
                <c:pt idx="235">
                  <c:v>47</c:v>
                </c:pt>
                <c:pt idx="236">
                  <c:v>47.199999999999996</c:v>
                </c:pt>
                <c:pt idx="237">
                  <c:v>47.400000000000006</c:v>
                </c:pt>
                <c:pt idx="238">
                  <c:v>47.599999999999994</c:v>
                </c:pt>
                <c:pt idx="239">
                  <c:v>47.800000000000004</c:v>
                </c:pt>
                <c:pt idx="240">
                  <c:v>48</c:v>
                </c:pt>
                <c:pt idx="241">
                  <c:v>48.2</c:v>
                </c:pt>
                <c:pt idx="242">
                  <c:v>48.4</c:v>
                </c:pt>
                <c:pt idx="243">
                  <c:v>48.6</c:v>
                </c:pt>
                <c:pt idx="244">
                  <c:v>48.8</c:v>
                </c:pt>
                <c:pt idx="245">
                  <c:v>49</c:v>
                </c:pt>
                <c:pt idx="246">
                  <c:v>49.2</c:v>
                </c:pt>
                <c:pt idx="247">
                  <c:v>49.400000000000006</c:v>
                </c:pt>
                <c:pt idx="248">
                  <c:v>49.6</c:v>
                </c:pt>
                <c:pt idx="249">
                  <c:v>49.800000000000004</c:v>
                </c:pt>
                <c:pt idx="250">
                  <c:v>50</c:v>
                </c:pt>
                <c:pt idx="251">
                  <c:v>50.2</c:v>
                </c:pt>
                <c:pt idx="252">
                  <c:v>50.4</c:v>
                </c:pt>
                <c:pt idx="253">
                  <c:v>50.600000000000009</c:v>
                </c:pt>
                <c:pt idx="254">
                  <c:v>50.8</c:v>
                </c:pt>
                <c:pt idx="255">
                  <c:v>51.000000000000007</c:v>
                </c:pt>
                <c:pt idx="256">
                  <c:v>51.2</c:v>
                </c:pt>
                <c:pt idx="257">
                  <c:v>51.4</c:v>
                </c:pt>
                <c:pt idx="258">
                  <c:v>51.6</c:v>
                </c:pt>
                <c:pt idx="259">
                  <c:v>51.8</c:v>
                </c:pt>
                <c:pt idx="260">
                  <c:v>52</c:v>
                </c:pt>
                <c:pt idx="261">
                  <c:v>52.199999999999996</c:v>
                </c:pt>
                <c:pt idx="262">
                  <c:v>52.400000000000006</c:v>
                </c:pt>
                <c:pt idx="263">
                  <c:v>52.599999999999994</c:v>
                </c:pt>
                <c:pt idx="264">
                  <c:v>52.800000000000004</c:v>
                </c:pt>
                <c:pt idx="265">
                  <c:v>53</c:v>
                </c:pt>
                <c:pt idx="266">
                  <c:v>53.2</c:v>
                </c:pt>
                <c:pt idx="267">
                  <c:v>53.4</c:v>
                </c:pt>
                <c:pt idx="268">
                  <c:v>53.6</c:v>
                </c:pt>
                <c:pt idx="269">
                  <c:v>53.8</c:v>
                </c:pt>
                <c:pt idx="270">
                  <c:v>54</c:v>
                </c:pt>
                <c:pt idx="271">
                  <c:v>54.2</c:v>
                </c:pt>
                <c:pt idx="272">
                  <c:v>54.400000000000006</c:v>
                </c:pt>
                <c:pt idx="273">
                  <c:v>54.6</c:v>
                </c:pt>
                <c:pt idx="274">
                  <c:v>54.800000000000004</c:v>
                </c:pt>
                <c:pt idx="275">
                  <c:v>55</c:v>
                </c:pt>
                <c:pt idx="276">
                  <c:v>55.2</c:v>
                </c:pt>
                <c:pt idx="277">
                  <c:v>55.4</c:v>
                </c:pt>
                <c:pt idx="278">
                  <c:v>55.600000000000009</c:v>
                </c:pt>
                <c:pt idx="279">
                  <c:v>55.8</c:v>
                </c:pt>
                <c:pt idx="280">
                  <c:v>56.000000000000007</c:v>
                </c:pt>
                <c:pt idx="281">
                  <c:v>56.2</c:v>
                </c:pt>
                <c:pt idx="282">
                  <c:v>56.4</c:v>
                </c:pt>
                <c:pt idx="283">
                  <c:v>56.6</c:v>
                </c:pt>
                <c:pt idx="284">
                  <c:v>56.8</c:v>
                </c:pt>
                <c:pt idx="285">
                  <c:v>57</c:v>
                </c:pt>
                <c:pt idx="286">
                  <c:v>57.199999999999996</c:v>
                </c:pt>
                <c:pt idx="287">
                  <c:v>57.400000000000006</c:v>
                </c:pt>
                <c:pt idx="288">
                  <c:v>57.599999999999994</c:v>
                </c:pt>
                <c:pt idx="289">
                  <c:v>57.800000000000004</c:v>
                </c:pt>
                <c:pt idx="290">
                  <c:v>58</c:v>
                </c:pt>
                <c:pt idx="291">
                  <c:v>58.2</c:v>
                </c:pt>
                <c:pt idx="292">
                  <c:v>58.4</c:v>
                </c:pt>
                <c:pt idx="293">
                  <c:v>58.6</c:v>
                </c:pt>
                <c:pt idx="294">
                  <c:v>58.8</c:v>
                </c:pt>
                <c:pt idx="295">
                  <c:v>59</c:v>
                </c:pt>
                <c:pt idx="296">
                  <c:v>59.2</c:v>
                </c:pt>
                <c:pt idx="297">
                  <c:v>59.400000000000006</c:v>
                </c:pt>
                <c:pt idx="298">
                  <c:v>59.6</c:v>
                </c:pt>
                <c:pt idx="299">
                  <c:v>59.800000000000004</c:v>
                </c:pt>
                <c:pt idx="300">
                  <c:v>60</c:v>
                </c:pt>
                <c:pt idx="301">
                  <c:v>60.2</c:v>
                </c:pt>
                <c:pt idx="302">
                  <c:v>60.4</c:v>
                </c:pt>
                <c:pt idx="303">
                  <c:v>60.600000000000009</c:v>
                </c:pt>
                <c:pt idx="304">
                  <c:v>60.8</c:v>
                </c:pt>
                <c:pt idx="305">
                  <c:v>61.000000000000007</c:v>
                </c:pt>
                <c:pt idx="306">
                  <c:v>61.2</c:v>
                </c:pt>
                <c:pt idx="307">
                  <c:v>61.400000000000006</c:v>
                </c:pt>
                <c:pt idx="308">
                  <c:v>61.6</c:v>
                </c:pt>
                <c:pt idx="309">
                  <c:v>61.8</c:v>
                </c:pt>
                <c:pt idx="310">
                  <c:v>62</c:v>
                </c:pt>
                <c:pt idx="311">
                  <c:v>62.199999999999996</c:v>
                </c:pt>
                <c:pt idx="312">
                  <c:v>62.400000000000006</c:v>
                </c:pt>
                <c:pt idx="313">
                  <c:v>62.599999999999994</c:v>
                </c:pt>
                <c:pt idx="314">
                  <c:v>62.800000000000004</c:v>
                </c:pt>
                <c:pt idx="315">
                  <c:v>63</c:v>
                </c:pt>
                <c:pt idx="316">
                  <c:v>63.2</c:v>
                </c:pt>
                <c:pt idx="317">
                  <c:v>63.4</c:v>
                </c:pt>
                <c:pt idx="318">
                  <c:v>63.6</c:v>
                </c:pt>
                <c:pt idx="319">
                  <c:v>63.8</c:v>
                </c:pt>
                <c:pt idx="320">
                  <c:v>64</c:v>
                </c:pt>
                <c:pt idx="321">
                  <c:v>64.2</c:v>
                </c:pt>
                <c:pt idx="322">
                  <c:v>64.400000000000006</c:v>
                </c:pt>
                <c:pt idx="323">
                  <c:v>64.599999999999994</c:v>
                </c:pt>
                <c:pt idx="324">
                  <c:v>64.800000000000011</c:v>
                </c:pt>
                <c:pt idx="325">
                  <c:v>65</c:v>
                </c:pt>
                <c:pt idx="326">
                  <c:v>65.2</c:v>
                </c:pt>
                <c:pt idx="327">
                  <c:v>65.400000000000006</c:v>
                </c:pt>
                <c:pt idx="328">
                  <c:v>65.600000000000009</c:v>
                </c:pt>
                <c:pt idx="329">
                  <c:v>65.8</c:v>
                </c:pt>
                <c:pt idx="330">
                  <c:v>66</c:v>
                </c:pt>
                <c:pt idx="331">
                  <c:v>66.2</c:v>
                </c:pt>
                <c:pt idx="332">
                  <c:v>66.400000000000006</c:v>
                </c:pt>
                <c:pt idx="333">
                  <c:v>66.599999999999994</c:v>
                </c:pt>
                <c:pt idx="334">
                  <c:v>66.8</c:v>
                </c:pt>
                <c:pt idx="335">
                  <c:v>67</c:v>
                </c:pt>
                <c:pt idx="336">
                  <c:v>67.2</c:v>
                </c:pt>
                <c:pt idx="337">
                  <c:v>67.400000000000006</c:v>
                </c:pt>
                <c:pt idx="338">
                  <c:v>67.599999999999994</c:v>
                </c:pt>
                <c:pt idx="339">
                  <c:v>67.8</c:v>
                </c:pt>
                <c:pt idx="340">
                  <c:v>68</c:v>
                </c:pt>
                <c:pt idx="341">
                  <c:v>68.2</c:v>
                </c:pt>
                <c:pt idx="342">
                  <c:v>68.400000000000006</c:v>
                </c:pt>
                <c:pt idx="343">
                  <c:v>68.600000000000009</c:v>
                </c:pt>
                <c:pt idx="344">
                  <c:v>68.8</c:v>
                </c:pt>
                <c:pt idx="345">
                  <c:v>69</c:v>
                </c:pt>
                <c:pt idx="346">
                  <c:v>69.2</c:v>
                </c:pt>
                <c:pt idx="347">
                  <c:v>69.400000000000006</c:v>
                </c:pt>
                <c:pt idx="348">
                  <c:v>69.599999999999994</c:v>
                </c:pt>
                <c:pt idx="349">
                  <c:v>69.800000000000011</c:v>
                </c:pt>
                <c:pt idx="350">
                  <c:v>70</c:v>
                </c:pt>
                <c:pt idx="351">
                  <c:v>70.2</c:v>
                </c:pt>
                <c:pt idx="352">
                  <c:v>70.400000000000006</c:v>
                </c:pt>
                <c:pt idx="353">
                  <c:v>70.600000000000009</c:v>
                </c:pt>
                <c:pt idx="354">
                  <c:v>70.8</c:v>
                </c:pt>
                <c:pt idx="355">
                  <c:v>71</c:v>
                </c:pt>
                <c:pt idx="356">
                  <c:v>71.2</c:v>
                </c:pt>
                <c:pt idx="357">
                  <c:v>71.400000000000006</c:v>
                </c:pt>
                <c:pt idx="358">
                  <c:v>71.599999999999994</c:v>
                </c:pt>
                <c:pt idx="359">
                  <c:v>71.8</c:v>
                </c:pt>
                <c:pt idx="360">
                  <c:v>72</c:v>
                </c:pt>
                <c:pt idx="361">
                  <c:v>72.2</c:v>
                </c:pt>
                <c:pt idx="362">
                  <c:v>72.400000000000006</c:v>
                </c:pt>
                <c:pt idx="363">
                  <c:v>72.599999999999994</c:v>
                </c:pt>
                <c:pt idx="364">
                  <c:v>72.8</c:v>
                </c:pt>
                <c:pt idx="365">
                  <c:v>73</c:v>
                </c:pt>
                <c:pt idx="366">
                  <c:v>73.2</c:v>
                </c:pt>
                <c:pt idx="367">
                  <c:v>73.400000000000006</c:v>
                </c:pt>
                <c:pt idx="368">
                  <c:v>73.600000000000009</c:v>
                </c:pt>
                <c:pt idx="369">
                  <c:v>73.8</c:v>
                </c:pt>
                <c:pt idx="370">
                  <c:v>74</c:v>
                </c:pt>
                <c:pt idx="371">
                  <c:v>74.2</c:v>
                </c:pt>
                <c:pt idx="372">
                  <c:v>74.400000000000006</c:v>
                </c:pt>
                <c:pt idx="373">
                  <c:v>74.599999999999994</c:v>
                </c:pt>
                <c:pt idx="374">
                  <c:v>74.800000000000011</c:v>
                </c:pt>
                <c:pt idx="375">
                  <c:v>75</c:v>
                </c:pt>
                <c:pt idx="376">
                  <c:v>75.2</c:v>
                </c:pt>
                <c:pt idx="377">
                  <c:v>75.400000000000006</c:v>
                </c:pt>
                <c:pt idx="378">
                  <c:v>75.600000000000009</c:v>
                </c:pt>
                <c:pt idx="379">
                  <c:v>75.8</c:v>
                </c:pt>
                <c:pt idx="380">
                  <c:v>76</c:v>
                </c:pt>
                <c:pt idx="381">
                  <c:v>76.2</c:v>
                </c:pt>
                <c:pt idx="382">
                  <c:v>76.400000000000006</c:v>
                </c:pt>
                <c:pt idx="383">
                  <c:v>76.599999999999994</c:v>
                </c:pt>
                <c:pt idx="384">
                  <c:v>76.8</c:v>
                </c:pt>
                <c:pt idx="385">
                  <c:v>77</c:v>
                </c:pt>
                <c:pt idx="386">
                  <c:v>77.2</c:v>
                </c:pt>
                <c:pt idx="387">
                  <c:v>77.400000000000006</c:v>
                </c:pt>
                <c:pt idx="388">
                  <c:v>77.599999999999994</c:v>
                </c:pt>
                <c:pt idx="389">
                  <c:v>77.8</c:v>
                </c:pt>
                <c:pt idx="390">
                  <c:v>78</c:v>
                </c:pt>
                <c:pt idx="391">
                  <c:v>78.2</c:v>
                </c:pt>
                <c:pt idx="392">
                  <c:v>78.400000000000006</c:v>
                </c:pt>
                <c:pt idx="393">
                  <c:v>78.600000000000009</c:v>
                </c:pt>
                <c:pt idx="394">
                  <c:v>78.8</c:v>
                </c:pt>
                <c:pt idx="395">
                  <c:v>79</c:v>
                </c:pt>
                <c:pt idx="396">
                  <c:v>79.2</c:v>
                </c:pt>
                <c:pt idx="397">
                  <c:v>79.400000000000006</c:v>
                </c:pt>
                <c:pt idx="398">
                  <c:v>79.599999999999994</c:v>
                </c:pt>
                <c:pt idx="399">
                  <c:v>79.800000000000011</c:v>
                </c:pt>
                <c:pt idx="400">
                  <c:v>80</c:v>
                </c:pt>
                <c:pt idx="401">
                  <c:v>80.199999999999989</c:v>
                </c:pt>
                <c:pt idx="402">
                  <c:v>80.400000000000006</c:v>
                </c:pt>
                <c:pt idx="403">
                  <c:v>80.600000000000009</c:v>
                </c:pt>
                <c:pt idx="404">
                  <c:v>80.8</c:v>
                </c:pt>
                <c:pt idx="405">
                  <c:v>81</c:v>
                </c:pt>
                <c:pt idx="406">
                  <c:v>81.200000000000017</c:v>
                </c:pt>
                <c:pt idx="407">
                  <c:v>81.400000000000006</c:v>
                </c:pt>
                <c:pt idx="408">
                  <c:v>81.599999999999994</c:v>
                </c:pt>
                <c:pt idx="409">
                  <c:v>81.8</c:v>
                </c:pt>
                <c:pt idx="410">
                  <c:v>82</c:v>
                </c:pt>
                <c:pt idx="411">
                  <c:v>82.2</c:v>
                </c:pt>
                <c:pt idx="412">
                  <c:v>82.4</c:v>
                </c:pt>
                <c:pt idx="413">
                  <c:v>82.6</c:v>
                </c:pt>
                <c:pt idx="414">
                  <c:v>82.8</c:v>
                </c:pt>
                <c:pt idx="415">
                  <c:v>83</c:v>
                </c:pt>
                <c:pt idx="416">
                  <c:v>83.2</c:v>
                </c:pt>
                <c:pt idx="417">
                  <c:v>83.4</c:v>
                </c:pt>
                <c:pt idx="418">
                  <c:v>83.6</c:v>
                </c:pt>
                <c:pt idx="419">
                  <c:v>83.800000000000011</c:v>
                </c:pt>
                <c:pt idx="420">
                  <c:v>84</c:v>
                </c:pt>
                <c:pt idx="421">
                  <c:v>84.2</c:v>
                </c:pt>
                <c:pt idx="422">
                  <c:v>84.399999999999991</c:v>
                </c:pt>
                <c:pt idx="423">
                  <c:v>84.600000000000009</c:v>
                </c:pt>
                <c:pt idx="424">
                  <c:v>84.800000000000011</c:v>
                </c:pt>
                <c:pt idx="425">
                  <c:v>85</c:v>
                </c:pt>
                <c:pt idx="426">
                  <c:v>85.199999999999989</c:v>
                </c:pt>
                <c:pt idx="427">
                  <c:v>85.4</c:v>
                </c:pt>
                <c:pt idx="428">
                  <c:v>85.600000000000009</c:v>
                </c:pt>
                <c:pt idx="429">
                  <c:v>85.8</c:v>
                </c:pt>
                <c:pt idx="430">
                  <c:v>86</c:v>
                </c:pt>
                <c:pt idx="431">
                  <c:v>86.200000000000017</c:v>
                </c:pt>
                <c:pt idx="432">
                  <c:v>86.4</c:v>
                </c:pt>
                <c:pt idx="433">
                  <c:v>86.6</c:v>
                </c:pt>
                <c:pt idx="434">
                  <c:v>86.8</c:v>
                </c:pt>
                <c:pt idx="435">
                  <c:v>87.000000000000014</c:v>
                </c:pt>
                <c:pt idx="436">
                  <c:v>87.2</c:v>
                </c:pt>
                <c:pt idx="437">
                  <c:v>87.4</c:v>
                </c:pt>
                <c:pt idx="438">
                  <c:v>87.6</c:v>
                </c:pt>
                <c:pt idx="439">
                  <c:v>87.8</c:v>
                </c:pt>
                <c:pt idx="440">
                  <c:v>88</c:v>
                </c:pt>
                <c:pt idx="441">
                  <c:v>88.2</c:v>
                </c:pt>
                <c:pt idx="442">
                  <c:v>88.4</c:v>
                </c:pt>
                <c:pt idx="443">
                  <c:v>88.6</c:v>
                </c:pt>
                <c:pt idx="444">
                  <c:v>88.800000000000011</c:v>
                </c:pt>
                <c:pt idx="445">
                  <c:v>89</c:v>
                </c:pt>
                <c:pt idx="446">
                  <c:v>89.2</c:v>
                </c:pt>
                <c:pt idx="447">
                  <c:v>89.399999999999991</c:v>
                </c:pt>
                <c:pt idx="448">
                  <c:v>89.600000000000009</c:v>
                </c:pt>
                <c:pt idx="449">
                  <c:v>89.800000000000011</c:v>
                </c:pt>
                <c:pt idx="450">
                  <c:v>90</c:v>
                </c:pt>
                <c:pt idx="451">
                  <c:v>90.199999999999989</c:v>
                </c:pt>
                <c:pt idx="452">
                  <c:v>90.4</c:v>
                </c:pt>
                <c:pt idx="453">
                  <c:v>90.600000000000009</c:v>
                </c:pt>
                <c:pt idx="454">
                  <c:v>90.8</c:v>
                </c:pt>
                <c:pt idx="455">
                  <c:v>91</c:v>
                </c:pt>
                <c:pt idx="456">
                  <c:v>91.200000000000017</c:v>
                </c:pt>
                <c:pt idx="457">
                  <c:v>91.4</c:v>
                </c:pt>
                <c:pt idx="458">
                  <c:v>91.6</c:v>
                </c:pt>
                <c:pt idx="459">
                  <c:v>91.8</c:v>
                </c:pt>
                <c:pt idx="460">
                  <c:v>92.000000000000014</c:v>
                </c:pt>
                <c:pt idx="461">
                  <c:v>92.2</c:v>
                </c:pt>
                <c:pt idx="462">
                  <c:v>92.4</c:v>
                </c:pt>
                <c:pt idx="463">
                  <c:v>92.6</c:v>
                </c:pt>
                <c:pt idx="464">
                  <c:v>92.8</c:v>
                </c:pt>
                <c:pt idx="465">
                  <c:v>93</c:v>
                </c:pt>
                <c:pt idx="466">
                  <c:v>93.2</c:v>
                </c:pt>
                <c:pt idx="467">
                  <c:v>93.4</c:v>
                </c:pt>
                <c:pt idx="468">
                  <c:v>93.6</c:v>
                </c:pt>
                <c:pt idx="469">
                  <c:v>93.800000000000011</c:v>
                </c:pt>
                <c:pt idx="470">
                  <c:v>94</c:v>
                </c:pt>
                <c:pt idx="471">
                  <c:v>94.2</c:v>
                </c:pt>
                <c:pt idx="472">
                  <c:v>94.399999999999991</c:v>
                </c:pt>
                <c:pt idx="473">
                  <c:v>94.600000000000009</c:v>
                </c:pt>
                <c:pt idx="474">
                  <c:v>94.800000000000011</c:v>
                </c:pt>
                <c:pt idx="475">
                  <c:v>95</c:v>
                </c:pt>
                <c:pt idx="476">
                  <c:v>95.199999999999989</c:v>
                </c:pt>
                <c:pt idx="477">
                  <c:v>95.4</c:v>
                </c:pt>
                <c:pt idx="478">
                  <c:v>95.600000000000009</c:v>
                </c:pt>
                <c:pt idx="479">
                  <c:v>95.8</c:v>
                </c:pt>
                <c:pt idx="480">
                  <c:v>96</c:v>
                </c:pt>
                <c:pt idx="481">
                  <c:v>96.200000000000017</c:v>
                </c:pt>
                <c:pt idx="482">
                  <c:v>96.4</c:v>
                </c:pt>
                <c:pt idx="483">
                  <c:v>96.6</c:v>
                </c:pt>
                <c:pt idx="484">
                  <c:v>96.8</c:v>
                </c:pt>
                <c:pt idx="485">
                  <c:v>97.000000000000014</c:v>
                </c:pt>
                <c:pt idx="486">
                  <c:v>97.2</c:v>
                </c:pt>
                <c:pt idx="487">
                  <c:v>97.4</c:v>
                </c:pt>
                <c:pt idx="488">
                  <c:v>97.6</c:v>
                </c:pt>
                <c:pt idx="489">
                  <c:v>97.8</c:v>
                </c:pt>
                <c:pt idx="490">
                  <c:v>98</c:v>
                </c:pt>
                <c:pt idx="491">
                  <c:v>98.2</c:v>
                </c:pt>
                <c:pt idx="492">
                  <c:v>98.4</c:v>
                </c:pt>
                <c:pt idx="493">
                  <c:v>98.6</c:v>
                </c:pt>
                <c:pt idx="494">
                  <c:v>98.800000000000011</c:v>
                </c:pt>
                <c:pt idx="495">
                  <c:v>99</c:v>
                </c:pt>
                <c:pt idx="496">
                  <c:v>99.2</c:v>
                </c:pt>
                <c:pt idx="497">
                  <c:v>99.399999999999991</c:v>
                </c:pt>
                <c:pt idx="498">
                  <c:v>99.600000000000009</c:v>
                </c:pt>
                <c:pt idx="499">
                  <c:v>99.800000000000011</c:v>
                </c:pt>
                <c:pt idx="500">
                  <c:v>100</c:v>
                </c:pt>
              </c:numCache>
            </c:numRef>
          </c:xVal>
          <c:yVal>
            <c:numRef>
              <c:f>'Cboot Ripple Design'!$H$37:$H$537</c:f>
              <c:numCache>
                <c:formatCode>0.000</c:formatCode>
                <c:ptCount val="501"/>
                <c:pt idx="0">
                  <c:v>98.018745218056623</c:v>
                </c:pt>
                <c:pt idx="1">
                  <c:v>98.019529138641715</c:v>
                </c:pt>
                <c:pt idx="2">
                  <c:v>98.020312749053957</c:v>
                </c:pt>
                <c:pt idx="3">
                  <c:v>98.02109604941603</c:v>
                </c:pt>
                <c:pt idx="4">
                  <c:v>98.021879039850646</c:v>
                </c:pt>
                <c:pt idx="5">
                  <c:v>98.022661720480414</c:v>
                </c:pt>
                <c:pt idx="6">
                  <c:v>98.023444091427919</c:v>
                </c:pt>
                <c:pt idx="7">
                  <c:v>98.024226152815714</c:v>
                </c:pt>
                <c:pt idx="8">
                  <c:v>98.025007904766269</c:v>
                </c:pt>
                <c:pt idx="9">
                  <c:v>98.025789347401982</c:v>
                </c:pt>
                <c:pt idx="10">
                  <c:v>98.026570480845308</c:v>
                </c:pt>
                <c:pt idx="11">
                  <c:v>98.027351305218531</c:v>
                </c:pt>
                <c:pt idx="12">
                  <c:v>98.028131820643949</c:v>
                </c:pt>
                <c:pt idx="13">
                  <c:v>98.02891202724382</c:v>
                </c:pt>
                <c:pt idx="14">
                  <c:v>98.029691925140327</c:v>
                </c:pt>
                <c:pt idx="15">
                  <c:v>98.030471514455613</c:v>
                </c:pt>
                <c:pt idx="16">
                  <c:v>98.031250795311792</c:v>
                </c:pt>
                <c:pt idx="17">
                  <c:v>98.032029767830863</c:v>
                </c:pt>
                <c:pt idx="18">
                  <c:v>98.032808432134871</c:v>
                </c:pt>
                <c:pt idx="19">
                  <c:v>98.033586788345772</c:v>
                </c:pt>
                <c:pt idx="20">
                  <c:v>98.034364836585425</c:v>
                </c:pt>
                <c:pt idx="21">
                  <c:v>98.035142576975744</c:v>
                </c:pt>
                <c:pt idx="22">
                  <c:v>98.035920009638488</c:v>
                </c:pt>
                <c:pt idx="23">
                  <c:v>98.036697134695416</c:v>
                </c:pt>
                <c:pt idx="24">
                  <c:v>98.037473952268272</c:v>
                </c:pt>
                <c:pt idx="25">
                  <c:v>98.038250462478672</c:v>
                </c:pt>
                <c:pt idx="26">
                  <c:v>98.039026665448276</c:v>
                </c:pt>
                <c:pt idx="27">
                  <c:v>98.0398025612986</c:v>
                </c:pt>
                <c:pt idx="28">
                  <c:v>98.040578150151219</c:v>
                </c:pt>
                <c:pt idx="29">
                  <c:v>98.041353432127565</c:v>
                </c:pt>
                <c:pt idx="30">
                  <c:v>98.042128407349054</c:v>
                </c:pt>
                <c:pt idx="31">
                  <c:v>98.042903075937105</c:v>
                </c:pt>
                <c:pt idx="32">
                  <c:v>98.043677438012978</c:v>
                </c:pt>
                <c:pt idx="33">
                  <c:v>98.044451493698006</c:v>
                </c:pt>
                <c:pt idx="34">
                  <c:v>98.045225243113393</c:v>
                </c:pt>
                <c:pt idx="35">
                  <c:v>98.045998686380315</c:v>
                </c:pt>
                <c:pt idx="36">
                  <c:v>98.046771823619906</c:v>
                </c:pt>
                <c:pt idx="37">
                  <c:v>98.047544654953285</c:v>
                </c:pt>
                <c:pt idx="38">
                  <c:v>98.048317180501414</c:v>
                </c:pt>
                <c:pt idx="39">
                  <c:v>98.04908940038537</c:v>
                </c:pt>
                <c:pt idx="40">
                  <c:v>98.049861314726044</c:v>
                </c:pt>
                <c:pt idx="41">
                  <c:v>98.050632923644372</c:v>
                </c:pt>
                <c:pt idx="42">
                  <c:v>98.051404227261131</c:v>
                </c:pt>
                <c:pt idx="43">
                  <c:v>98.052175225697198</c:v>
                </c:pt>
                <c:pt idx="44">
                  <c:v>98.052945919073252</c:v>
                </c:pt>
                <c:pt idx="45">
                  <c:v>98.05371630751003</c:v>
                </c:pt>
                <c:pt idx="46">
                  <c:v>98.054486391128194</c:v>
                </c:pt>
                <c:pt idx="47">
                  <c:v>98.055256170048338</c:v>
                </c:pt>
                <c:pt idx="48">
                  <c:v>98.056025644391042</c:v>
                </c:pt>
                <c:pt idx="49">
                  <c:v>98.056794814276799</c:v>
                </c:pt>
                <c:pt idx="50">
                  <c:v>98.05756367982606</c:v>
                </c:pt>
                <c:pt idx="51">
                  <c:v>98.058332241159263</c:v>
                </c:pt>
                <c:pt idx="52">
                  <c:v>98.059100498396774</c:v>
                </c:pt>
                <c:pt idx="53">
                  <c:v>98.059868451658915</c:v>
                </c:pt>
                <c:pt idx="54">
                  <c:v>98.060636101065938</c:v>
                </c:pt>
                <c:pt idx="55">
                  <c:v>98.061403446738098</c:v>
                </c:pt>
                <c:pt idx="56">
                  <c:v>98.062170488795573</c:v>
                </c:pt>
                <c:pt idx="57">
                  <c:v>98.062937227358461</c:v>
                </c:pt>
                <c:pt idx="58">
                  <c:v>98.063703662546885</c:v>
                </c:pt>
                <c:pt idx="59">
                  <c:v>98.064469794480857</c:v>
                </c:pt>
                <c:pt idx="60">
                  <c:v>98.065235623280373</c:v>
                </c:pt>
                <c:pt idx="61">
                  <c:v>98.066001149065357</c:v>
                </c:pt>
                <c:pt idx="62">
                  <c:v>98.066766371955737</c:v>
                </c:pt>
                <c:pt idx="63">
                  <c:v>98.067531292071337</c:v>
                </c:pt>
                <c:pt idx="64">
                  <c:v>98.068295909531926</c:v>
                </c:pt>
                <c:pt idx="65">
                  <c:v>98.069060224457331</c:v>
                </c:pt>
                <c:pt idx="66">
                  <c:v>98.069824236967179</c:v>
                </c:pt>
                <c:pt idx="67">
                  <c:v>98.070587947181181</c:v>
                </c:pt>
                <c:pt idx="68">
                  <c:v>98.071351355218937</c:v>
                </c:pt>
                <c:pt idx="69">
                  <c:v>98.072114461199959</c:v>
                </c:pt>
                <c:pt idx="70">
                  <c:v>98.072877265243818</c:v>
                </c:pt>
                <c:pt idx="71">
                  <c:v>98.073639767469956</c:v>
                </c:pt>
                <c:pt idx="72">
                  <c:v>98.074401967997815</c:v>
                </c:pt>
                <c:pt idx="73">
                  <c:v>98.075163866946752</c:v>
                </c:pt>
                <c:pt idx="74">
                  <c:v>98.075925464436054</c:v>
                </c:pt>
                <c:pt idx="75">
                  <c:v>98.076686760585062</c:v>
                </c:pt>
                <c:pt idx="76">
                  <c:v>98.077447755512964</c:v>
                </c:pt>
                <c:pt idx="77">
                  <c:v>98.078208449338987</c:v>
                </c:pt>
                <c:pt idx="78">
                  <c:v>98.078968842182235</c:v>
                </c:pt>
                <c:pt idx="79">
                  <c:v>98.079728934161793</c:v>
                </c:pt>
                <c:pt idx="80">
                  <c:v>98.080488725396719</c:v>
                </c:pt>
                <c:pt idx="81">
                  <c:v>98.081248216006017</c:v>
                </c:pt>
                <c:pt idx="82">
                  <c:v>98.082007406108616</c:v>
                </c:pt>
                <c:pt idx="83">
                  <c:v>98.082766295823419</c:v>
                </c:pt>
                <c:pt idx="84">
                  <c:v>98.08352488526927</c:v>
                </c:pt>
                <c:pt idx="85">
                  <c:v>98.084283174565002</c:v>
                </c:pt>
                <c:pt idx="86">
                  <c:v>98.085041163829374</c:v>
                </c:pt>
                <c:pt idx="87">
                  <c:v>98.085798853181061</c:v>
                </c:pt>
                <c:pt idx="88">
                  <c:v>98.086556242738766</c:v>
                </c:pt>
                <c:pt idx="89">
                  <c:v>98.087313332621108</c:v>
                </c:pt>
                <c:pt idx="90">
                  <c:v>98.088070122946647</c:v>
                </c:pt>
                <c:pt idx="91">
                  <c:v>98.08882661383393</c:v>
                </c:pt>
                <c:pt idx="92">
                  <c:v>98.089582805401378</c:v>
                </c:pt>
                <c:pt idx="93">
                  <c:v>98.090338697767493</c:v>
                </c:pt>
                <c:pt idx="94">
                  <c:v>98.091094291050595</c:v>
                </c:pt>
                <c:pt idx="95">
                  <c:v>98.09184958536909</c:v>
                </c:pt>
                <c:pt idx="96">
                  <c:v>98.092604580841197</c:v>
                </c:pt>
                <c:pt idx="97">
                  <c:v>98.093359277585222</c:v>
                </c:pt>
                <c:pt idx="98">
                  <c:v>98.094113675719314</c:v>
                </c:pt>
                <c:pt idx="99">
                  <c:v>98.094867775361678</c:v>
                </c:pt>
                <c:pt idx="100">
                  <c:v>98.095621576630364</c:v>
                </c:pt>
                <c:pt idx="101">
                  <c:v>98.096375079643451</c:v>
                </c:pt>
                <c:pt idx="102">
                  <c:v>98.097128284518959</c:v>
                </c:pt>
                <c:pt idx="103">
                  <c:v>98.097881191374853</c:v>
                </c:pt>
                <c:pt idx="104">
                  <c:v>98.098633800329011</c:v>
                </c:pt>
                <c:pt idx="105">
                  <c:v>98.099386111499342</c:v>
                </c:pt>
                <c:pt idx="106">
                  <c:v>98.100138125003639</c:v>
                </c:pt>
                <c:pt idx="107">
                  <c:v>98.100889840959738</c:v>
                </c:pt>
                <c:pt idx="108">
                  <c:v>98.101641259485334</c:v>
                </c:pt>
                <c:pt idx="109">
                  <c:v>98.102392380698078</c:v>
                </c:pt>
                <c:pt idx="110">
                  <c:v>98.10314320471565</c:v>
                </c:pt>
                <c:pt idx="111">
                  <c:v>98.103893731655617</c:v>
                </c:pt>
                <c:pt idx="112">
                  <c:v>98.104643961635546</c:v>
                </c:pt>
                <c:pt idx="113">
                  <c:v>98.105393894772931</c:v>
                </c:pt>
                <c:pt idx="114">
                  <c:v>98.106143531185197</c:v>
                </c:pt>
                <c:pt idx="115">
                  <c:v>98.106892870989782</c:v>
                </c:pt>
                <c:pt idx="116">
                  <c:v>98.10764191430404</c:v>
                </c:pt>
                <c:pt idx="117">
                  <c:v>98.108390661245238</c:v>
                </c:pt>
                <c:pt idx="118">
                  <c:v>98.109139111930716</c:v>
                </c:pt>
                <c:pt idx="119">
                  <c:v>98.109887266477614</c:v>
                </c:pt>
                <c:pt idx="120">
                  <c:v>98.110635125003171</c:v>
                </c:pt>
                <c:pt idx="121">
                  <c:v>98.11138268762447</c:v>
                </c:pt>
                <c:pt idx="122">
                  <c:v>98.112129954458609</c:v>
                </c:pt>
                <c:pt idx="123">
                  <c:v>98.112876925622643</c:v>
                </c:pt>
                <c:pt idx="124">
                  <c:v>98.113623601233542</c:v>
                </c:pt>
                <c:pt idx="125">
                  <c:v>98.114369981408217</c:v>
                </c:pt>
                <c:pt idx="126">
                  <c:v>98.115116066263596</c:v>
                </c:pt>
                <c:pt idx="127">
                  <c:v>98.115861855916492</c:v>
                </c:pt>
                <c:pt idx="128">
                  <c:v>98.116607350483775</c:v>
                </c:pt>
                <c:pt idx="129">
                  <c:v>98.11735255008216</c:v>
                </c:pt>
                <c:pt idx="130">
                  <c:v>98.118097454828344</c:v>
                </c:pt>
                <c:pt idx="131">
                  <c:v>98.118842064838987</c:v>
                </c:pt>
                <c:pt idx="132">
                  <c:v>98.119586380230743</c:v>
                </c:pt>
                <c:pt idx="133">
                  <c:v>98.120330401120171</c:v>
                </c:pt>
                <c:pt idx="134">
                  <c:v>98.121074127623814</c:v>
                </c:pt>
                <c:pt idx="135">
                  <c:v>98.121817559858073</c:v>
                </c:pt>
                <c:pt idx="136">
                  <c:v>98.122560697939477</c:v>
                </c:pt>
                <c:pt idx="137">
                  <c:v>98.123303541984342</c:v>
                </c:pt>
                <c:pt idx="138">
                  <c:v>98.124046092109069</c:v>
                </c:pt>
                <c:pt idx="139">
                  <c:v>98.124788348429902</c:v>
                </c:pt>
                <c:pt idx="140">
                  <c:v>98.12553031106313</c:v>
                </c:pt>
                <c:pt idx="141">
                  <c:v>98.126271980124912</c:v>
                </c:pt>
                <c:pt idx="142">
                  <c:v>98.127013355731435</c:v>
                </c:pt>
                <c:pt idx="143">
                  <c:v>98.127754437998817</c:v>
                </c:pt>
                <c:pt idx="144">
                  <c:v>98.128495227043118</c:v>
                </c:pt>
                <c:pt idx="145">
                  <c:v>98.12923572298034</c:v>
                </c:pt>
                <c:pt idx="146">
                  <c:v>98.129975925926459</c:v>
                </c:pt>
                <c:pt idx="147">
                  <c:v>98.130715835997407</c:v>
                </c:pt>
                <c:pt idx="148">
                  <c:v>98.131455453309087</c:v>
                </c:pt>
                <c:pt idx="149">
                  <c:v>98.132194777977304</c:v>
                </c:pt>
                <c:pt idx="150">
                  <c:v>98.132933810117891</c:v>
                </c:pt>
                <c:pt idx="151">
                  <c:v>98.133672549846509</c:v>
                </c:pt>
                <c:pt idx="152">
                  <c:v>98.134410997278948</c:v>
                </c:pt>
                <c:pt idx="153">
                  <c:v>98.135149152530815</c:v>
                </c:pt>
                <c:pt idx="154">
                  <c:v>98.135887015717714</c:v>
                </c:pt>
                <c:pt idx="155">
                  <c:v>98.136624586955222</c:v>
                </c:pt>
                <c:pt idx="156">
                  <c:v>98.13736186635883</c:v>
                </c:pt>
                <c:pt idx="157">
                  <c:v>98.138098854044031</c:v>
                </c:pt>
                <c:pt idx="158">
                  <c:v>98.138835550126259</c:v>
                </c:pt>
                <c:pt idx="159">
                  <c:v>98.139571954720878</c:v>
                </c:pt>
                <c:pt idx="160">
                  <c:v>98.140308067943195</c:v>
                </c:pt>
                <c:pt idx="161">
                  <c:v>98.141043889908531</c:v>
                </c:pt>
                <c:pt idx="162">
                  <c:v>98.141779420732121</c:v>
                </c:pt>
                <c:pt idx="163">
                  <c:v>98.142514660529145</c:v>
                </c:pt>
                <c:pt idx="164">
                  <c:v>98.143249609414752</c:v>
                </c:pt>
                <c:pt idx="165">
                  <c:v>98.143984267504081</c:v>
                </c:pt>
                <c:pt idx="166">
                  <c:v>98.144718634912167</c:v>
                </c:pt>
                <c:pt idx="167">
                  <c:v>98.145452711754032</c:v>
                </c:pt>
                <c:pt idx="168">
                  <c:v>98.146186498144644</c:v>
                </c:pt>
                <c:pt idx="169">
                  <c:v>98.146919994198896</c:v>
                </c:pt>
                <c:pt idx="170">
                  <c:v>98.147653200031698</c:v>
                </c:pt>
                <c:pt idx="171">
                  <c:v>98.148386115757859</c:v>
                </c:pt>
                <c:pt idx="172">
                  <c:v>98.149118741492174</c:v>
                </c:pt>
                <c:pt idx="173">
                  <c:v>98.14985107734941</c:v>
                </c:pt>
                <c:pt idx="174">
                  <c:v>98.150583123444207</c:v>
                </c:pt>
                <c:pt idx="175">
                  <c:v>98.151314879891288</c:v>
                </c:pt>
                <c:pt idx="176">
                  <c:v>98.152046346805193</c:v>
                </c:pt>
                <c:pt idx="177">
                  <c:v>98.152777524300518</c:v>
                </c:pt>
                <c:pt idx="178">
                  <c:v>98.153508412491746</c:v>
                </c:pt>
                <c:pt idx="179">
                  <c:v>98.154239011493388</c:v>
                </c:pt>
                <c:pt idx="180">
                  <c:v>98.154969321419827</c:v>
                </c:pt>
                <c:pt idx="181">
                  <c:v>98.155699342385461</c:v>
                </c:pt>
                <c:pt idx="182">
                  <c:v>98.156429074504587</c:v>
                </c:pt>
                <c:pt idx="183">
                  <c:v>98.157158517891574</c:v>
                </c:pt>
                <c:pt idx="184">
                  <c:v>98.157887672660593</c:v>
                </c:pt>
                <c:pt idx="185">
                  <c:v>98.15861653892587</c:v>
                </c:pt>
                <c:pt idx="186">
                  <c:v>98.159345116801532</c:v>
                </c:pt>
                <c:pt idx="187">
                  <c:v>98.160073406401722</c:v>
                </c:pt>
                <c:pt idx="188">
                  <c:v>98.160801407840481</c:v>
                </c:pt>
                <c:pt idx="189">
                  <c:v>98.161529121231823</c:v>
                </c:pt>
                <c:pt idx="190">
                  <c:v>98.162256546689719</c:v>
                </c:pt>
                <c:pt idx="191">
                  <c:v>98.162983684328097</c:v>
                </c:pt>
                <c:pt idx="192">
                  <c:v>98.163710534260844</c:v>
                </c:pt>
                <c:pt idx="193">
                  <c:v>98.164437096601787</c:v>
                </c:pt>
                <c:pt idx="194">
                  <c:v>98.165163371464743</c:v>
                </c:pt>
                <c:pt idx="195">
                  <c:v>98.165889358963426</c:v>
                </c:pt>
                <c:pt idx="196">
                  <c:v>98.166615059211566</c:v>
                </c:pt>
                <c:pt idx="197">
                  <c:v>98.167340472322763</c:v>
                </c:pt>
                <c:pt idx="198">
                  <c:v>98.16806559841072</c:v>
                </c:pt>
                <c:pt idx="199">
                  <c:v>98.16879043758891</c:v>
                </c:pt>
                <c:pt idx="200">
                  <c:v>98.169514989970907</c:v>
                </c:pt>
                <c:pt idx="201">
                  <c:v>98.170239255670168</c:v>
                </c:pt>
                <c:pt idx="202">
                  <c:v>98.170963234800141</c:v>
                </c:pt>
                <c:pt idx="203">
                  <c:v>98.171686927474212</c:v>
                </c:pt>
                <c:pt idx="204">
                  <c:v>98.172410333805686</c:v>
                </c:pt>
                <c:pt idx="205">
                  <c:v>98.173133453907923</c:v>
                </c:pt>
                <c:pt idx="206">
                  <c:v>98.173856287894111</c:v>
                </c:pt>
                <c:pt idx="207">
                  <c:v>98.174578835877512</c:v>
                </c:pt>
                <c:pt idx="208">
                  <c:v>98.175301097971229</c:v>
                </c:pt>
                <c:pt idx="209">
                  <c:v>98.176023074288437</c:v>
                </c:pt>
                <c:pt idx="210">
                  <c:v>98.176744764942171</c:v>
                </c:pt>
                <c:pt idx="211">
                  <c:v>98.177466170045491</c:v>
                </c:pt>
                <c:pt idx="212">
                  <c:v>98.17818728971136</c:v>
                </c:pt>
                <c:pt idx="213">
                  <c:v>98.178908124052683</c:v>
                </c:pt>
                <c:pt idx="214">
                  <c:v>98.179628673182435</c:v>
                </c:pt>
                <c:pt idx="215">
                  <c:v>98.180348937213395</c:v>
                </c:pt>
                <c:pt idx="216">
                  <c:v>98.181068916258397</c:v>
                </c:pt>
                <c:pt idx="217">
                  <c:v>98.181788610430203</c:v>
                </c:pt>
                <c:pt idx="218">
                  <c:v>98.182508019841521</c:v>
                </c:pt>
                <c:pt idx="219">
                  <c:v>98.183227144605013</c:v>
                </c:pt>
                <c:pt idx="220">
                  <c:v>98.183945984833315</c:v>
                </c:pt>
                <c:pt idx="221">
                  <c:v>98.184664540639034</c:v>
                </c:pt>
                <c:pt idx="222">
                  <c:v>98.185382812134662</c:v>
                </c:pt>
                <c:pt idx="223">
                  <c:v>98.186100799432708</c:v>
                </c:pt>
                <c:pt idx="224">
                  <c:v>98.186818502645636</c:v>
                </c:pt>
                <c:pt idx="225">
                  <c:v>98.187535921885839</c:v>
                </c:pt>
                <c:pt idx="226">
                  <c:v>98.188253057265655</c:v>
                </c:pt>
                <c:pt idx="227">
                  <c:v>98.188969908897448</c:v>
                </c:pt>
                <c:pt idx="228">
                  <c:v>98.189686476893428</c:v>
                </c:pt>
                <c:pt idx="229">
                  <c:v>98.19040276136586</c:v>
                </c:pt>
                <c:pt idx="230">
                  <c:v>98.191118762426939</c:v>
                </c:pt>
                <c:pt idx="231">
                  <c:v>98.191834480188746</c:v>
                </c:pt>
                <c:pt idx="232">
                  <c:v>98.192549914763433</c:v>
                </c:pt>
                <c:pt idx="233">
                  <c:v>98.193265066262995</c:v>
                </c:pt>
                <c:pt idx="234">
                  <c:v>98.193979934799486</c:v>
                </c:pt>
                <c:pt idx="235">
                  <c:v>98.19469452048483</c:v>
                </c:pt>
                <c:pt idx="236">
                  <c:v>98.195408823430981</c:v>
                </c:pt>
                <c:pt idx="237">
                  <c:v>98.196122843749762</c:v>
                </c:pt>
                <c:pt idx="238">
                  <c:v>98.196836581553015</c:v>
                </c:pt>
                <c:pt idx="239">
                  <c:v>98.197550036952535</c:v>
                </c:pt>
                <c:pt idx="240">
                  <c:v>98.198263210060077</c:v>
                </c:pt>
                <c:pt idx="241">
                  <c:v>98.198976100987295</c:v>
                </c:pt>
                <c:pt idx="242">
                  <c:v>98.199688709845873</c:v>
                </c:pt>
                <c:pt idx="243">
                  <c:v>98.200401036747394</c:v>
                </c:pt>
                <c:pt idx="244">
                  <c:v>98.201113081803413</c:v>
                </c:pt>
                <c:pt idx="245">
                  <c:v>98.201824845125472</c:v>
                </c:pt>
                <c:pt idx="246">
                  <c:v>98.202536326825012</c:v>
                </c:pt>
                <c:pt idx="247">
                  <c:v>98.203247527013517</c:v>
                </c:pt>
                <c:pt idx="248">
                  <c:v>98.203958445802314</c:v>
                </c:pt>
                <c:pt idx="249">
                  <c:v>98.204669083302804</c:v>
                </c:pt>
                <c:pt idx="250">
                  <c:v>98.205379439626199</c:v>
                </c:pt>
                <c:pt idx="251">
                  <c:v>98.206089514883843</c:v>
                </c:pt>
                <c:pt idx="252">
                  <c:v>98.206799309186877</c:v>
                </c:pt>
                <c:pt idx="253">
                  <c:v>98.207508822646517</c:v>
                </c:pt>
                <c:pt idx="254">
                  <c:v>98.208218055373848</c:v>
                </c:pt>
                <c:pt idx="255">
                  <c:v>98.208927007479957</c:v>
                </c:pt>
                <c:pt idx="256">
                  <c:v>98.209635679075873</c:v>
                </c:pt>
                <c:pt idx="257">
                  <c:v>98.210344070272598</c:v>
                </c:pt>
                <c:pt idx="258">
                  <c:v>98.211052181181074</c:v>
                </c:pt>
                <c:pt idx="259">
                  <c:v>98.21176001191219</c:v>
                </c:pt>
                <c:pt idx="260">
                  <c:v>98.212467562576805</c:v>
                </c:pt>
                <c:pt idx="261">
                  <c:v>98.213174833285748</c:v>
                </c:pt>
                <c:pt idx="262">
                  <c:v>98.213881824149794</c:v>
                </c:pt>
                <c:pt idx="263">
                  <c:v>98.214588535279645</c:v>
                </c:pt>
                <c:pt idx="264">
                  <c:v>98.215294966786004</c:v>
                </c:pt>
                <c:pt idx="265">
                  <c:v>98.216001118779474</c:v>
                </c:pt>
                <c:pt idx="266">
                  <c:v>98.216706991370685</c:v>
                </c:pt>
                <c:pt idx="267">
                  <c:v>98.217412584670171</c:v>
                </c:pt>
                <c:pt idx="268">
                  <c:v>98.218117898788449</c:v>
                </c:pt>
                <c:pt idx="269">
                  <c:v>98.218822933836009</c:v>
                </c:pt>
                <c:pt idx="270">
                  <c:v>98.219527689923197</c:v>
                </c:pt>
                <c:pt idx="271">
                  <c:v>98.220232167160447</c:v>
                </c:pt>
                <c:pt idx="272">
                  <c:v>98.220936365658062</c:v>
                </c:pt>
                <c:pt idx="273">
                  <c:v>98.221640285526362</c:v>
                </c:pt>
                <c:pt idx="274">
                  <c:v>98.222343926875567</c:v>
                </c:pt>
                <c:pt idx="275">
                  <c:v>98.223047289815881</c:v>
                </c:pt>
                <c:pt idx="276">
                  <c:v>98.223750374457481</c:v>
                </c:pt>
                <c:pt idx="277">
                  <c:v>98.224453180910444</c:v>
                </c:pt>
                <c:pt idx="278">
                  <c:v>98.225155709284863</c:v>
                </c:pt>
                <c:pt idx="279">
                  <c:v>98.225857959690771</c:v>
                </c:pt>
                <c:pt idx="280">
                  <c:v>98.22655993223816</c:v>
                </c:pt>
                <c:pt idx="281">
                  <c:v>98.227261627036938</c:v>
                </c:pt>
                <c:pt idx="282">
                  <c:v>98.227963044197026</c:v>
                </c:pt>
                <c:pt idx="283">
                  <c:v>98.228664183828272</c:v>
                </c:pt>
                <c:pt idx="284">
                  <c:v>98.229365046040485</c:v>
                </c:pt>
                <c:pt idx="285">
                  <c:v>98.230065630943429</c:v>
                </c:pt>
                <c:pt idx="286">
                  <c:v>98.230765938646812</c:v>
                </c:pt>
                <c:pt idx="287">
                  <c:v>98.231465969260341</c:v>
                </c:pt>
                <c:pt idx="288">
                  <c:v>98.232165722893626</c:v>
                </c:pt>
                <c:pt idx="289">
                  <c:v>98.232865199656288</c:v>
                </c:pt>
                <c:pt idx="290">
                  <c:v>98.233564399657837</c:v>
                </c:pt>
                <c:pt idx="291">
                  <c:v>98.234263323007838</c:v>
                </c:pt>
                <c:pt idx="292">
                  <c:v>98.234961969815672</c:v>
                </c:pt>
                <c:pt idx="293">
                  <c:v>98.235660340190833</c:v>
                </c:pt>
                <c:pt idx="294">
                  <c:v>98.236358434242675</c:v>
                </c:pt>
                <c:pt idx="295">
                  <c:v>98.237056252080507</c:v>
                </c:pt>
                <c:pt idx="296">
                  <c:v>98.237753793813624</c:v>
                </c:pt>
                <c:pt idx="297">
                  <c:v>98.238451059551281</c:v>
                </c:pt>
                <c:pt idx="298">
                  <c:v>98.239148049402701</c:v>
                </c:pt>
                <c:pt idx="299">
                  <c:v>98.239844763477024</c:v>
                </c:pt>
                <c:pt idx="300">
                  <c:v>98.240541201883346</c:v>
                </c:pt>
                <c:pt idx="301">
                  <c:v>98.241237364730765</c:v>
                </c:pt>
                <c:pt idx="302">
                  <c:v>98.241933252128334</c:v>
                </c:pt>
                <c:pt idx="303">
                  <c:v>98.242628864184979</c:v>
                </c:pt>
                <c:pt idx="304">
                  <c:v>98.243324201009713</c:v>
                </c:pt>
                <c:pt idx="305">
                  <c:v>98.244019262711362</c:v>
                </c:pt>
                <c:pt idx="306">
                  <c:v>98.244714049398851</c:v>
                </c:pt>
                <c:pt idx="307">
                  <c:v>98.245408561180938</c:v>
                </c:pt>
                <c:pt idx="308">
                  <c:v>98.246102798166447</c:v>
                </c:pt>
                <c:pt idx="309">
                  <c:v>98.246796760464079</c:v>
                </c:pt>
                <c:pt idx="310">
                  <c:v>98.247490448182518</c:v>
                </c:pt>
                <c:pt idx="311">
                  <c:v>98.248183861430405</c:v>
                </c:pt>
                <c:pt idx="312">
                  <c:v>98.248877000316355</c:v>
                </c:pt>
                <c:pt idx="313">
                  <c:v>98.24956986494891</c:v>
                </c:pt>
                <c:pt idx="314">
                  <c:v>98.250262455436598</c:v>
                </c:pt>
                <c:pt idx="315">
                  <c:v>98.250954771887848</c:v>
                </c:pt>
                <c:pt idx="316">
                  <c:v>98.25164681441116</c:v>
                </c:pt>
                <c:pt idx="317">
                  <c:v>98.252338583114863</c:v>
                </c:pt>
                <c:pt idx="318">
                  <c:v>98.253030078107301</c:v>
                </c:pt>
                <c:pt idx="319">
                  <c:v>98.253721299496789</c:v>
                </c:pt>
                <c:pt idx="320">
                  <c:v>98.254412247391599</c:v>
                </c:pt>
                <c:pt idx="321">
                  <c:v>98.255102921899905</c:v>
                </c:pt>
                <c:pt idx="322">
                  <c:v>98.255793323129907</c:v>
                </c:pt>
                <c:pt idx="323">
                  <c:v>98.256483451189723</c:v>
                </c:pt>
                <c:pt idx="324">
                  <c:v>98.25717330618744</c:v>
                </c:pt>
                <c:pt idx="325">
                  <c:v>98.257862888231102</c:v>
                </c:pt>
                <c:pt idx="326">
                  <c:v>98.258552197428699</c:v>
                </c:pt>
                <c:pt idx="327">
                  <c:v>98.259241233888204</c:v>
                </c:pt>
                <c:pt idx="328">
                  <c:v>98.259929997717492</c:v>
                </c:pt>
                <c:pt idx="329">
                  <c:v>98.26061848902448</c:v>
                </c:pt>
                <c:pt idx="330">
                  <c:v>98.261306707917001</c:v>
                </c:pt>
                <c:pt idx="331">
                  <c:v>98.2619946545028</c:v>
                </c:pt>
                <c:pt idx="332">
                  <c:v>98.262682328889639</c:v>
                </c:pt>
                <c:pt idx="333">
                  <c:v>98.263369731185207</c:v>
                </c:pt>
                <c:pt idx="334">
                  <c:v>98.264056861497195</c:v>
                </c:pt>
                <c:pt idx="335">
                  <c:v>98.264743719933179</c:v>
                </c:pt>
                <c:pt idx="336">
                  <c:v>98.265430306600777</c:v>
                </c:pt>
                <c:pt idx="337">
                  <c:v>98.266116621607452</c:v>
                </c:pt>
                <c:pt idx="338">
                  <c:v>98.26680266506078</c:v>
                </c:pt>
                <c:pt idx="339">
                  <c:v>98.267488437068138</c:v>
                </c:pt>
                <c:pt idx="340">
                  <c:v>98.268173937736947</c:v>
                </c:pt>
                <c:pt idx="341">
                  <c:v>98.268859167174554</c:v>
                </c:pt>
                <c:pt idx="342">
                  <c:v>98.269544125488324</c:v>
                </c:pt>
                <c:pt idx="343">
                  <c:v>98.270228812785476</c:v>
                </c:pt>
                <c:pt idx="344">
                  <c:v>98.270913229173274</c:v>
                </c:pt>
                <c:pt idx="345">
                  <c:v>98.271597374758883</c:v>
                </c:pt>
                <c:pt idx="346">
                  <c:v>98.272281249649524</c:v>
                </c:pt>
                <c:pt idx="347">
                  <c:v>98.272964853952203</c:v>
                </c:pt>
                <c:pt idx="348">
                  <c:v>98.273648187774015</c:v>
                </c:pt>
                <c:pt idx="349">
                  <c:v>98.274331251222037</c:v>
                </c:pt>
                <c:pt idx="350">
                  <c:v>98.275014044403193</c:v>
                </c:pt>
                <c:pt idx="351">
                  <c:v>98.275696567424419</c:v>
                </c:pt>
                <c:pt idx="352">
                  <c:v>98.276378820392608</c:v>
                </c:pt>
                <c:pt idx="353">
                  <c:v>98.277060803414656</c:v>
                </c:pt>
                <c:pt idx="354">
                  <c:v>98.277742516597328</c:v>
                </c:pt>
                <c:pt idx="355">
                  <c:v>98.278423960047391</c:v>
                </c:pt>
                <c:pt idx="356">
                  <c:v>98.279105133871582</c:v>
                </c:pt>
                <c:pt idx="357">
                  <c:v>98.279786038176596</c:v>
                </c:pt>
                <c:pt idx="358">
                  <c:v>98.280466673069057</c:v>
                </c:pt>
                <c:pt idx="359">
                  <c:v>98.281147038655575</c:v>
                </c:pt>
                <c:pt idx="360">
                  <c:v>98.281827135042704</c:v>
                </c:pt>
                <c:pt idx="361">
                  <c:v>98.282506962336925</c:v>
                </c:pt>
                <c:pt idx="362">
                  <c:v>98.283186520644733</c:v>
                </c:pt>
                <c:pt idx="363">
                  <c:v>98.283865810072584</c:v>
                </c:pt>
                <c:pt idx="364">
                  <c:v>98.284544830726844</c:v>
                </c:pt>
                <c:pt idx="365">
                  <c:v>98.285223582713826</c:v>
                </c:pt>
                <c:pt idx="366">
                  <c:v>98.285902066139897</c:v>
                </c:pt>
                <c:pt idx="367">
                  <c:v>98.28658028111127</c:v>
                </c:pt>
                <c:pt idx="368">
                  <c:v>98.287258227734199</c:v>
                </c:pt>
                <c:pt idx="369">
                  <c:v>98.287935906114811</c:v>
                </c:pt>
                <c:pt idx="370">
                  <c:v>98.288613316359303</c:v>
                </c:pt>
                <c:pt idx="371">
                  <c:v>98.289290458573703</c:v>
                </c:pt>
                <c:pt idx="372">
                  <c:v>98.289967332864109</c:v>
                </c:pt>
                <c:pt idx="373">
                  <c:v>98.290643939336547</c:v>
                </c:pt>
                <c:pt idx="374">
                  <c:v>98.291320278096904</c:v>
                </c:pt>
                <c:pt idx="375">
                  <c:v>98.291996349251193</c:v>
                </c:pt>
                <c:pt idx="376">
                  <c:v>98.292672152905254</c:v>
                </c:pt>
                <c:pt idx="377">
                  <c:v>98.293347689164918</c:v>
                </c:pt>
                <c:pt idx="378">
                  <c:v>98.294022958135997</c:v>
                </c:pt>
                <c:pt idx="379">
                  <c:v>98.294697959924264</c:v>
                </c:pt>
                <c:pt idx="380">
                  <c:v>98.295372694635418</c:v>
                </c:pt>
                <c:pt idx="381">
                  <c:v>98.296047162375146</c:v>
                </c:pt>
                <c:pt idx="382">
                  <c:v>98.296721363249063</c:v>
                </c:pt>
                <c:pt idx="383">
                  <c:v>98.297395297362783</c:v>
                </c:pt>
                <c:pt idx="384">
                  <c:v>98.298068964821837</c:v>
                </c:pt>
                <c:pt idx="385">
                  <c:v>98.298742365731727</c:v>
                </c:pt>
                <c:pt idx="386">
                  <c:v>98.299415500197938</c:v>
                </c:pt>
                <c:pt idx="387">
                  <c:v>98.300088368325873</c:v>
                </c:pt>
                <c:pt idx="388">
                  <c:v>98.300760970220907</c:v>
                </c:pt>
                <c:pt idx="389">
                  <c:v>98.301433305988411</c:v>
                </c:pt>
                <c:pt idx="390">
                  <c:v>98.302105375733689</c:v>
                </c:pt>
                <c:pt idx="391">
                  <c:v>98.302777179561971</c:v>
                </c:pt>
                <c:pt idx="392">
                  <c:v>98.303448717578462</c:v>
                </c:pt>
                <c:pt idx="393">
                  <c:v>98.304119989888349</c:v>
                </c:pt>
                <c:pt idx="394">
                  <c:v>98.304790996596779</c:v>
                </c:pt>
                <c:pt idx="395">
                  <c:v>98.305461737808812</c:v>
                </c:pt>
                <c:pt idx="396">
                  <c:v>98.306132213629539</c:v>
                </c:pt>
                <c:pt idx="397">
                  <c:v>98.306802424163919</c:v>
                </c:pt>
                <c:pt idx="398">
                  <c:v>98.307472369516958</c:v>
                </c:pt>
                <c:pt idx="399">
                  <c:v>98.308142049793545</c:v>
                </c:pt>
                <c:pt idx="400">
                  <c:v>98.3088114650986</c:v>
                </c:pt>
                <c:pt idx="401">
                  <c:v>98.309480615536927</c:v>
                </c:pt>
                <c:pt idx="402">
                  <c:v>98.310149501213346</c:v>
                </c:pt>
                <c:pt idx="403">
                  <c:v>98.310818122232618</c:v>
                </c:pt>
                <c:pt idx="404">
                  <c:v>98.311486478699479</c:v>
                </c:pt>
                <c:pt idx="405">
                  <c:v>98.312154570718533</c:v>
                </c:pt>
                <c:pt idx="406">
                  <c:v>98.312822398394474</c:v>
                </c:pt>
                <c:pt idx="407">
                  <c:v>98.313489961831891</c:v>
                </c:pt>
                <c:pt idx="408">
                  <c:v>98.314157261135321</c:v>
                </c:pt>
                <c:pt idx="409">
                  <c:v>98.31482429640927</c:v>
                </c:pt>
                <c:pt idx="410">
                  <c:v>98.315491067758188</c:v>
                </c:pt>
                <c:pt idx="411">
                  <c:v>98.316157575286567</c:v>
                </c:pt>
                <c:pt idx="412">
                  <c:v>98.31682381909873</c:v>
                </c:pt>
                <c:pt idx="413">
                  <c:v>98.31748979929904</c:v>
                </c:pt>
                <c:pt idx="414">
                  <c:v>98.318155515991805</c:v>
                </c:pt>
                <c:pt idx="415">
                  <c:v>98.31882096928129</c:v>
                </c:pt>
                <c:pt idx="416">
                  <c:v>98.31948615927169</c:v>
                </c:pt>
                <c:pt idx="417">
                  <c:v>98.320151086067241</c:v>
                </c:pt>
                <c:pt idx="418">
                  <c:v>98.320815749772024</c:v>
                </c:pt>
                <c:pt idx="419">
                  <c:v>98.32148015049016</c:v>
                </c:pt>
                <c:pt idx="420">
                  <c:v>98.322144288325703</c:v>
                </c:pt>
                <c:pt idx="421">
                  <c:v>98.322808163382646</c:v>
                </c:pt>
                <c:pt idx="422">
                  <c:v>98.323471775764986</c:v>
                </c:pt>
                <c:pt idx="423">
                  <c:v>98.32413512557666</c:v>
                </c:pt>
                <c:pt idx="424">
                  <c:v>98.32479821292155</c:v>
                </c:pt>
                <c:pt idx="425">
                  <c:v>98.325461037903523</c:v>
                </c:pt>
                <c:pt idx="426">
                  <c:v>98.326123600626332</c:v>
                </c:pt>
                <c:pt idx="427">
                  <c:v>98.326785901193801</c:v>
                </c:pt>
                <c:pt idx="428">
                  <c:v>98.327447939709643</c:v>
                </c:pt>
                <c:pt idx="429">
                  <c:v>98.328109716277524</c:v>
                </c:pt>
                <c:pt idx="430">
                  <c:v>98.328771231001127</c:v>
                </c:pt>
                <c:pt idx="431">
                  <c:v>98.329432483983993</c:v>
                </c:pt>
                <c:pt idx="432">
                  <c:v>98.330093475329761</c:v>
                </c:pt>
                <c:pt idx="433">
                  <c:v>98.330754205141901</c:v>
                </c:pt>
                <c:pt idx="434">
                  <c:v>98.331414673523909</c:v>
                </c:pt>
                <c:pt idx="435">
                  <c:v>98.332074880579214</c:v>
                </c:pt>
                <c:pt idx="436">
                  <c:v>98.33273482641124</c:v>
                </c:pt>
                <c:pt idx="437">
                  <c:v>98.333394511123331</c:v>
                </c:pt>
                <c:pt idx="438">
                  <c:v>98.334053934818797</c:v>
                </c:pt>
                <c:pt idx="439">
                  <c:v>98.334713097600911</c:v>
                </c:pt>
                <c:pt idx="440">
                  <c:v>98.335371999572928</c:v>
                </c:pt>
                <c:pt idx="441">
                  <c:v>98.336030640838018</c:v>
                </c:pt>
                <c:pt idx="442">
                  <c:v>98.336689021499367</c:v>
                </c:pt>
                <c:pt idx="443">
                  <c:v>98.337347141660075</c:v>
                </c:pt>
                <c:pt idx="444">
                  <c:v>98.338005001423184</c:v>
                </c:pt>
                <c:pt idx="445">
                  <c:v>98.338662600891752</c:v>
                </c:pt>
                <c:pt idx="446">
                  <c:v>98.339319940168778</c:v>
                </c:pt>
                <c:pt idx="447">
                  <c:v>98.339977019357192</c:v>
                </c:pt>
                <c:pt idx="448">
                  <c:v>98.34063383855991</c:v>
                </c:pt>
                <c:pt idx="449">
                  <c:v>98.341290397879817</c:v>
                </c:pt>
                <c:pt idx="450">
                  <c:v>98.341946697419701</c:v>
                </c:pt>
                <c:pt idx="451">
                  <c:v>98.342602737282391</c:v>
                </c:pt>
                <c:pt idx="452">
                  <c:v>98.343258517570604</c:v>
                </c:pt>
                <c:pt idx="453">
                  <c:v>98.343914038387055</c:v>
                </c:pt>
                <c:pt idx="454">
                  <c:v>98.344569299834404</c:v>
                </c:pt>
                <c:pt idx="455">
                  <c:v>98.345224302015282</c:v>
                </c:pt>
                <c:pt idx="456">
                  <c:v>98.345879045032291</c:v>
                </c:pt>
                <c:pt idx="457">
                  <c:v>98.346533528987933</c:v>
                </c:pt>
                <c:pt idx="458">
                  <c:v>98.347187753984755</c:v>
                </c:pt>
                <c:pt idx="459">
                  <c:v>98.347841720125174</c:v>
                </c:pt>
                <c:pt idx="460">
                  <c:v>98.348495427511651</c:v>
                </c:pt>
                <c:pt idx="461">
                  <c:v>98.349148876246545</c:v>
                </c:pt>
                <c:pt idx="462">
                  <c:v>98.34980206643219</c:v>
                </c:pt>
                <c:pt idx="463">
                  <c:v>98.350454998170918</c:v>
                </c:pt>
                <c:pt idx="464">
                  <c:v>98.351107671564947</c:v>
                </c:pt>
                <c:pt idx="465">
                  <c:v>98.35176008671651</c:v>
                </c:pt>
                <c:pt idx="466">
                  <c:v>98.352412243727798</c:v>
                </c:pt>
                <c:pt idx="467">
                  <c:v>98.353064142700973</c:v>
                </c:pt>
                <c:pt idx="468">
                  <c:v>98.353715783738068</c:v>
                </c:pt>
                <c:pt idx="469">
                  <c:v>98.354367166941188</c:v>
                </c:pt>
                <c:pt idx="470">
                  <c:v>98.355018292412339</c:v>
                </c:pt>
                <c:pt idx="471">
                  <c:v>98.355669160253484</c:v>
                </c:pt>
                <c:pt idx="472">
                  <c:v>98.356319770566557</c:v>
                </c:pt>
                <c:pt idx="473">
                  <c:v>98.356970123453479</c:v>
                </c:pt>
                <c:pt idx="474">
                  <c:v>98.357620219016113</c:v>
                </c:pt>
                <c:pt idx="475">
                  <c:v>98.358270057356222</c:v>
                </c:pt>
                <c:pt idx="476">
                  <c:v>98.358919638575642</c:v>
                </c:pt>
                <c:pt idx="477">
                  <c:v>98.359568962776066</c:v>
                </c:pt>
                <c:pt idx="478">
                  <c:v>98.360218030059187</c:v>
                </c:pt>
                <c:pt idx="479">
                  <c:v>98.360866840526697</c:v>
                </c:pt>
                <c:pt idx="480">
                  <c:v>98.361515394280175</c:v>
                </c:pt>
                <c:pt idx="481">
                  <c:v>98.362163691421202</c:v>
                </c:pt>
                <c:pt idx="482">
                  <c:v>98.362811732051327</c:v>
                </c:pt>
                <c:pt idx="483">
                  <c:v>98.363459516272016</c:v>
                </c:pt>
                <c:pt idx="484">
                  <c:v>98.364107044184763</c:v>
                </c:pt>
                <c:pt idx="485">
                  <c:v>98.364754315890934</c:v>
                </c:pt>
                <c:pt idx="486">
                  <c:v>98.365401331491924</c:v>
                </c:pt>
                <c:pt idx="487">
                  <c:v>98.36604809108907</c:v>
                </c:pt>
                <c:pt idx="488">
                  <c:v>98.366694594783667</c:v>
                </c:pt>
                <c:pt idx="489">
                  <c:v>98.367340842676953</c:v>
                </c:pt>
                <c:pt idx="490">
                  <c:v>98.367986834870152</c:v>
                </c:pt>
                <c:pt idx="491">
                  <c:v>98.368632571464431</c:v>
                </c:pt>
                <c:pt idx="492">
                  <c:v>98.369278052560944</c:v>
                </c:pt>
                <c:pt idx="493">
                  <c:v>98.369923278260728</c:v>
                </c:pt>
                <c:pt idx="494">
                  <c:v>98.37056824866491</c:v>
                </c:pt>
                <c:pt idx="495">
                  <c:v>98.371212963874427</c:v>
                </c:pt>
                <c:pt idx="496">
                  <c:v>98.371857423990306</c:v>
                </c:pt>
                <c:pt idx="497">
                  <c:v>98.372501629113472</c:v>
                </c:pt>
                <c:pt idx="498">
                  <c:v>98.373145579344794</c:v>
                </c:pt>
                <c:pt idx="499">
                  <c:v>98.373789274785167</c:v>
                </c:pt>
                <c:pt idx="500">
                  <c:v>98.374432715535349</c:v>
                </c:pt>
              </c:numCache>
            </c:numRef>
          </c:yVal>
          <c:smooth val="1"/>
          <c:extLst>
            <c:ext xmlns:c16="http://schemas.microsoft.com/office/drawing/2014/chart" uri="{C3380CC4-5D6E-409C-BE32-E72D297353CC}">
              <c16:uniqueId val="{00000000-21C6-4AF4-9B63-F464CB91C06B}"/>
            </c:ext>
          </c:extLst>
        </c:ser>
        <c:dLbls>
          <c:showLegendKey val="0"/>
          <c:showVal val="0"/>
          <c:showCatName val="0"/>
          <c:showSerName val="0"/>
          <c:showPercent val="0"/>
          <c:showBubbleSize val="0"/>
        </c:dLbls>
        <c:axId val="411107864"/>
        <c:axId val="411112960"/>
      </c:scatterChart>
      <c:valAx>
        <c:axId val="4111078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Time (ns)</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11112960"/>
        <c:crosses val="autoZero"/>
        <c:crossBetween val="midCat"/>
      </c:valAx>
      <c:valAx>
        <c:axId val="41111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 of PVCC Refreshed</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111078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Boot Voltage Start and End Amplitude from Charge and Discharge Cycle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027834823443332"/>
          <c:y val="0.18275499683728713"/>
          <c:w val="0.64651299882340829"/>
          <c:h val="0.6529724127029648"/>
        </c:manualLayout>
      </c:layout>
      <c:scatterChart>
        <c:scatterStyle val="smoothMarker"/>
        <c:varyColors val="0"/>
        <c:ser>
          <c:idx val="1"/>
          <c:order val="0"/>
          <c:tx>
            <c:strRef>
              <c:f>'ISL73847 Boot Refresh'!$F$21</c:f>
              <c:strCache>
                <c:ptCount val="1"/>
                <c:pt idx="0">
                  <c:v>Vboot End of Charge (V)</c:v>
                </c:pt>
              </c:strCache>
            </c:strRef>
          </c:tx>
          <c:spPr>
            <a:ln w="19050" cap="rnd">
              <a:solidFill>
                <a:schemeClr val="accent2"/>
              </a:solidFill>
              <a:round/>
            </a:ln>
            <a:effectLst/>
          </c:spPr>
          <c:marker>
            <c:symbol val="none"/>
          </c:marker>
          <c:xVal>
            <c:numRef>
              <c:f>'ISL73847 Boot Refresh'!$A$22:$A$61</c:f>
              <c:numCache>
                <c:formatCode>General</c:formatCode>
                <c:ptCount val="4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numCache>
            </c:numRef>
          </c:xVal>
          <c:yVal>
            <c:numRef>
              <c:f>'ISL73847 Boot Refresh'!$F$22:$F$61</c:f>
              <c:numCache>
                <c:formatCode>0.000</c:formatCode>
                <c:ptCount val="40"/>
                <c:pt idx="1">
                  <c:v>1.4670902810689646</c:v>
                </c:pt>
                <c:pt idx="2">
                  <c:v>2.0086702989863081</c:v>
                </c:pt>
                <c:pt idx="3">
                  <c:v>2.4530224171841879</c:v>
                </c:pt>
                <c:pt idx="4">
                  <c:v>2.8176016084664584</c:v>
                </c:pt>
                <c:pt idx="5">
                  <c:v>3.1167292175686678</c:v>
                </c:pt>
                <c:pt idx="6">
                  <c:v>3.3621555300592449</c:v>
                </c:pt>
                <c:pt idx="7">
                  <c:v>3.563521345282743</c:v>
                </c:pt>
                <c:pt idx="8">
                  <c:v>3.7287366847838035</c:v>
                </c:pt>
                <c:pt idx="9">
                  <c:v>3.8642915125789505</c:v>
                </c:pt>
                <c:pt idx="10">
                  <c:v>3.9755106729430159</c:v>
                </c:pt>
                <c:pt idx="11">
                  <c:v>4.0667630601378191</c:v>
                </c:pt>
                <c:pt idx="12">
                  <c:v>4.1412092394136817</c:v>
                </c:pt>
                <c:pt idx="13">
                  <c:v>4.2023632241278035</c:v>
                </c:pt>
                <c:pt idx="14">
                  <c:v>4.2525983051325253</c:v>
                </c:pt>
                <c:pt idx="15">
                  <c:v>4.2938640276418267</c:v>
                </c:pt>
                <c:pt idx="16">
                  <c:v>4.3277618500431601</c:v>
                </c:pt>
                <c:pt idx="17">
                  <c:v>4.3556072940019641</c:v>
                </c:pt>
                <c:pt idx="18">
                  <c:v>4.3784809978075634</c:v>
                </c:pt>
                <c:pt idx="19">
                  <c:v>4.3972706542612494</c:v>
                </c:pt>
                <c:pt idx="20">
                  <c:v>4.4127054606506331</c:v>
                </c:pt>
                <c:pt idx="21">
                  <c:v>4.4253844177600934</c:v>
                </c:pt>
                <c:pt idx="22">
                  <c:v>4.4357995761578097</c:v>
                </c:pt>
                <c:pt idx="23">
                  <c:v>4.4443551319115704</c:v>
                </c:pt>
                <c:pt idx="24">
                  <c:v>4.4513831128083137</c:v>
                </c:pt>
                <c:pt idx="25">
                  <c:v>4.4571562638351514</c:v>
                </c:pt>
                <c:pt idx="26">
                  <c:v>4.4618986319873075</c:v>
                </c:pt>
                <c:pt idx="27">
                  <c:v>4.4657942611828778</c:v>
                </c:pt>
                <c:pt idx="28">
                  <c:v>4.4689943347205006</c:v>
                </c:pt>
                <c:pt idx="29">
                  <c:v>4.4716230424675922</c:v>
                </c:pt>
                <c:pt idx="30">
                  <c:v>4.4737824004755806</c:v>
                </c:pt>
                <c:pt idx="31">
                  <c:v>4.4755562100638944</c:v>
                </c:pt>
                <c:pt idx="32">
                  <c:v>4.4770133100185818</c:v>
                </c:pt>
                <c:pt idx="33">
                  <c:v>4.4782102481183292</c:v>
                </c:pt>
                <c:pt idx="34">
                  <c:v>4.4791934756656353</c:v>
                </c:pt>
                <c:pt idx="35">
                  <c:v>4.4800011501894774</c:v>
                </c:pt>
                <c:pt idx="36">
                  <c:v>4.48066461627955</c:v>
                </c:pt>
                <c:pt idx="37">
                  <c:v>4.4812096220209492</c:v>
                </c:pt>
                <c:pt idx="38">
                  <c:v>4.4816573182372341</c:v>
                </c:pt>
                <c:pt idx="39">
                  <c:v>4.4820250793209269</c:v>
                </c:pt>
              </c:numCache>
            </c:numRef>
          </c:yVal>
          <c:smooth val="1"/>
          <c:extLst>
            <c:ext xmlns:c16="http://schemas.microsoft.com/office/drawing/2014/chart" uri="{C3380CC4-5D6E-409C-BE32-E72D297353CC}">
              <c16:uniqueId val="{00000000-4727-4EC1-9983-EF3942226446}"/>
            </c:ext>
          </c:extLst>
        </c:ser>
        <c:ser>
          <c:idx val="0"/>
          <c:order val="1"/>
          <c:tx>
            <c:strRef>
              <c:f>'ISL73847 Boot Refresh'!$E$21</c:f>
              <c:strCache>
                <c:ptCount val="1"/>
                <c:pt idx="0">
                  <c:v>Vboot End of discharge  (V)</c:v>
                </c:pt>
              </c:strCache>
            </c:strRef>
          </c:tx>
          <c:spPr>
            <a:ln w="19050" cap="rnd">
              <a:solidFill>
                <a:schemeClr val="accent1"/>
              </a:solidFill>
              <a:round/>
            </a:ln>
            <a:effectLst/>
          </c:spPr>
          <c:marker>
            <c:symbol val="none"/>
          </c:marker>
          <c:xVal>
            <c:numRef>
              <c:f>'ISL73847 Boot Refresh'!$A$22:$A$61</c:f>
              <c:numCache>
                <c:formatCode>General</c:formatCode>
                <c:ptCount val="4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numCache>
            </c:numRef>
          </c:xVal>
          <c:yVal>
            <c:numRef>
              <c:f>'ISL73847 Boot Refresh'!$E$22:$E$61</c:f>
              <c:numCache>
                <c:formatCode>0.000</c:formatCode>
                <c:ptCount val="40"/>
                <c:pt idx="0">
                  <c:v>0.80346467890834794</c:v>
                </c:pt>
                <c:pt idx="1">
                  <c:v>1.463546861023058</c:v>
                </c:pt>
                <c:pt idx="2">
                  <c:v>2.0051268789404015</c:v>
                </c:pt>
                <c:pt idx="3">
                  <c:v>2.4494789971382813</c:v>
                </c:pt>
                <c:pt idx="4">
                  <c:v>2.8140581884205518</c:v>
                </c:pt>
                <c:pt idx="5">
                  <c:v>3.1131857975227613</c:v>
                </c:pt>
                <c:pt idx="6">
                  <c:v>3.3586121100133384</c:v>
                </c:pt>
                <c:pt idx="7">
                  <c:v>3.5599779252368364</c:v>
                </c:pt>
                <c:pt idx="8">
                  <c:v>3.7251932647378969</c:v>
                </c:pt>
                <c:pt idx="9">
                  <c:v>3.860748092533044</c:v>
                </c:pt>
                <c:pt idx="10">
                  <c:v>3.9719672528971093</c:v>
                </c:pt>
                <c:pt idx="11">
                  <c:v>4.0627028687632283</c:v>
                </c:pt>
                <c:pt idx="12">
                  <c:v>4.1372378485254764</c:v>
                </c:pt>
                <c:pt idx="13">
                  <c:v>4.1984647786028102</c:v>
                </c:pt>
                <c:pt idx="14">
                  <c:v>4.2487597807434483</c:v>
                </c:pt>
                <c:pt idx="15">
                  <c:v>4.2900747256072815</c:v>
                </c:pt>
                <c:pt idx="16">
                  <c:v>4.32401298182464</c:v>
                </c:pt>
                <c:pt idx="17">
                  <c:v>4.3518916402343564</c:v>
                </c:pt>
                <c:pt idx="18">
                  <c:v>4.374792628126837</c:v>
                </c:pt>
                <c:pt idx="19">
                  <c:v>4.3936046971562703</c:v>
                </c:pt>
                <c:pt idx="20">
                  <c:v>4.4090579144074065</c:v>
                </c:pt>
                <c:pt idx="21">
                  <c:v>4.4217519951614799</c:v>
                </c:pt>
                <c:pt idx="22">
                  <c:v>4.4321795769117509</c:v>
                </c:pt>
                <c:pt idx="23">
                  <c:v>4.4407453378569617</c:v>
                </c:pt>
                <c:pt idx="24">
                  <c:v>4.4477817018316275</c:v>
                </c:pt>
                <c:pt idx="25">
                  <c:v>4.4535617391570526</c:v>
                </c:pt>
                <c:pt idx="26">
                  <c:v>4.4583097640749774</c:v>
                </c:pt>
                <c:pt idx="27">
                  <c:v>4.4622100400337628</c:v>
                </c:pt>
                <c:pt idx="28">
                  <c:v>4.4654139306656857</c:v>
                </c:pt>
                <c:pt idx="29">
                  <c:v>4.4680457739736452</c:v>
                </c:pt>
                <c:pt idx="30">
                  <c:v>4.4702077076953</c:v>
                </c:pt>
                <c:pt idx="31">
                  <c:v>4.4719836331095131</c:v>
                </c:pt>
                <c:pt idx="32">
                  <c:v>4.4734424711142378</c:v>
                </c:pt>
                <c:pt idx="33">
                  <c:v>4.4746408369391757</c:v>
                </c:pt>
                <c:pt idx="34">
                  <c:v>4.4756252372946133</c:v>
                </c:pt>
                <c:pt idx="35">
                  <c:v>4.4764338752243846</c:v>
                </c:pt>
                <c:pt idx="36">
                  <c:v>4.4770981327064678</c:v>
                </c:pt>
                <c:pt idx="37">
                  <c:v>4.4776437885386491</c:v>
                </c:pt>
                <c:pt idx="38">
                  <c:v>4.4780920187734985</c:v>
                </c:pt>
                <c:pt idx="39">
                  <c:v>4.4784602185279656</c:v>
                </c:pt>
              </c:numCache>
            </c:numRef>
          </c:yVal>
          <c:smooth val="1"/>
          <c:extLst>
            <c:ext xmlns:c16="http://schemas.microsoft.com/office/drawing/2014/chart" uri="{C3380CC4-5D6E-409C-BE32-E72D297353CC}">
              <c16:uniqueId val="{00000001-4727-4EC1-9983-EF3942226446}"/>
            </c:ext>
          </c:extLst>
        </c:ser>
        <c:ser>
          <c:idx val="2"/>
          <c:order val="2"/>
          <c:tx>
            <c:strRef>
              <c:f>'ISL73847 Boot Refresh'!$H$21</c:f>
              <c:strCache>
                <c:ptCount val="1"/>
                <c:pt idx="0">
                  <c:v>PVCC</c:v>
                </c:pt>
              </c:strCache>
            </c:strRef>
          </c:tx>
          <c:spPr>
            <a:ln w="19050" cap="rnd">
              <a:solidFill>
                <a:srgbClr val="FF0000"/>
              </a:solidFill>
              <a:round/>
            </a:ln>
            <a:effectLst/>
          </c:spPr>
          <c:marker>
            <c:symbol val="none"/>
          </c:marker>
          <c:xVal>
            <c:numRef>
              <c:f>'ISL73847 Boot Refresh'!$A$22:$A$121</c:f>
              <c:numCache>
                <c:formatCode>General</c:formatCode>
                <c:ptCount val="1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numCache>
            </c:numRef>
          </c:xVal>
          <c:yVal>
            <c:numRef>
              <c:f>'ISL73847 Boot Refresh'!$H$22:$H$121</c:f>
              <c:numCache>
                <c:formatCode>General</c:formatCode>
                <c:ptCount val="100"/>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numCache>
            </c:numRef>
          </c:yVal>
          <c:smooth val="1"/>
          <c:extLst>
            <c:ext xmlns:c16="http://schemas.microsoft.com/office/drawing/2014/chart" uri="{C3380CC4-5D6E-409C-BE32-E72D297353CC}">
              <c16:uniqueId val="{00000000-B727-4E0D-BFED-10A79AB3F22A}"/>
            </c:ext>
          </c:extLst>
        </c:ser>
        <c:dLbls>
          <c:showLegendKey val="0"/>
          <c:showVal val="0"/>
          <c:showCatName val="0"/>
          <c:showSerName val="0"/>
          <c:showPercent val="0"/>
          <c:showBubbleSize val="0"/>
        </c:dLbls>
        <c:axId val="411106688"/>
        <c:axId val="411107472"/>
      </c:scatterChart>
      <c:valAx>
        <c:axId val="411106688"/>
        <c:scaling>
          <c:orientation val="minMax"/>
          <c:max val="4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Cycle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11107472"/>
        <c:crosses val="autoZero"/>
        <c:crossBetween val="midCat"/>
      </c:valAx>
      <c:valAx>
        <c:axId val="4111074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Boot Voltage</a:t>
                </a:r>
              </a:p>
            </c:rich>
          </c:tx>
          <c:layout>
            <c:manualLayout>
              <c:xMode val="edge"/>
              <c:yMode val="edge"/>
              <c:x val="1.6481252575195716E-2"/>
              <c:y val="0.4300676592726664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11106688"/>
        <c:crosses val="autoZero"/>
        <c:crossBetween val="midCat"/>
      </c:valAx>
      <c:spPr>
        <a:noFill/>
        <a:ln>
          <a:noFill/>
        </a:ln>
        <a:effectLst/>
      </c:spPr>
    </c:plotArea>
    <c:legend>
      <c:legendPos val="r"/>
      <c:layout>
        <c:manualLayout>
          <c:xMode val="edge"/>
          <c:yMode val="edge"/>
          <c:x val="0.80027557649404391"/>
          <c:y val="0.40916303319498487"/>
          <c:w val="0.17740672135062835"/>
          <c:h val="0.268831379564077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4</xdr:col>
      <xdr:colOff>95251</xdr:colOff>
      <xdr:row>7</xdr:row>
      <xdr:rowOff>66674</xdr:rowOff>
    </xdr:from>
    <xdr:to>
      <xdr:col>11</xdr:col>
      <xdr:colOff>495301</xdr:colOff>
      <xdr:row>21</xdr:row>
      <xdr:rowOff>85161</xdr:rowOff>
    </xdr:to>
    <xdr:pic>
      <xdr:nvPicPr>
        <xdr:cNvPr id="2" name="Picture 1">
          <a:extLst>
            <a:ext uri="{FF2B5EF4-FFF2-40B4-BE49-F238E27FC236}">
              <a16:creationId xmlns:a16="http://schemas.microsoft.com/office/drawing/2014/main" id="{9D45DE85-ECFB-E862-A88C-4D287D2A1182}"/>
            </a:ext>
          </a:extLst>
        </xdr:cNvPr>
        <xdr:cNvPicPr>
          <a:picLocks noChangeAspect="1"/>
        </xdr:cNvPicPr>
      </xdr:nvPicPr>
      <xdr:blipFill>
        <a:blip xmlns:r="http://schemas.openxmlformats.org/officeDocument/2006/relationships" r:embed="rId1"/>
        <a:stretch>
          <a:fillRect/>
        </a:stretch>
      </xdr:blipFill>
      <xdr:spPr>
        <a:xfrm>
          <a:off x="6276976" y="1400174"/>
          <a:ext cx="4762500" cy="3066487"/>
        </a:xfrm>
        <a:prstGeom prst="rect">
          <a:avLst/>
        </a:prstGeom>
        <a:ln w="9525">
          <a:solidFill>
            <a:schemeClr val="tx1"/>
          </a:solidFill>
        </a:ln>
      </xdr:spPr>
    </xdr:pic>
    <xdr:clientData/>
  </xdr:twoCellAnchor>
  <xdr:twoCellAnchor>
    <xdr:from>
      <xdr:col>8</xdr:col>
      <xdr:colOff>190500</xdr:colOff>
      <xdr:row>35</xdr:row>
      <xdr:rowOff>19050</xdr:rowOff>
    </xdr:from>
    <xdr:to>
      <xdr:col>16</xdr:col>
      <xdr:colOff>457201</xdr:colOff>
      <xdr:row>54</xdr:row>
      <xdr:rowOff>123825</xdr:rowOff>
    </xdr:to>
    <xdr:graphicFrame macro="">
      <xdr:nvGraphicFramePr>
        <xdr:cNvPr id="5" name="Chart 4">
          <a:extLst>
            <a:ext uri="{FF2B5EF4-FFF2-40B4-BE49-F238E27FC236}">
              <a16:creationId xmlns:a16="http://schemas.microsoft.com/office/drawing/2014/main" id="{57BC3039-D060-48CB-8D77-52E03FBE8B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47626</xdr:colOff>
      <xdr:row>35</xdr:row>
      <xdr:rowOff>90164</xdr:rowOff>
    </xdr:from>
    <xdr:to>
      <xdr:col>3</xdr:col>
      <xdr:colOff>3324225</xdr:colOff>
      <xdr:row>53</xdr:row>
      <xdr:rowOff>38448</xdr:rowOff>
    </xdr:to>
    <xdr:pic>
      <xdr:nvPicPr>
        <xdr:cNvPr id="6" name="Picture 5">
          <a:extLst>
            <a:ext uri="{FF2B5EF4-FFF2-40B4-BE49-F238E27FC236}">
              <a16:creationId xmlns:a16="http://schemas.microsoft.com/office/drawing/2014/main" id="{435143C8-EEF4-86E8-F8E1-862D24AABA97}"/>
            </a:ext>
          </a:extLst>
        </xdr:cNvPr>
        <xdr:cNvPicPr>
          <a:picLocks noChangeAspect="1"/>
        </xdr:cNvPicPr>
      </xdr:nvPicPr>
      <xdr:blipFill>
        <a:blip xmlns:r="http://schemas.openxmlformats.org/officeDocument/2006/relationships" r:embed="rId3"/>
        <a:stretch>
          <a:fillRect/>
        </a:stretch>
      </xdr:blipFill>
      <xdr:spPr>
        <a:xfrm>
          <a:off x="1200151" y="7138664"/>
          <a:ext cx="4619624" cy="3377284"/>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112621</xdr:colOff>
      <xdr:row>23</xdr:row>
      <xdr:rowOff>112899</xdr:rowOff>
    </xdr:from>
    <xdr:to>
      <xdr:col>17</xdr:col>
      <xdr:colOff>190501</xdr:colOff>
      <xdr:row>43</xdr:row>
      <xdr:rowOff>117662</xdr:rowOff>
    </xdr:to>
    <xdr:graphicFrame macro="">
      <xdr:nvGraphicFramePr>
        <xdr:cNvPr id="2" name="Chart 1">
          <a:extLst>
            <a:ext uri="{FF2B5EF4-FFF2-40B4-BE49-F238E27FC236}">
              <a16:creationId xmlns:a16="http://schemas.microsoft.com/office/drawing/2014/main" id="{35FFE2A6-2487-4C14-907D-E11619881D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123825</xdr:colOff>
      <xdr:row>1</xdr:row>
      <xdr:rowOff>9525</xdr:rowOff>
    </xdr:from>
    <xdr:to>
      <xdr:col>19</xdr:col>
      <xdr:colOff>566667</xdr:colOff>
      <xdr:row>11</xdr:row>
      <xdr:rowOff>9525</xdr:rowOff>
    </xdr:to>
    <xdr:pic>
      <xdr:nvPicPr>
        <xdr:cNvPr id="3" name="Picture 2">
          <a:extLst>
            <a:ext uri="{FF2B5EF4-FFF2-40B4-BE49-F238E27FC236}">
              <a16:creationId xmlns:a16="http://schemas.microsoft.com/office/drawing/2014/main" id="{1241192C-5546-720B-8576-A9EBB0709858}"/>
            </a:ext>
          </a:extLst>
        </xdr:cNvPr>
        <xdr:cNvPicPr>
          <a:picLocks noChangeAspect="1"/>
        </xdr:cNvPicPr>
      </xdr:nvPicPr>
      <xdr:blipFill>
        <a:blip xmlns:r="http://schemas.openxmlformats.org/officeDocument/2006/relationships" r:embed="rId2"/>
        <a:stretch>
          <a:fillRect/>
        </a:stretch>
      </xdr:blipFill>
      <xdr:spPr>
        <a:xfrm>
          <a:off x="9429750" y="200025"/>
          <a:ext cx="5929242" cy="1905000"/>
        </a:xfrm>
        <a:prstGeom prst="rect">
          <a:avLst/>
        </a:prstGeom>
        <a:ln>
          <a:solidFill>
            <a:schemeClr val="tx1"/>
          </a:solidFill>
        </a:ln>
      </xdr:spPr>
    </xdr:pic>
    <xdr:clientData/>
  </xdr:twoCellAnchor>
  <xdr:twoCellAnchor editAs="oneCell">
    <xdr:from>
      <xdr:col>10</xdr:col>
      <xdr:colOff>76200</xdr:colOff>
      <xdr:row>11</xdr:row>
      <xdr:rowOff>85726</xdr:rowOff>
    </xdr:from>
    <xdr:to>
      <xdr:col>20</xdr:col>
      <xdr:colOff>9526</xdr:colOff>
      <xdr:row>13</xdr:row>
      <xdr:rowOff>109340</xdr:rowOff>
    </xdr:to>
    <xdr:pic>
      <xdr:nvPicPr>
        <xdr:cNvPr id="4" name="Picture 3">
          <a:extLst>
            <a:ext uri="{FF2B5EF4-FFF2-40B4-BE49-F238E27FC236}">
              <a16:creationId xmlns:a16="http://schemas.microsoft.com/office/drawing/2014/main" id="{8CD7F75B-40FC-BF6F-E3D3-6A81721ABF54}"/>
            </a:ext>
          </a:extLst>
        </xdr:cNvPr>
        <xdr:cNvPicPr>
          <a:picLocks noChangeAspect="1"/>
        </xdr:cNvPicPr>
      </xdr:nvPicPr>
      <xdr:blipFill>
        <a:blip xmlns:r="http://schemas.openxmlformats.org/officeDocument/2006/relationships" r:embed="rId3"/>
        <a:stretch>
          <a:fillRect/>
        </a:stretch>
      </xdr:blipFill>
      <xdr:spPr>
        <a:xfrm>
          <a:off x="9382125" y="2181226"/>
          <a:ext cx="6029326" cy="404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295274</xdr:colOff>
      <xdr:row>28</xdr:row>
      <xdr:rowOff>114300</xdr:rowOff>
    </xdr:from>
    <xdr:to>
      <xdr:col>8</xdr:col>
      <xdr:colOff>600074</xdr:colOff>
      <xdr:row>39</xdr:row>
      <xdr:rowOff>47625</xdr:rowOff>
    </xdr:to>
    <xdr:sp macro="" textlink="">
      <xdr:nvSpPr>
        <xdr:cNvPr id="2" name="TextBox 1">
          <a:extLst>
            <a:ext uri="{FF2B5EF4-FFF2-40B4-BE49-F238E27FC236}">
              <a16:creationId xmlns:a16="http://schemas.microsoft.com/office/drawing/2014/main" id="{6686DD04-75D0-4757-9474-1B8912D725B7}"/>
            </a:ext>
          </a:extLst>
        </xdr:cNvPr>
        <xdr:cNvSpPr txBox="1"/>
      </xdr:nvSpPr>
      <xdr:spPr>
        <a:xfrm>
          <a:off x="6943724" y="5638800"/>
          <a:ext cx="5895975" cy="2028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 power dissipation calculation for the ISL73041SEH half bridge driver is not as straight forward compared to typical half bridge drivers where most of the power is dissipated by the dynamic operating current of the driver and in the output driver stage while switching the capacitive load of the FET gates.  While the dynamic current and output drive dissipation is still a major portion, the ISL73041SEH total power dissipation must also include the two internal LDOs, the current to bias the RDU and RDL dead time circuit and the internal 1kΩ pull down resistor on the upper gate driver and the 500Ω pull down resistor on the lower gate driver further increase the power dissipation.  Therefore, VDD biasing voltage, PVCC LDO regulated voltage, amount of dead time chosen and even duty cycle operation become significant contributors to the total power dissipation in the ISL73041SEH driver.  Please use the spreadsheet calculator tool found on the product page for estimating the total power dissipation in the ISL73041SEH driver.</a:t>
          </a:r>
        </a:p>
        <a:p>
          <a:endParaRPr lang="en-US" sz="1100"/>
        </a:p>
      </xdr:txBody>
    </xdr:sp>
    <xdr:clientData/>
  </xdr:twoCellAnchor>
  <xdr:twoCellAnchor editAs="oneCell">
    <xdr:from>
      <xdr:col>8</xdr:col>
      <xdr:colOff>333375</xdr:colOff>
      <xdr:row>0</xdr:row>
      <xdr:rowOff>171450</xdr:rowOff>
    </xdr:from>
    <xdr:to>
      <xdr:col>20</xdr:col>
      <xdr:colOff>303769</xdr:colOff>
      <xdr:row>27</xdr:row>
      <xdr:rowOff>154999</xdr:rowOff>
    </xdr:to>
    <xdr:pic>
      <xdr:nvPicPr>
        <xdr:cNvPr id="3" name="Picture 2">
          <a:extLst>
            <a:ext uri="{FF2B5EF4-FFF2-40B4-BE49-F238E27FC236}">
              <a16:creationId xmlns:a16="http://schemas.microsoft.com/office/drawing/2014/main" id="{7B39B66F-550C-2235-BA64-441CD9E6AA33}"/>
            </a:ext>
          </a:extLst>
        </xdr:cNvPr>
        <xdr:cNvPicPr>
          <a:picLocks noChangeAspect="1"/>
        </xdr:cNvPicPr>
      </xdr:nvPicPr>
      <xdr:blipFill>
        <a:blip xmlns:r="http://schemas.openxmlformats.org/officeDocument/2006/relationships" r:embed="rId1"/>
        <a:stretch>
          <a:fillRect/>
        </a:stretch>
      </xdr:blipFill>
      <xdr:spPr>
        <a:xfrm>
          <a:off x="11401425" y="171450"/>
          <a:ext cx="7285594" cy="5889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E7AF8-4547-4589-A41C-6251821EF7FE}">
  <dimension ref="A1:C12"/>
  <sheetViews>
    <sheetView workbookViewId="0">
      <selection activeCell="C13" sqref="C13"/>
    </sheetView>
  </sheetViews>
  <sheetFormatPr defaultRowHeight="14.5" x14ac:dyDescent="0.35"/>
  <cols>
    <col min="1" max="2" width="10.7265625" customWidth="1"/>
    <col min="3" max="3" width="48" customWidth="1"/>
  </cols>
  <sheetData>
    <row r="1" spans="1:3" x14ac:dyDescent="0.35">
      <c r="A1" t="s">
        <v>155</v>
      </c>
      <c r="B1" t="s">
        <v>154</v>
      </c>
      <c r="C1" t="s">
        <v>116</v>
      </c>
    </row>
    <row r="2" spans="1:3" x14ac:dyDescent="0.35">
      <c r="A2" s="26">
        <v>1</v>
      </c>
      <c r="B2" s="28">
        <v>45123</v>
      </c>
    </row>
    <row r="3" spans="1:3" x14ac:dyDescent="0.35">
      <c r="B3" s="28"/>
    </row>
    <row r="4" spans="1:3" x14ac:dyDescent="0.35">
      <c r="A4" s="26">
        <v>2</v>
      </c>
      <c r="B4" s="28">
        <v>45335</v>
      </c>
    </row>
    <row r="5" spans="1:3" x14ac:dyDescent="0.35">
      <c r="B5" s="28"/>
    </row>
    <row r="6" spans="1:3" x14ac:dyDescent="0.35">
      <c r="A6" s="26">
        <v>3</v>
      </c>
      <c r="B6" s="28">
        <v>45363</v>
      </c>
      <c r="C6" t="s">
        <v>117</v>
      </c>
    </row>
    <row r="7" spans="1:3" x14ac:dyDescent="0.35">
      <c r="B7" s="28"/>
    </row>
    <row r="8" spans="1:3" x14ac:dyDescent="0.35">
      <c r="A8" s="26">
        <v>3.1</v>
      </c>
      <c r="B8" s="28">
        <v>45481</v>
      </c>
      <c r="C8" t="s">
        <v>146</v>
      </c>
    </row>
    <row r="9" spans="1:3" x14ac:dyDescent="0.35">
      <c r="B9" s="28"/>
    </row>
    <row r="10" spans="1:3" x14ac:dyDescent="0.35">
      <c r="A10" s="26">
        <v>3.2</v>
      </c>
      <c r="B10" s="28">
        <v>45876</v>
      </c>
      <c r="C10" t="s">
        <v>153</v>
      </c>
    </row>
    <row r="11" spans="1:3" x14ac:dyDescent="0.35">
      <c r="B11" s="28"/>
    </row>
    <row r="12" spans="1:3" x14ac:dyDescent="0.35">
      <c r="A12">
        <v>3.3</v>
      </c>
      <c r="B12" s="28">
        <v>46097</v>
      </c>
      <c r="C12" t="s">
        <v>156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37"/>
  <sheetViews>
    <sheetView tabSelected="1" workbookViewId="0">
      <selection activeCell="B8" sqref="B8"/>
    </sheetView>
  </sheetViews>
  <sheetFormatPr defaultRowHeight="14.5" x14ac:dyDescent="0.35"/>
  <cols>
    <col min="1" max="1" width="18.81640625" customWidth="1"/>
    <col min="2" max="2" width="10.1796875" customWidth="1"/>
    <col min="3" max="3" width="10" customWidth="1"/>
    <col min="4" max="4" width="55.7265625" customWidth="1"/>
    <col min="8" max="8" width="10.54296875" customWidth="1"/>
  </cols>
  <sheetData>
    <row r="1" spans="1:13" x14ac:dyDescent="0.35">
      <c r="A1" t="s">
        <v>118</v>
      </c>
    </row>
    <row r="2" spans="1:13" x14ac:dyDescent="0.35">
      <c r="A2" s="2" t="s">
        <v>62</v>
      </c>
      <c r="B2" s="2"/>
    </row>
    <row r="3" spans="1:13" x14ac:dyDescent="0.35">
      <c r="A3" s="32" t="s">
        <v>123</v>
      </c>
      <c r="B3" s="32"/>
    </row>
    <row r="4" spans="1:13" x14ac:dyDescent="0.35">
      <c r="A4" s="5" t="s">
        <v>128</v>
      </c>
      <c r="B4" s="5"/>
      <c r="C4" s="5"/>
    </row>
    <row r="6" spans="1:13" x14ac:dyDescent="0.35">
      <c r="A6" s="41" t="s">
        <v>121</v>
      </c>
      <c r="B6" s="42"/>
      <c r="C6" s="42"/>
      <c r="D6" s="43"/>
      <c r="E6" s="3" t="s">
        <v>127</v>
      </c>
      <c r="F6" s="3"/>
      <c r="G6" s="3"/>
      <c r="H6" s="3"/>
      <c r="I6" s="3"/>
      <c r="J6" s="3"/>
      <c r="K6" s="3"/>
      <c r="L6" s="3"/>
      <c r="M6" s="3"/>
    </row>
    <row r="7" spans="1:13" x14ac:dyDescent="0.35">
      <c r="A7" s="10" t="s">
        <v>11</v>
      </c>
      <c r="B7" s="12">
        <v>20</v>
      </c>
      <c r="C7" s="11" t="s">
        <v>8</v>
      </c>
      <c r="D7" s="10" t="s">
        <v>31</v>
      </c>
      <c r="E7" s="3" t="s">
        <v>126</v>
      </c>
      <c r="F7" s="3"/>
      <c r="G7" s="3"/>
      <c r="H7" s="3"/>
      <c r="I7" s="3"/>
      <c r="J7" s="3"/>
      <c r="K7" s="3"/>
      <c r="L7" s="3"/>
      <c r="M7" s="3"/>
    </row>
    <row r="8" spans="1:13" x14ac:dyDescent="0.35">
      <c r="A8" s="10" t="s">
        <v>12</v>
      </c>
      <c r="B8" s="12">
        <v>500</v>
      </c>
      <c r="C8" s="11" t="s">
        <v>5</v>
      </c>
      <c r="D8" s="10" t="s">
        <v>25</v>
      </c>
    </row>
    <row r="9" spans="1:13" x14ac:dyDescent="0.35">
      <c r="A9" s="10" t="s">
        <v>13</v>
      </c>
      <c r="B9" s="33">
        <f>1/B8/1000*1000000</f>
        <v>2</v>
      </c>
      <c r="C9" s="11" t="s">
        <v>14</v>
      </c>
      <c r="D9" s="10" t="s">
        <v>63</v>
      </c>
    </row>
    <row r="10" spans="1:13" x14ac:dyDescent="0.35">
      <c r="A10" s="10" t="s">
        <v>10</v>
      </c>
      <c r="B10" s="12">
        <v>98</v>
      </c>
      <c r="C10" s="11" t="s">
        <v>7</v>
      </c>
      <c r="D10" s="10" t="s">
        <v>26</v>
      </c>
    </row>
    <row r="11" spans="1:13" x14ac:dyDescent="0.35">
      <c r="A11" s="10" t="s">
        <v>27</v>
      </c>
      <c r="B11" s="33">
        <f>B9*1000*B10/100</f>
        <v>1960</v>
      </c>
      <c r="C11" s="11" t="s">
        <v>6</v>
      </c>
      <c r="D11" s="10" t="s">
        <v>28</v>
      </c>
    </row>
    <row r="12" spans="1:13" x14ac:dyDescent="0.35">
      <c r="A12" s="10" t="s">
        <v>135</v>
      </c>
      <c r="B12" s="12">
        <v>650</v>
      </c>
      <c r="C12" s="11" t="s">
        <v>15</v>
      </c>
      <c r="D12" s="10" t="s">
        <v>32</v>
      </c>
    </row>
    <row r="13" spans="1:13" x14ac:dyDescent="0.35">
      <c r="A13" s="10" t="s">
        <v>33</v>
      </c>
      <c r="B13" s="12">
        <v>4.5</v>
      </c>
      <c r="C13" s="11" t="s">
        <v>2</v>
      </c>
      <c r="D13" s="10" t="s">
        <v>34</v>
      </c>
    </row>
    <row r="14" spans="1:13" ht="29" x14ac:dyDescent="0.35">
      <c r="A14" s="10" t="s">
        <v>16</v>
      </c>
      <c r="B14" s="12">
        <v>1</v>
      </c>
      <c r="C14" s="11" t="s">
        <v>9</v>
      </c>
      <c r="D14" s="10" t="s">
        <v>158</v>
      </c>
    </row>
    <row r="15" spans="1:13" ht="29" x14ac:dyDescent="0.35">
      <c r="A15" s="10" t="s">
        <v>30</v>
      </c>
      <c r="B15" s="12">
        <v>500</v>
      </c>
      <c r="C15" s="11" t="s">
        <v>15</v>
      </c>
      <c r="D15" s="10" t="s">
        <v>35</v>
      </c>
    </row>
    <row r="16" spans="1:13" x14ac:dyDescent="0.35">
      <c r="A16" s="10" t="s">
        <v>64</v>
      </c>
      <c r="B16" s="33">
        <f>B15*0.000001*B11*0.000000001*1000000000</f>
        <v>0.98000000000000009</v>
      </c>
      <c r="C16" s="11" t="s">
        <v>8</v>
      </c>
      <c r="D16" s="10" t="s">
        <v>29</v>
      </c>
    </row>
    <row r="17" spans="1:14" x14ac:dyDescent="0.35">
      <c r="A17" s="10" t="s">
        <v>65</v>
      </c>
      <c r="B17" s="33">
        <f>B11*0.000000001*B12*0.000001*1000000000</f>
        <v>1.2740000000000002</v>
      </c>
      <c r="C17" s="11" t="s">
        <v>8</v>
      </c>
      <c r="D17" s="10" t="s">
        <v>17</v>
      </c>
    </row>
    <row r="18" spans="1:14" x14ac:dyDescent="0.35">
      <c r="A18" s="10" t="s">
        <v>66</v>
      </c>
      <c r="B18" s="33">
        <f>B11*0.000000001*B13/B14/1000*1000000000</f>
        <v>8.8200000000000021</v>
      </c>
      <c r="C18" s="11" t="s">
        <v>8</v>
      </c>
      <c r="D18" s="10" t="s">
        <v>18</v>
      </c>
    </row>
    <row r="19" spans="1:14" ht="29" x14ac:dyDescent="0.35">
      <c r="A19" s="10" t="s">
        <v>36</v>
      </c>
      <c r="B19" s="33">
        <f>B7+B16+B17+B18</f>
        <v>31.074000000000005</v>
      </c>
      <c r="C19" s="11" t="s">
        <v>8</v>
      </c>
      <c r="D19" s="10" t="s">
        <v>58</v>
      </c>
    </row>
    <row r="20" spans="1:14" x14ac:dyDescent="0.35">
      <c r="A20" s="10" t="s">
        <v>129</v>
      </c>
      <c r="B20" s="30">
        <v>2</v>
      </c>
      <c r="C20" s="11" t="s">
        <v>7</v>
      </c>
      <c r="D20" s="10" t="s">
        <v>38</v>
      </c>
    </row>
    <row r="21" spans="1:14" x14ac:dyDescent="0.35">
      <c r="A21" s="10" t="s">
        <v>68</v>
      </c>
      <c r="B21" s="31">
        <f>(B7+B17+B17+B18)/(B20/100*B13)*0.000000001*1000000</f>
        <v>0.34853333333333336</v>
      </c>
      <c r="C21" s="11" t="s">
        <v>3</v>
      </c>
      <c r="D21" s="10" t="s">
        <v>67</v>
      </c>
    </row>
    <row r="24" spans="1:14" x14ac:dyDescent="0.35">
      <c r="A24" t="s">
        <v>120</v>
      </c>
    </row>
    <row r="25" spans="1:14" x14ac:dyDescent="0.35">
      <c r="A25" s="41" t="s">
        <v>122</v>
      </c>
      <c r="B25" s="42"/>
      <c r="C25" s="42"/>
      <c r="D25" s="43"/>
    </row>
    <row r="26" spans="1:14" x14ac:dyDescent="0.35">
      <c r="A26" s="6" t="s">
        <v>40</v>
      </c>
      <c r="B26" s="33">
        <f>B13</f>
        <v>4.5</v>
      </c>
      <c r="C26" s="11" t="s">
        <v>2</v>
      </c>
      <c r="D26" s="6" t="s">
        <v>130</v>
      </c>
    </row>
    <row r="27" spans="1:14" x14ac:dyDescent="0.35">
      <c r="A27" s="6" t="s">
        <v>19</v>
      </c>
      <c r="B27" s="33">
        <f>B19</f>
        <v>31.074000000000005</v>
      </c>
      <c r="C27" s="11" t="s">
        <v>8</v>
      </c>
      <c r="D27" s="6" t="s">
        <v>131</v>
      </c>
    </row>
    <row r="28" spans="1:14" x14ac:dyDescent="0.35">
      <c r="A28" s="6" t="s">
        <v>1</v>
      </c>
      <c r="B28" s="34">
        <f>B21*1000</f>
        <v>348.53333333333336</v>
      </c>
      <c r="C28" s="11" t="s">
        <v>22</v>
      </c>
      <c r="D28" s="6" t="s">
        <v>132</v>
      </c>
    </row>
    <row r="29" spans="1:14" x14ac:dyDescent="0.35">
      <c r="A29" s="6" t="s">
        <v>21</v>
      </c>
      <c r="B29" s="35">
        <f>B27/B28</f>
        <v>8.9156465187452183E-2</v>
      </c>
      <c r="C29" s="11" t="s">
        <v>2</v>
      </c>
      <c r="D29" s="6"/>
      <c r="E29" s="3" t="s">
        <v>37</v>
      </c>
      <c r="F29" s="3"/>
      <c r="G29" s="3"/>
      <c r="H29" s="3"/>
      <c r="I29" s="3"/>
      <c r="J29" s="3"/>
      <c r="K29" s="3"/>
      <c r="L29" s="3"/>
      <c r="M29" s="3"/>
      <c r="N29" s="3"/>
    </row>
    <row r="30" spans="1:14" ht="15.5" x14ac:dyDescent="0.35">
      <c r="A30" s="6" t="s">
        <v>20</v>
      </c>
      <c r="B30" s="36">
        <f>B29/B26*100</f>
        <v>1.9812547819433819</v>
      </c>
      <c r="C30" s="11" t="s">
        <v>7</v>
      </c>
      <c r="D30" s="6"/>
      <c r="E30" s="3" t="s">
        <v>152</v>
      </c>
      <c r="F30" s="3"/>
      <c r="G30" s="3"/>
      <c r="H30" s="3"/>
      <c r="I30" s="3"/>
      <c r="J30" s="3"/>
      <c r="K30" s="3"/>
      <c r="L30" s="3"/>
      <c r="M30" s="3"/>
      <c r="N30" s="3"/>
    </row>
    <row r="31" spans="1:14" x14ac:dyDescent="0.35">
      <c r="A31" s="10" t="s">
        <v>12</v>
      </c>
      <c r="B31" s="33">
        <f>B8</f>
        <v>500</v>
      </c>
      <c r="C31" s="11" t="s">
        <v>5</v>
      </c>
      <c r="D31" s="6" t="s">
        <v>124</v>
      </c>
      <c r="E31" s="3" t="s">
        <v>70</v>
      </c>
      <c r="F31" s="3"/>
      <c r="G31" s="3"/>
      <c r="H31" s="3"/>
      <c r="I31" s="3"/>
      <c r="J31" s="3"/>
      <c r="K31" s="3"/>
      <c r="L31" s="3"/>
      <c r="M31" s="3"/>
      <c r="N31" s="3"/>
    </row>
    <row r="32" spans="1:14" x14ac:dyDescent="0.35">
      <c r="A32" s="6" t="s">
        <v>39</v>
      </c>
      <c r="B32" s="33">
        <v>1.45</v>
      </c>
      <c r="C32" s="11" t="s">
        <v>0</v>
      </c>
      <c r="D32" s="6" t="s">
        <v>157</v>
      </c>
      <c r="E32" s="3" t="s">
        <v>106</v>
      </c>
      <c r="F32" s="3"/>
      <c r="G32" s="3"/>
      <c r="H32" s="3"/>
      <c r="I32" s="3"/>
      <c r="J32" s="3"/>
      <c r="K32" s="3"/>
      <c r="L32" s="3"/>
      <c r="M32" s="3"/>
      <c r="N32" s="3"/>
    </row>
    <row r="33" spans="1:14" x14ac:dyDescent="0.35">
      <c r="A33" s="6" t="s">
        <v>10</v>
      </c>
      <c r="B33" s="33">
        <f>B10</f>
        <v>98</v>
      </c>
      <c r="C33" s="11" t="s">
        <v>7</v>
      </c>
      <c r="D33" s="6" t="s">
        <v>125</v>
      </c>
      <c r="E33" s="3" t="s">
        <v>108</v>
      </c>
      <c r="F33" s="3"/>
      <c r="G33" s="3"/>
      <c r="H33" s="3"/>
      <c r="I33" s="3"/>
      <c r="J33" s="3"/>
      <c r="K33" s="3"/>
      <c r="L33" s="3"/>
      <c r="M33" s="3"/>
      <c r="N33" s="3"/>
    </row>
    <row r="34" spans="1:14" x14ac:dyDescent="0.35">
      <c r="A34" s="10" t="s">
        <v>23</v>
      </c>
      <c r="B34" s="13">
        <f>(100-B33)/100/(B31*1000)*1000000000</f>
        <v>40</v>
      </c>
      <c r="C34" s="11" t="s">
        <v>6</v>
      </c>
      <c r="D34" s="6" t="s">
        <v>69</v>
      </c>
      <c r="E34" s="3" t="s">
        <v>107</v>
      </c>
      <c r="F34" s="3"/>
      <c r="G34" s="3"/>
      <c r="H34" s="3"/>
      <c r="I34" s="3"/>
      <c r="J34" s="3"/>
      <c r="K34" s="3"/>
      <c r="L34" s="3"/>
      <c r="M34" s="3"/>
      <c r="N34" s="3"/>
    </row>
    <row r="36" spans="1:14" x14ac:dyDescent="0.35">
      <c r="E36" s="29" t="s">
        <v>119</v>
      </c>
      <c r="F36" s="14" t="s">
        <v>49</v>
      </c>
      <c r="G36" s="14" t="s">
        <v>24</v>
      </c>
      <c r="H36" s="14" t="s">
        <v>41</v>
      </c>
    </row>
    <row r="37" spans="1:14" x14ac:dyDescent="0.35">
      <c r="E37" s="6">
        <v>0</v>
      </c>
      <c r="F37" s="6">
        <f>$B$34/500*E37*2.5</f>
        <v>0</v>
      </c>
      <c r="G37" s="7">
        <f>$B$26 - $B$29*EXP(-F37*0.000000001/($B$32*$B$28*0.000000001))</f>
        <v>4.4108435348125479</v>
      </c>
      <c r="H37" s="7">
        <f>G37/$B$26*100</f>
        <v>98.018745218056623</v>
      </c>
    </row>
    <row r="38" spans="1:14" x14ac:dyDescent="0.35">
      <c r="E38" s="6">
        <v>1</v>
      </c>
      <c r="F38" s="6">
        <f t="shared" ref="F38:F101" si="0">$B$34/500*E38*2.5</f>
        <v>0.2</v>
      </c>
      <c r="G38" s="7">
        <f>$B$26 - $B$29*EXP(-F38*0.000000001/($B$32*$B$28*0.000000001))</f>
        <v>4.4108788112388773</v>
      </c>
      <c r="H38" s="7">
        <f t="shared" ref="H38:H101" si="1">G38/$B$26*100</f>
        <v>98.019529138641715</v>
      </c>
    </row>
    <row r="39" spans="1:14" x14ac:dyDescent="0.35">
      <c r="E39" s="6">
        <v>2</v>
      </c>
      <c r="F39" s="6">
        <f t="shared" si="0"/>
        <v>0.4</v>
      </c>
      <c r="G39" s="7">
        <f t="shared" ref="G39:G102" si="2">$B$26 - $B$29*EXP(-F39*0.000000001/($B$32*$B$28*0.000000001))</f>
        <v>4.4109140737074277</v>
      </c>
      <c r="H39" s="7">
        <f t="shared" si="1"/>
        <v>98.020312749053957</v>
      </c>
    </row>
    <row r="40" spans="1:14" x14ac:dyDescent="0.35">
      <c r="E40" s="6">
        <v>3</v>
      </c>
      <c r="F40" s="6">
        <f t="shared" si="0"/>
        <v>0.6</v>
      </c>
      <c r="G40" s="7">
        <f t="shared" si="2"/>
        <v>4.410949322223721</v>
      </c>
      <c r="H40" s="7">
        <f t="shared" si="1"/>
        <v>98.02109604941603</v>
      </c>
    </row>
    <row r="41" spans="1:14" x14ac:dyDescent="0.35">
      <c r="E41" s="6">
        <v>4</v>
      </c>
      <c r="F41" s="6">
        <f t="shared" si="0"/>
        <v>0.8</v>
      </c>
      <c r="G41" s="7">
        <f t="shared" si="2"/>
        <v>4.4109845567932791</v>
      </c>
      <c r="H41" s="7">
        <f t="shared" si="1"/>
        <v>98.021879039850646</v>
      </c>
    </row>
    <row r="42" spans="1:14" x14ac:dyDescent="0.35">
      <c r="E42" s="6">
        <v>5</v>
      </c>
      <c r="F42" s="6">
        <f t="shared" si="0"/>
        <v>1</v>
      </c>
      <c r="G42" s="7">
        <f t="shared" si="2"/>
        <v>4.4110197774216182</v>
      </c>
      <c r="H42" s="7">
        <f t="shared" si="1"/>
        <v>98.022661720480414</v>
      </c>
    </row>
    <row r="43" spans="1:14" x14ac:dyDescent="0.35">
      <c r="E43" s="6">
        <v>6</v>
      </c>
      <c r="F43" s="6">
        <f t="shared" si="0"/>
        <v>1.2</v>
      </c>
      <c r="G43" s="7">
        <f t="shared" si="2"/>
        <v>4.4110549841142568</v>
      </c>
      <c r="H43" s="7">
        <f t="shared" si="1"/>
        <v>98.023444091427919</v>
      </c>
    </row>
    <row r="44" spans="1:14" x14ac:dyDescent="0.35">
      <c r="E44" s="6">
        <v>7</v>
      </c>
      <c r="F44" s="6">
        <f t="shared" si="0"/>
        <v>1.4000000000000001</v>
      </c>
      <c r="G44" s="7">
        <f t="shared" si="2"/>
        <v>4.4110901768767068</v>
      </c>
      <c r="H44" s="7">
        <f t="shared" si="1"/>
        <v>98.024226152815714</v>
      </c>
    </row>
    <row r="45" spans="1:14" x14ac:dyDescent="0.35">
      <c r="E45" s="6">
        <v>8</v>
      </c>
      <c r="F45" s="6">
        <f t="shared" si="0"/>
        <v>1.6</v>
      </c>
      <c r="G45" s="7">
        <f t="shared" si="2"/>
        <v>4.4111253557144821</v>
      </c>
      <c r="H45" s="7">
        <f t="shared" si="1"/>
        <v>98.025007904766269</v>
      </c>
    </row>
    <row r="46" spans="1:14" x14ac:dyDescent="0.35">
      <c r="E46" s="6">
        <v>9</v>
      </c>
      <c r="F46" s="6">
        <f t="shared" si="0"/>
        <v>1.7999999999999998</v>
      </c>
      <c r="G46" s="7">
        <f t="shared" si="2"/>
        <v>4.4111605206330893</v>
      </c>
      <c r="H46" s="7">
        <f t="shared" si="1"/>
        <v>98.025789347401982</v>
      </c>
    </row>
    <row r="47" spans="1:14" x14ac:dyDescent="0.35">
      <c r="E47" s="6">
        <v>10</v>
      </c>
      <c r="F47" s="6">
        <f t="shared" si="0"/>
        <v>2</v>
      </c>
      <c r="G47" s="7">
        <f t="shared" si="2"/>
        <v>4.4111956716380387</v>
      </c>
      <c r="H47" s="7">
        <f t="shared" si="1"/>
        <v>98.026570480845308</v>
      </c>
    </row>
    <row r="48" spans="1:14" x14ac:dyDescent="0.35">
      <c r="E48" s="6">
        <v>11</v>
      </c>
      <c r="F48" s="6">
        <f t="shared" si="0"/>
        <v>2.2000000000000002</v>
      </c>
      <c r="G48" s="7">
        <f t="shared" si="2"/>
        <v>4.4112308087348335</v>
      </c>
      <c r="H48" s="7">
        <f t="shared" si="1"/>
        <v>98.027351305218531</v>
      </c>
    </row>
    <row r="49" spans="5:8" x14ac:dyDescent="0.35">
      <c r="E49" s="6">
        <v>12</v>
      </c>
      <c r="F49" s="6">
        <f t="shared" si="0"/>
        <v>2.4</v>
      </c>
      <c r="G49" s="7">
        <f t="shared" si="2"/>
        <v>4.4112659319289778</v>
      </c>
      <c r="H49" s="7">
        <f t="shared" si="1"/>
        <v>98.028131820643949</v>
      </c>
    </row>
    <row r="50" spans="5:8" x14ac:dyDescent="0.35">
      <c r="E50" s="6">
        <v>13</v>
      </c>
      <c r="F50" s="6">
        <f t="shared" si="0"/>
        <v>2.6</v>
      </c>
      <c r="G50" s="7">
        <f t="shared" si="2"/>
        <v>4.4113010412259719</v>
      </c>
      <c r="H50" s="7">
        <f t="shared" si="1"/>
        <v>98.02891202724382</v>
      </c>
    </row>
    <row r="51" spans="5:8" x14ac:dyDescent="0.35">
      <c r="E51" s="6">
        <v>14</v>
      </c>
      <c r="F51" s="6">
        <f t="shared" si="0"/>
        <v>2.8000000000000003</v>
      </c>
      <c r="G51" s="7">
        <f t="shared" si="2"/>
        <v>4.4113361366313146</v>
      </c>
      <c r="H51" s="7">
        <f t="shared" si="1"/>
        <v>98.029691925140327</v>
      </c>
    </row>
    <row r="52" spans="5:8" x14ac:dyDescent="0.35">
      <c r="E52" s="6">
        <v>15</v>
      </c>
      <c r="F52" s="6">
        <f t="shared" si="0"/>
        <v>3</v>
      </c>
      <c r="G52" s="7">
        <f t="shared" si="2"/>
        <v>4.4113712181505029</v>
      </c>
      <c r="H52" s="7">
        <f t="shared" si="1"/>
        <v>98.030471514455613</v>
      </c>
    </row>
    <row r="53" spans="5:8" x14ac:dyDescent="0.35">
      <c r="E53" s="6">
        <v>16</v>
      </c>
      <c r="F53" s="6">
        <f t="shared" si="0"/>
        <v>3.2</v>
      </c>
      <c r="G53" s="7">
        <f t="shared" si="2"/>
        <v>4.4114062857890302</v>
      </c>
      <c r="H53" s="7">
        <f t="shared" si="1"/>
        <v>98.031250795311792</v>
      </c>
    </row>
    <row r="54" spans="5:8" x14ac:dyDescent="0.35">
      <c r="E54" s="6">
        <v>17</v>
      </c>
      <c r="F54" s="6">
        <f t="shared" si="0"/>
        <v>3.4000000000000004</v>
      </c>
      <c r="G54" s="7">
        <f t="shared" si="2"/>
        <v>4.4114413395523888</v>
      </c>
      <c r="H54" s="7">
        <f t="shared" si="1"/>
        <v>98.032029767830863</v>
      </c>
    </row>
    <row r="55" spans="5:8" x14ac:dyDescent="0.35">
      <c r="E55" s="6">
        <v>18</v>
      </c>
      <c r="F55" s="6">
        <f t="shared" si="0"/>
        <v>3.5999999999999996</v>
      </c>
      <c r="G55" s="7">
        <f t="shared" si="2"/>
        <v>4.4114763794460696</v>
      </c>
      <c r="H55" s="7">
        <f t="shared" si="1"/>
        <v>98.032808432134871</v>
      </c>
    </row>
    <row r="56" spans="5:8" x14ac:dyDescent="0.35">
      <c r="E56" s="6">
        <v>19</v>
      </c>
      <c r="F56" s="6">
        <f t="shared" si="0"/>
        <v>3.8</v>
      </c>
      <c r="G56" s="7">
        <f t="shared" si="2"/>
        <v>4.4115114054755598</v>
      </c>
      <c r="H56" s="7">
        <f t="shared" si="1"/>
        <v>98.033586788345772</v>
      </c>
    </row>
    <row r="57" spans="5:8" x14ac:dyDescent="0.35">
      <c r="E57" s="6">
        <v>20</v>
      </c>
      <c r="F57" s="6">
        <f t="shared" si="0"/>
        <v>4</v>
      </c>
      <c r="G57" s="7">
        <f t="shared" si="2"/>
        <v>4.4115464176463446</v>
      </c>
      <c r="H57" s="7">
        <f t="shared" si="1"/>
        <v>98.034364836585425</v>
      </c>
    </row>
    <row r="58" spans="5:8" x14ac:dyDescent="0.35">
      <c r="E58" s="6">
        <v>21</v>
      </c>
      <c r="F58" s="6">
        <f t="shared" si="0"/>
        <v>4.2</v>
      </c>
      <c r="G58" s="7">
        <f t="shared" si="2"/>
        <v>4.4115814159639086</v>
      </c>
      <c r="H58" s="7">
        <f t="shared" si="1"/>
        <v>98.035142576975744</v>
      </c>
    </row>
    <row r="59" spans="5:8" x14ac:dyDescent="0.35">
      <c r="E59" s="6">
        <v>22</v>
      </c>
      <c r="F59" s="6">
        <f t="shared" si="0"/>
        <v>4.4000000000000004</v>
      </c>
      <c r="G59" s="7">
        <f t="shared" si="2"/>
        <v>4.4116164004337319</v>
      </c>
      <c r="H59" s="7">
        <f t="shared" si="1"/>
        <v>98.035920009638488</v>
      </c>
    </row>
    <row r="60" spans="5:8" x14ac:dyDescent="0.35">
      <c r="E60" s="6">
        <v>23</v>
      </c>
      <c r="F60" s="6">
        <f t="shared" si="0"/>
        <v>4.6000000000000005</v>
      </c>
      <c r="G60" s="7">
        <f t="shared" si="2"/>
        <v>4.4116513710612937</v>
      </c>
      <c r="H60" s="7">
        <f t="shared" si="1"/>
        <v>98.036697134695416</v>
      </c>
    </row>
    <row r="61" spans="5:8" x14ac:dyDescent="0.35">
      <c r="E61" s="6">
        <v>24</v>
      </c>
      <c r="F61" s="6">
        <f t="shared" si="0"/>
        <v>4.8</v>
      </c>
      <c r="G61" s="7">
        <f t="shared" si="2"/>
        <v>4.4116863278520722</v>
      </c>
      <c r="H61" s="7">
        <f t="shared" si="1"/>
        <v>98.037473952268272</v>
      </c>
    </row>
    <row r="62" spans="5:8" x14ac:dyDescent="0.35">
      <c r="E62" s="6">
        <v>25</v>
      </c>
      <c r="F62" s="6">
        <f t="shared" si="0"/>
        <v>5</v>
      </c>
      <c r="G62" s="7">
        <f t="shared" si="2"/>
        <v>4.4117212708115403</v>
      </c>
      <c r="H62" s="7">
        <f t="shared" si="1"/>
        <v>98.038250462478672</v>
      </c>
    </row>
    <row r="63" spans="5:8" x14ac:dyDescent="0.35">
      <c r="E63" s="6">
        <v>26</v>
      </c>
      <c r="F63" s="6">
        <f t="shared" si="0"/>
        <v>5.2</v>
      </c>
      <c r="G63" s="7">
        <f t="shared" si="2"/>
        <v>4.411756199945172</v>
      </c>
      <c r="H63" s="7">
        <f t="shared" si="1"/>
        <v>98.039026665448276</v>
      </c>
    </row>
    <row r="64" spans="5:8" x14ac:dyDescent="0.35">
      <c r="E64" s="6">
        <v>27</v>
      </c>
      <c r="F64" s="6">
        <f t="shared" si="0"/>
        <v>5.4</v>
      </c>
      <c r="G64" s="7">
        <f t="shared" si="2"/>
        <v>4.4117911152584375</v>
      </c>
      <c r="H64" s="7">
        <f t="shared" si="1"/>
        <v>98.0398025612986</v>
      </c>
    </row>
    <row r="65" spans="5:8" x14ac:dyDescent="0.35">
      <c r="E65" s="6">
        <v>28</v>
      </c>
      <c r="F65" s="6">
        <f t="shared" si="0"/>
        <v>5.6000000000000005</v>
      </c>
      <c r="G65" s="7">
        <f t="shared" si="2"/>
        <v>4.4118260167568053</v>
      </c>
      <c r="H65" s="7">
        <f t="shared" si="1"/>
        <v>98.040578150151219</v>
      </c>
    </row>
    <row r="66" spans="5:8" x14ac:dyDescent="0.35">
      <c r="E66" s="6">
        <v>29</v>
      </c>
      <c r="F66" s="6">
        <f t="shared" si="0"/>
        <v>5.8</v>
      </c>
      <c r="G66" s="7">
        <f t="shared" si="2"/>
        <v>4.4118609044457404</v>
      </c>
      <c r="H66" s="7">
        <f t="shared" si="1"/>
        <v>98.041353432127565</v>
      </c>
    </row>
    <row r="67" spans="5:8" x14ac:dyDescent="0.35">
      <c r="E67" s="6">
        <v>30</v>
      </c>
      <c r="F67" s="6">
        <f t="shared" si="0"/>
        <v>6</v>
      </c>
      <c r="G67" s="7">
        <f t="shared" si="2"/>
        <v>4.4118957783307078</v>
      </c>
      <c r="H67" s="7">
        <f t="shared" si="1"/>
        <v>98.042128407349054</v>
      </c>
    </row>
    <row r="68" spans="5:8" x14ac:dyDescent="0.35">
      <c r="E68" s="6">
        <v>31</v>
      </c>
      <c r="F68" s="6">
        <f t="shared" si="0"/>
        <v>6.2</v>
      </c>
      <c r="G68" s="7">
        <f t="shared" si="2"/>
        <v>4.4119306384171697</v>
      </c>
      <c r="H68" s="7">
        <f t="shared" si="1"/>
        <v>98.042903075937105</v>
      </c>
    </row>
    <row r="69" spans="5:8" x14ac:dyDescent="0.35">
      <c r="E69" s="6">
        <v>32</v>
      </c>
      <c r="F69" s="6">
        <f t="shared" si="0"/>
        <v>6.4</v>
      </c>
      <c r="G69" s="7">
        <f t="shared" si="2"/>
        <v>4.411965484710584</v>
      </c>
      <c r="H69" s="7">
        <f t="shared" si="1"/>
        <v>98.043677438012978</v>
      </c>
    </row>
    <row r="70" spans="5:8" x14ac:dyDescent="0.35">
      <c r="E70" s="6">
        <v>33</v>
      </c>
      <c r="F70" s="6">
        <f t="shared" si="0"/>
        <v>6.6000000000000005</v>
      </c>
      <c r="G70" s="7">
        <f t="shared" si="2"/>
        <v>4.4120003172164104</v>
      </c>
      <c r="H70" s="7">
        <f t="shared" si="1"/>
        <v>98.044451493698006</v>
      </c>
    </row>
    <row r="71" spans="5:8" x14ac:dyDescent="0.35">
      <c r="E71" s="6">
        <v>34</v>
      </c>
      <c r="F71" s="6">
        <f t="shared" si="0"/>
        <v>6.8000000000000007</v>
      </c>
      <c r="G71" s="7">
        <f t="shared" si="2"/>
        <v>4.4120351359401022</v>
      </c>
      <c r="H71" s="7">
        <f t="shared" si="1"/>
        <v>98.045225243113393</v>
      </c>
    </row>
    <row r="72" spans="5:8" x14ac:dyDescent="0.35">
      <c r="E72" s="6">
        <v>35</v>
      </c>
      <c r="F72" s="6">
        <f t="shared" si="0"/>
        <v>7.0000000000000009</v>
      </c>
      <c r="G72" s="7">
        <f t="shared" si="2"/>
        <v>4.4120699408871138</v>
      </c>
      <c r="H72" s="7">
        <f t="shared" si="1"/>
        <v>98.045998686380315</v>
      </c>
    </row>
    <row r="73" spans="5:8" x14ac:dyDescent="0.35">
      <c r="E73" s="6">
        <v>36</v>
      </c>
      <c r="F73" s="6">
        <f t="shared" si="0"/>
        <v>7.1999999999999993</v>
      </c>
      <c r="G73" s="7">
        <f t="shared" si="2"/>
        <v>4.4121047320628959</v>
      </c>
      <c r="H73" s="7">
        <f t="shared" si="1"/>
        <v>98.046771823619906</v>
      </c>
    </row>
    <row r="74" spans="5:8" x14ac:dyDescent="0.35">
      <c r="E74" s="6">
        <v>37</v>
      </c>
      <c r="F74" s="6">
        <f t="shared" si="0"/>
        <v>7.4</v>
      </c>
      <c r="G74" s="7">
        <f t="shared" si="2"/>
        <v>4.4121395094728975</v>
      </c>
      <c r="H74" s="7">
        <f t="shared" si="1"/>
        <v>98.047544654953285</v>
      </c>
    </row>
    <row r="75" spans="5:8" x14ac:dyDescent="0.35">
      <c r="E75" s="6">
        <v>38</v>
      </c>
      <c r="F75" s="6">
        <f t="shared" si="0"/>
        <v>7.6</v>
      </c>
      <c r="G75" s="7">
        <f t="shared" si="2"/>
        <v>4.4121742731225639</v>
      </c>
      <c r="H75" s="7">
        <f t="shared" si="1"/>
        <v>98.048317180501414</v>
      </c>
    </row>
    <row r="76" spans="5:8" x14ac:dyDescent="0.35">
      <c r="E76" s="6">
        <v>39</v>
      </c>
      <c r="F76" s="6">
        <f t="shared" si="0"/>
        <v>7.8000000000000007</v>
      </c>
      <c r="G76" s="7">
        <f t="shared" si="2"/>
        <v>4.4122090230173416</v>
      </c>
      <c r="H76" s="7">
        <f t="shared" si="1"/>
        <v>98.04908940038537</v>
      </c>
    </row>
    <row r="77" spans="5:8" x14ac:dyDescent="0.35">
      <c r="E77" s="6">
        <v>40</v>
      </c>
      <c r="F77" s="6">
        <f t="shared" si="0"/>
        <v>8</v>
      </c>
      <c r="G77" s="7">
        <f t="shared" si="2"/>
        <v>4.4122437591626724</v>
      </c>
      <c r="H77" s="7">
        <f t="shared" si="1"/>
        <v>98.049861314726044</v>
      </c>
    </row>
    <row r="78" spans="5:8" x14ac:dyDescent="0.35">
      <c r="E78" s="6">
        <v>41</v>
      </c>
      <c r="F78" s="6">
        <f t="shared" si="0"/>
        <v>8.2000000000000011</v>
      </c>
      <c r="G78" s="7">
        <f t="shared" si="2"/>
        <v>4.4122784815639964</v>
      </c>
      <c r="H78" s="7">
        <f t="shared" si="1"/>
        <v>98.050632923644372</v>
      </c>
    </row>
    <row r="79" spans="5:8" x14ac:dyDescent="0.35">
      <c r="E79" s="6">
        <v>42</v>
      </c>
      <c r="F79" s="6">
        <f t="shared" si="0"/>
        <v>8.4</v>
      </c>
      <c r="G79" s="7">
        <f t="shared" si="2"/>
        <v>4.4123131902267509</v>
      </c>
      <c r="H79" s="7">
        <f t="shared" si="1"/>
        <v>98.051404227261131</v>
      </c>
    </row>
    <row r="80" spans="5:8" x14ac:dyDescent="0.35">
      <c r="E80" s="6">
        <v>43</v>
      </c>
      <c r="F80" s="6">
        <f t="shared" si="0"/>
        <v>8.6</v>
      </c>
      <c r="G80" s="7">
        <f t="shared" si="2"/>
        <v>4.4123478851563736</v>
      </c>
      <c r="H80" s="7">
        <f t="shared" si="1"/>
        <v>98.052175225697198</v>
      </c>
    </row>
    <row r="81" spans="5:8" x14ac:dyDescent="0.35">
      <c r="E81" s="6">
        <v>44</v>
      </c>
      <c r="F81" s="6">
        <f t="shared" si="0"/>
        <v>8.8000000000000007</v>
      </c>
      <c r="G81" s="7">
        <f t="shared" si="2"/>
        <v>4.4123825663582963</v>
      </c>
      <c r="H81" s="7">
        <f t="shared" si="1"/>
        <v>98.052945919073252</v>
      </c>
    </row>
    <row r="82" spans="5:8" x14ac:dyDescent="0.35">
      <c r="E82" s="6">
        <v>45</v>
      </c>
      <c r="F82" s="6">
        <f t="shared" si="0"/>
        <v>9</v>
      </c>
      <c r="G82" s="7">
        <f t="shared" si="2"/>
        <v>4.4124172338379513</v>
      </c>
      <c r="H82" s="7">
        <f t="shared" si="1"/>
        <v>98.05371630751003</v>
      </c>
    </row>
    <row r="83" spans="5:8" x14ac:dyDescent="0.35">
      <c r="E83" s="6">
        <v>46</v>
      </c>
      <c r="F83" s="6">
        <f t="shared" si="0"/>
        <v>9.2000000000000011</v>
      </c>
      <c r="G83" s="7">
        <f t="shared" si="2"/>
        <v>4.4124518876007688</v>
      </c>
      <c r="H83" s="7">
        <f t="shared" si="1"/>
        <v>98.054486391128194</v>
      </c>
    </row>
    <row r="84" spans="5:8" x14ac:dyDescent="0.35">
      <c r="E84" s="6">
        <v>47</v>
      </c>
      <c r="F84" s="6">
        <f t="shared" si="0"/>
        <v>9.4</v>
      </c>
      <c r="G84" s="7">
        <f t="shared" si="2"/>
        <v>4.4124865276521756</v>
      </c>
      <c r="H84" s="7">
        <f t="shared" si="1"/>
        <v>98.055256170048338</v>
      </c>
    </row>
    <row r="85" spans="5:8" x14ac:dyDescent="0.35">
      <c r="E85" s="6">
        <v>48</v>
      </c>
      <c r="F85" s="6">
        <f t="shared" si="0"/>
        <v>9.6</v>
      </c>
      <c r="G85" s="7">
        <f t="shared" si="2"/>
        <v>4.4125211539975968</v>
      </c>
      <c r="H85" s="7">
        <f t="shared" si="1"/>
        <v>98.056025644391042</v>
      </c>
    </row>
    <row r="86" spans="5:8" x14ac:dyDescent="0.35">
      <c r="E86" s="6">
        <v>49</v>
      </c>
      <c r="F86" s="6">
        <f t="shared" si="0"/>
        <v>9.8000000000000007</v>
      </c>
      <c r="G86" s="7">
        <f t="shared" si="2"/>
        <v>4.4125557666424555</v>
      </c>
      <c r="H86" s="7">
        <f t="shared" si="1"/>
        <v>98.056794814276799</v>
      </c>
    </row>
    <row r="87" spans="5:8" x14ac:dyDescent="0.35">
      <c r="E87" s="6">
        <v>50</v>
      </c>
      <c r="F87" s="6">
        <f t="shared" si="0"/>
        <v>10</v>
      </c>
      <c r="G87" s="7">
        <f t="shared" si="2"/>
        <v>4.4125903655921723</v>
      </c>
      <c r="H87" s="7">
        <f t="shared" si="1"/>
        <v>98.05756367982606</v>
      </c>
    </row>
    <row r="88" spans="5:8" x14ac:dyDescent="0.35">
      <c r="E88" s="6">
        <v>51</v>
      </c>
      <c r="F88" s="6">
        <f t="shared" si="0"/>
        <v>10.199999999999999</v>
      </c>
      <c r="G88" s="7">
        <f t="shared" si="2"/>
        <v>4.4126249508521669</v>
      </c>
      <c r="H88" s="7">
        <f t="shared" si="1"/>
        <v>98.058332241159263</v>
      </c>
    </row>
    <row r="89" spans="5:8" x14ac:dyDescent="0.35">
      <c r="E89" s="6">
        <v>52</v>
      </c>
      <c r="F89" s="6">
        <f t="shared" si="0"/>
        <v>10.4</v>
      </c>
      <c r="G89" s="7">
        <f t="shared" si="2"/>
        <v>4.4126595224278544</v>
      </c>
      <c r="H89" s="7">
        <f t="shared" si="1"/>
        <v>98.059100498396774</v>
      </c>
    </row>
    <row r="90" spans="5:8" x14ac:dyDescent="0.35">
      <c r="E90" s="6">
        <v>53</v>
      </c>
      <c r="F90" s="6">
        <f t="shared" si="0"/>
        <v>10.600000000000001</v>
      </c>
      <c r="G90" s="7">
        <f t="shared" si="2"/>
        <v>4.412694080324651</v>
      </c>
      <c r="H90" s="7">
        <f t="shared" si="1"/>
        <v>98.059868451658915</v>
      </c>
    </row>
    <row r="91" spans="5:8" x14ac:dyDescent="0.35">
      <c r="E91" s="6">
        <v>54</v>
      </c>
      <c r="F91" s="6">
        <f t="shared" si="0"/>
        <v>10.8</v>
      </c>
      <c r="G91" s="7">
        <f t="shared" si="2"/>
        <v>4.4127286245479675</v>
      </c>
      <c r="H91" s="7">
        <f t="shared" si="1"/>
        <v>98.060636101065938</v>
      </c>
    </row>
    <row r="92" spans="5:8" x14ac:dyDescent="0.35">
      <c r="E92" s="6">
        <v>55</v>
      </c>
      <c r="F92" s="6">
        <f t="shared" si="0"/>
        <v>11</v>
      </c>
      <c r="G92" s="7">
        <f t="shared" si="2"/>
        <v>4.4127631551032147</v>
      </c>
      <c r="H92" s="7">
        <f t="shared" si="1"/>
        <v>98.061403446738098</v>
      </c>
    </row>
    <row r="93" spans="5:8" x14ac:dyDescent="0.35">
      <c r="E93" s="6">
        <v>56</v>
      </c>
      <c r="F93" s="6">
        <f t="shared" si="0"/>
        <v>11.200000000000001</v>
      </c>
      <c r="G93" s="7">
        <f t="shared" si="2"/>
        <v>4.4127976719958006</v>
      </c>
      <c r="H93" s="7">
        <f t="shared" si="1"/>
        <v>98.062170488795573</v>
      </c>
    </row>
    <row r="94" spans="5:8" x14ac:dyDescent="0.35">
      <c r="E94" s="6">
        <v>57</v>
      </c>
      <c r="F94" s="6">
        <f t="shared" si="0"/>
        <v>11.400000000000002</v>
      </c>
      <c r="G94" s="7">
        <f t="shared" si="2"/>
        <v>4.4128321752311308</v>
      </c>
      <c r="H94" s="7">
        <f t="shared" si="1"/>
        <v>98.062937227358461</v>
      </c>
    </row>
    <row r="95" spans="5:8" x14ac:dyDescent="0.35">
      <c r="E95" s="6">
        <v>58</v>
      </c>
      <c r="F95" s="6">
        <f t="shared" si="0"/>
        <v>11.6</v>
      </c>
      <c r="G95" s="7">
        <f t="shared" si="2"/>
        <v>4.4128666648146098</v>
      </c>
      <c r="H95" s="7">
        <f t="shared" si="1"/>
        <v>98.063703662546885</v>
      </c>
    </row>
    <row r="96" spans="5:8" x14ac:dyDescent="0.35">
      <c r="E96" s="6">
        <v>59</v>
      </c>
      <c r="F96" s="6">
        <f t="shared" si="0"/>
        <v>11.799999999999999</v>
      </c>
      <c r="G96" s="7">
        <f t="shared" si="2"/>
        <v>4.4129011407516385</v>
      </c>
      <c r="H96" s="7">
        <f t="shared" si="1"/>
        <v>98.064469794480857</v>
      </c>
    </row>
    <row r="97" spans="5:8" x14ac:dyDescent="0.35">
      <c r="E97" s="6">
        <v>60</v>
      </c>
      <c r="F97" s="6">
        <f t="shared" si="0"/>
        <v>12</v>
      </c>
      <c r="G97" s="7">
        <f t="shared" si="2"/>
        <v>4.4129356030476163</v>
      </c>
      <c r="H97" s="7">
        <f t="shared" si="1"/>
        <v>98.065235623280373</v>
      </c>
    </row>
    <row r="98" spans="5:8" x14ac:dyDescent="0.35">
      <c r="E98" s="6">
        <v>61</v>
      </c>
      <c r="F98" s="6">
        <f t="shared" si="0"/>
        <v>12.2</v>
      </c>
      <c r="G98" s="7">
        <f t="shared" si="2"/>
        <v>4.4129700517079407</v>
      </c>
      <c r="H98" s="7">
        <f t="shared" si="1"/>
        <v>98.066001149065357</v>
      </c>
    </row>
    <row r="99" spans="5:8" x14ac:dyDescent="0.35">
      <c r="E99" s="6">
        <v>62</v>
      </c>
      <c r="F99" s="6">
        <f t="shared" si="0"/>
        <v>12.4</v>
      </c>
      <c r="G99" s="7">
        <f t="shared" si="2"/>
        <v>4.413004486738008</v>
      </c>
      <c r="H99" s="7">
        <f t="shared" si="1"/>
        <v>98.066766371955737</v>
      </c>
    </row>
    <row r="100" spans="5:8" x14ac:dyDescent="0.35">
      <c r="E100" s="6">
        <v>63</v>
      </c>
      <c r="F100" s="6">
        <f t="shared" si="0"/>
        <v>12.6</v>
      </c>
      <c r="G100" s="7">
        <f t="shared" si="2"/>
        <v>4.4130389081432098</v>
      </c>
      <c r="H100" s="7">
        <f t="shared" si="1"/>
        <v>98.067531292071337</v>
      </c>
    </row>
    <row r="101" spans="5:8" x14ac:dyDescent="0.35">
      <c r="E101" s="6">
        <v>64</v>
      </c>
      <c r="F101" s="6">
        <f t="shared" si="0"/>
        <v>12.8</v>
      </c>
      <c r="G101" s="7">
        <f t="shared" si="2"/>
        <v>4.413073315928937</v>
      </c>
      <c r="H101" s="7">
        <f t="shared" si="1"/>
        <v>98.068295909531926</v>
      </c>
    </row>
    <row r="102" spans="5:8" x14ac:dyDescent="0.35">
      <c r="E102" s="6">
        <v>65</v>
      </c>
      <c r="F102" s="6">
        <f t="shared" ref="F102:F165" si="3">$B$34/500*E102*2.5</f>
        <v>13</v>
      </c>
      <c r="G102" s="7">
        <f t="shared" si="2"/>
        <v>4.4131077101005802</v>
      </c>
      <c r="H102" s="7">
        <f t="shared" ref="H102:H165" si="4">G102/$B$26*100</f>
        <v>98.069060224457331</v>
      </c>
    </row>
    <row r="103" spans="5:8" x14ac:dyDescent="0.35">
      <c r="E103" s="6">
        <v>66</v>
      </c>
      <c r="F103" s="6">
        <f t="shared" si="3"/>
        <v>13.200000000000001</v>
      </c>
      <c r="G103" s="7">
        <f t="shared" ref="G103:G166" si="5">$B$26 - $B$29*EXP(-F103*0.000000001/($B$32*$B$28*0.000000001))</f>
        <v>4.4131420906635235</v>
      </c>
      <c r="H103" s="7">
        <f t="shared" si="4"/>
        <v>98.069824236967179</v>
      </c>
    </row>
    <row r="104" spans="5:8" x14ac:dyDescent="0.35">
      <c r="E104" s="6">
        <v>67</v>
      </c>
      <c r="F104" s="6">
        <f t="shared" si="3"/>
        <v>13.4</v>
      </c>
      <c r="G104" s="7">
        <f t="shared" si="5"/>
        <v>4.4131764576231536</v>
      </c>
      <c r="H104" s="7">
        <f t="shared" si="4"/>
        <v>98.070587947181181</v>
      </c>
    </row>
    <row r="105" spans="5:8" x14ac:dyDescent="0.35">
      <c r="E105" s="6">
        <v>68</v>
      </c>
      <c r="F105" s="6">
        <f t="shared" si="3"/>
        <v>13.600000000000001</v>
      </c>
      <c r="G105" s="7">
        <f t="shared" si="5"/>
        <v>4.413210810984852</v>
      </c>
      <c r="H105" s="7">
        <f t="shared" si="4"/>
        <v>98.071351355218937</v>
      </c>
    </row>
    <row r="106" spans="5:8" x14ac:dyDescent="0.35">
      <c r="E106" s="6">
        <v>69</v>
      </c>
      <c r="F106" s="6">
        <f t="shared" si="3"/>
        <v>13.8</v>
      </c>
      <c r="G106" s="7">
        <f t="shared" si="5"/>
        <v>4.4132451507539985</v>
      </c>
      <c r="H106" s="7">
        <f t="shared" si="4"/>
        <v>98.072114461199959</v>
      </c>
    </row>
    <row r="107" spans="5:8" x14ac:dyDescent="0.35">
      <c r="E107" s="6">
        <v>70</v>
      </c>
      <c r="F107" s="6">
        <f t="shared" si="3"/>
        <v>14.000000000000002</v>
      </c>
      <c r="G107" s="7">
        <f t="shared" si="5"/>
        <v>4.4132794769359718</v>
      </c>
      <c r="H107" s="7">
        <f t="shared" si="4"/>
        <v>98.072877265243818</v>
      </c>
    </row>
    <row r="108" spans="5:8" x14ac:dyDescent="0.35">
      <c r="E108" s="6">
        <v>71</v>
      </c>
      <c r="F108" s="6">
        <f t="shared" si="3"/>
        <v>14.2</v>
      </c>
      <c r="G108" s="7">
        <f t="shared" si="5"/>
        <v>4.4133137895361481</v>
      </c>
      <c r="H108" s="7">
        <f t="shared" si="4"/>
        <v>98.073639767469956</v>
      </c>
    </row>
    <row r="109" spans="5:8" x14ac:dyDescent="0.35">
      <c r="E109" s="6">
        <v>72</v>
      </c>
      <c r="F109" s="6">
        <f t="shared" si="3"/>
        <v>14.399999999999999</v>
      </c>
      <c r="G109" s="7">
        <f t="shared" si="5"/>
        <v>4.4133480885599017</v>
      </c>
      <c r="H109" s="7">
        <f t="shared" si="4"/>
        <v>98.074401967997815</v>
      </c>
    </row>
    <row r="110" spans="5:8" x14ac:dyDescent="0.35">
      <c r="E110" s="6">
        <v>73</v>
      </c>
      <c r="F110" s="6">
        <f t="shared" si="3"/>
        <v>14.6</v>
      </c>
      <c r="G110" s="7">
        <f t="shared" si="5"/>
        <v>4.4133823740126035</v>
      </c>
      <c r="H110" s="7">
        <f t="shared" si="4"/>
        <v>98.075163866946752</v>
      </c>
    </row>
    <row r="111" spans="5:8" x14ac:dyDescent="0.35">
      <c r="E111" s="6">
        <v>74</v>
      </c>
      <c r="F111" s="6">
        <f t="shared" si="3"/>
        <v>14.8</v>
      </c>
      <c r="G111" s="7">
        <f t="shared" si="5"/>
        <v>4.4134166458996225</v>
      </c>
      <c r="H111" s="7">
        <f t="shared" si="4"/>
        <v>98.075925464436054</v>
      </c>
    </row>
    <row r="112" spans="5:8" x14ac:dyDescent="0.35">
      <c r="E112" s="6">
        <v>75</v>
      </c>
      <c r="F112" s="6">
        <f t="shared" si="3"/>
        <v>15</v>
      </c>
      <c r="G112" s="7">
        <f t="shared" si="5"/>
        <v>4.4134509042263277</v>
      </c>
      <c r="H112" s="7">
        <f t="shared" si="4"/>
        <v>98.076686760585062</v>
      </c>
    </row>
    <row r="113" spans="5:8" x14ac:dyDescent="0.35">
      <c r="E113" s="6">
        <v>76</v>
      </c>
      <c r="F113" s="6">
        <f t="shared" si="3"/>
        <v>15.2</v>
      </c>
      <c r="G113" s="7">
        <f t="shared" si="5"/>
        <v>4.4134851489980838</v>
      </c>
      <c r="H113" s="7">
        <f t="shared" si="4"/>
        <v>98.077447755512964</v>
      </c>
    </row>
    <row r="114" spans="5:8" x14ac:dyDescent="0.35">
      <c r="E114" s="6">
        <v>77</v>
      </c>
      <c r="F114" s="6">
        <f t="shared" si="3"/>
        <v>15.4</v>
      </c>
      <c r="G114" s="7">
        <f t="shared" si="5"/>
        <v>4.4135193802202544</v>
      </c>
      <c r="H114" s="7">
        <f t="shared" si="4"/>
        <v>98.078208449338987</v>
      </c>
    </row>
    <row r="115" spans="5:8" x14ac:dyDescent="0.35">
      <c r="E115" s="6">
        <v>78</v>
      </c>
      <c r="F115" s="6">
        <f t="shared" si="3"/>
        <v>15.600000000000001</v>
      </c>
      <c r="G115" s="7">
        <f t="shared" si="5"/>
        <v>4.4135535978982006</v>
      </c>
      <c r="H115" s="7">
        <f t="shared" si="4"/>
        <v>98.078968842182235</v>
      </c>
    </row>
    <row r="116" spans="5:8" x14ac:dyDescent="0.35">
      <c r="E116" s="6">
        <v>79</v>
      </c>
      <c r="F116" s="6">
        <f t="shared" si="3"/>
        <v>15.8</v>
      </c>
      <c r="G116" s="7">
        <f t="shared" si="5"/>
        <v>4.4135878020372807</v>
      </c>
      <c r="H116" s="7">
        <f t="shared" si="4"/>
        <v>98.079728934161793</v>
      </c>
    </row>
    <row r="117" spans="5:8" x14ac:dyDescent="0.35">
      <c r="E117" s="6">
        <v>80</v>
      </c>
      <c r="F117" s="6">
        <f t="shared" si="3"/>
        <v>16</v>
      </c>
      <c r="G117" s="7">
        <f t="shared" si="5"/>
        <v>4.4136219926428524</v>
      </c>
      <c r="H117" s="7">
        <f t="shared" si="4"/>
        <v>98.080488725396719</v>
      </c>
    </row>
    <row r="118" spans="5:8" x14ac:dyDescent="0.35">
      <c r="E118" s="6">
        <v>81</v>
      </c>
      <c r="F118" s="6">
        <f t="shared" si="3"/>
        <v>16.200000000000003</v>
      </c>
      <c r="G118" s="7">
        <f t="shared" si="5"/>
        <v>4.4136561697202703</v>
      </c>
      <c r="H118" s="7">
        <f t="shared" si="4"/>
        <v>98.081248216006017</v>
      </c>
    </row>
    <row r="119" spans="5:8" x14ac:dyDescent="0.35">
      <c r="E119" s="6">
        <v>82</v>
      </c>
      <c r="F119" s="6">
        <f t="shared" si="3"/>
        <v>16.400000000000002</v>
      </c>
      <c r="G119" s="7">
        <f t="shared" si="5"/>
        <v>4.4136903332748876</v>
      </c>
      <c r="H119" s="7">
        <f t="shared" si="4"/>
        <v>98.082007406108616</v>
      </c>
    </row>
    <row r="120" spans="5:8" x14ac:dyDescent="0.35">
      <c r="E120" s="6">
        <v>83</v>
      </c>
      <c r="F120" s="6">
        <f t="shared" si="3"/>
        <v>16.600000000000001</v>
      </c>
      <c r="G120" s="7">
        <f t="shared" si="5"/>
        <v>4.4137244833120537</v>
      </c>
      <c r="H120" s="7">
        <f t="shared" si="4"/>
        <v>98.082766295823419</v>
      </c>
    </row>
    <row r="121" spans="5:8" x14ac:dyDescent="0.35">
      <c r="E121" s="6">
        <v>84</v>
      </c>
      <c r="F121" s="6">
        <f t="shared" si="3"/>
        <v>16.8</v>
      </c>
      <c r="G121" s="7">
        <f t="shared" si="5"/>
        <v>4.4137586198371173</v>
      </c>
      <c r="H121" s="7">
        <f t="shared" si="4"/>
        <v>98.08352488526927</v>
      </c>
    </row>
    <row r="122" spans="5:8" x14ac:dyDescent="0.35">
      <c r="E122" s="6">
        <v>85</v>
      </c>
      <c r="F122" s="6">
        <f t="shared" si="3"/>
        <v>17</v>
      </c>
      <c r="G122" s="7">
        <f t="shared" si="5"/>
        <v>4.4137927428554251</v>
      </c>
      <c r="H122" s="7">
        <f t="shared" si="4"/>
        <v>98.084283174565002</v>
      </c>
    </row>
    <row r="123" spans="5:8" x14ac:dyDescent="0.35">
      <c r="E123" s="6">
        <v>86</v>
      </c>
      <c r="F123" s="6">
        <f t="shared" si="3"/>
        <v>17.2</v>
      </c>
      <c r="G123" s="7">
        <f t="shared" si="5"/>
        <v>4.4138268523723214</v>
      </c>
      <c r="H123" s="7">
        <f t="shared" si="4"/>
        <v>98.085041163829374</v>
      </c>
    </row>
    <row r="124" spans="5:8" x14ac:dyDescent="0.35">
      <c r="E124" s="6">
        <v>87</v>
      </c>
      <c r="F124" s="6">
        <f t="shared" si="3"/>
        <v>17.399999999999999</v>
      </c>
      <c r="G124" s="7">
        <f t="shared" si="5"/>
        <v>4.4138609483931477</v>
      </c>
      <c r="H124" s="7">
        <f t="shared" si="4"/>
        <v>98.085798853181061</v>
      </c>
    </row>
    <row r="125" spans="5:8" x14ac:dyDescent="0.35">
      <c r="E125" s="6">
        <v>88</v>
      </c>
      <c r="F125" s="6">
        <f t="shared" si="3"/>
        <v>17.600000000000001</v>
      </c>
      <c r="G125" s="7">
        <f t="shared" si="5"/>
        <v>4.4138950309232445</v>
      </c>
      <c r="H125" s="7">
        <f t="shared" si="4"/>
        <v>98.086556242738766</v>
      </c>
    </row>
    <row r="126" spans="5:8" x14ac:dyDescent="0.35">
      <c r="E126" s="6">
        <v>89</v>
      </c>
      <c r="F126" s="6">
        <f t="shared" si="3"/>
        <v>17.8</v>
      </c>
      <c r="G126" s="7">
        <f t="shared" si="5"/>
        <v>4.4139290999679499</v>
      </c>
      <c r="H126" s="7">
        <f t="shared" si="4"/>
        <v>98.087313332621108</v>
      </c>
    </row>
    <row r="127" spans="5:8" x14ac:dyDescent="0.35">
      <c r="E127" s="6">
        <v>90</v>
      </c>
      <c r="F127" s="6">
        <f t="shared" si="3"/>
        <v>18</v>
      </c>
      <c r="G127" s="7">
        <f t="shared" si="5"/>
        <v>4.4139631555325991</v>
      </c>
      <c r="H127" s="7">
        <f t="shared" si="4"/>
        <v>98.088070122946647</v>
      </c>
    </row>
    <row r="128" spans="5:8" x14ac:dyDescent="0.35">
      <c r="E128" s="6">
        <v>91</v>
      </c>
      <c r="F128" s="6">
        <f t="shared" si="3"/>
        <v>18.2</v>
      </c>
      <c r="G128" s="7">
        <f t="shared" si="5"/>
        <v>4.4139971976225265</v>
      </c>
      <c r="H128" s="7">
        <f t="shared" si="4"/>
        <v>98.08882661383393</v>
      </c>
    </row>
    <row r="129" spans="5:8" x14ac:dyDescent="0.35">
      <c r="E129" s="6">
        <v>92</v>
      </c>
      <c r="F129" s="6">
        <f t="shared" si="3"/>
        <v>18.400000000000002</v>
      </c>
      <c r="G129" s="7">
        <f t="shared" si="5"/>
        <v>4.4140312262430621</v>
      </c>
      <c r="H129" s="7">
        <f t="shared" si="4"/>
        <v>98.089582805401378</v>
      </c>
    </row>
    <row r="130" spans="5:8" x14ac:dyDescent="0.35">
      <c r="E130" s="6">
        <v>93</v>
      </c>
      <c r="F130" s="6">
        <f t="shared" si="3"/>
        <v>18.600000000000001</v>
      </c>
      <c r="G130" s="7">
        <f t="shared" si="5"/>
        <v>4.4140652413995367</v>
      </c>
      <c r="H130" s="7">
        <f t="shared" si="4"/>
        <v>98.090338697767493</v>
      </c>
    </row>
    <row r="131" spans="5:8" x14ac:dyDescent="0.35">
      <c r="E131" s="6">
        <v>94</v>
      </c>
      <c r="F131" s="6">
        <f t="shared" si="3"/>
        <v>18.8</v>
      </c>
      <c r="G131" s="7">
        <f t="shared" si="5"/>
        <v>4.4140992430972767</v>
      </c>
      <c r="H131" s="7">
        <f t="shared" si="4"/>
        <v>98.091094291050595</v>
      </c>
    </row>
    <row r="132" spans="5:8" x14ac:dyDescent="0.35">
      <c r="E132" s="6">
        <v>95</v>
      </c>
      <c r="F132" s="6">
        <f t="shared" si="3"/>
        <v>19</v>
      </c>
      <c r="G132" s="7">
        <f t="shared" si="5"/>
        <v>4.4141332313416086</v>
      </c>
      <c r="H132" s="7">
        <f t="shared" si="4"/>
        <v>98.09184958536909</v>
      </c>
    </row>
    <row r="133" spans="5:8" x14ac:dyDescent="0.35">
      <c r="E133" s="6">
        <v>96</v>
      </c>
      <c r="F133" s="6">
        <f t="shared" si="3"/>
        <v>19.2</v>
      </c>
      <c r="G133" s="7">
        <f t="shared" si="5"/>
        <v>4.4141672061378543</v>
      </c>
      <c r="H133" s="7">
        <f t="shared" si="4"/>
        <v>98.092604580841197</v>
      </c>
    </row>
    <row r="134" spans="5:8" x14ac:dyDescent="0.35">
      <c r="E134" s="6">
        <v>97</v>
      </c>
      <c r="F134" s="6">
        <f t="shared" si="3"/>
        <v>19.399999999999999</v>
      </c>
      <c r="G134" s="7">
        <f t="shared" si="5"/>
        <v>4.4142011674913348</v>
      </c>
      <c r="H134" s="7">
        <f t="shared" si="4"/>
        <v>98.093359277585222</v>
      </c>
    </row>
    <row r="135" spans="5:8" x14ac:dyDescent="0.35">
      <c r="E135" s="6">
        <v>98</v>
      </c>
      <c r="F135" s="6">
        <f t="shared" si="3"/>
        <v>19.600000000000001</v>
      </c>
      <c r="G135" s="7">
        <f t="shared" si="5"/>
        <v>4.4142351154073696</v>
      </c>
      <c r="H135" s="7">
        <f t="shared" si="4"/>
        <v>98.094113675719314</v>
      </c>
    </row>
    <row r="136" spans="5:8" x14ac:dyDescent="0.35">
      <c r="E136" s="6">
        <v>99</v>
      </c>
      <c r="F136" s="6">
        <f t="shared" si="3"/>
        <v>19.8</v>
      </c>
      <c r="G136" s="7">
        <f t="shared" si="5"/>
        <v>4.4142690498912751</v>
      </c>
      <c r="H136" s="7">
        <f t="shared" si="4"/>
        <v>98.094867775361678</v>
      </c>
    </row>
    <row r="137" spans="5:8" x14ac:dyDescent="0.35">
      <c r="E137" s="6">
        <v>100</v>
      </c>
      <c r="F137" s="6">
        <f t="shared" si="3"/>
        <v>20</v>
      </c>
      <c r="G137" s="7">
        <f t="shared" si="5"/>
        <v>4.4143029709483663</v>
      </c>
      <c r="H137" s="7">
        <f t="shared" si="4"/>
        <v>98.095621576630364</v>
      </c>
    </row>
    <row r="138" spans="5:8" x14ac:dyDescent="0.35">
      <c r="E138" s="6">
        <v>101</v>
      </c>
      <c r="F138" s="6">
        <f t="shared" si="3"/>
        <v>20.2</v>
      </c>
      <c r="G138" s="7">
        <f t="shared" si="5"/>
        <v>4.4143368785839554</v>
      </c>
      <c r="H138" s="7">
        <f t="shared" si="4"/>
        <v>98.096375079643451</v>
      </c>
    </row>
    <row r="139" spans="5:8" x14ac:dyDescent="0.35">
      <c r="E139" s="6">
        <v>102</v>
      </c>
      <c r="F139" s="6">
        <f t="shared" si="3"/>
        <v>20.399999999999999</v>
      </c>
      <c r="G139" s="7">
        <f t="shared" si="5"/>
        <v>4.4143707728033528</v>
      </c>
      <c r="H139" s="7">
        <f t="shared" si="4"/>
        <v>98.097128284518959</v>
      </c>
    </row>
    <row r="140" spans="5:8" x14ac:dyDescent="0.35">
      <c r="E140" s="6">
        <v>103</v>
      </c>
      <c r="F140" s="6">
        <f t="shared" si="3"/>
        <v>20.6</v>
      </c>
      <c r="G140" s="7">
        <f t="shared" si="5"/>
        <v>4.414404653611868</v>
      </c>
      <c r="H140" s="7">
        <f t="shared" si="4"/>
        <v>98.097881191374853</v>
      </c>
    </row>
    <row r="141" spans="5:8" x14ac:dyDescent="0.35">
      <c r="E141" s="6">
        <v>104</v>
      </c>
      <c r="F141" s="6">
        <f t="shared" si="3"/>
        <v>20.8</v>
      </c>
      <c r="G141" s="7">
        <f t="shared" si="5"/>
        <v>4.4144385210148052</v>
      </c>
      <c r="H141" s="7">
        <f t="shared" si="4"/>
        <v>98.098633800329011</v>
      </c>
    </row>
    <row r="142" spans="5:8" x14ac:dyDescent="0.35">
      <c r="E142" s="6">
        <v>105</v>
      </c>
      <c r="F142" s="6">
        <f t="shared" si="3"/>
        <v>21</v>
      </c>
      <c r="G142" s="7">
        <f t="shared" si="5"/>
        <v>4.4144723750174704</v>
      </c>
      <c r="H142" s="7">
        <f t="shared" si="4"/>
        <v>98.099386111499342</v>
      </c>
    </row>
    <row r="143" spans="5:8" x14ac:dyDescent="0.35">
      <c r="E143" s="6">
        <v>106</v>
      </c>
      <c r="F143" s="6">
        <f t="shared" si="3"/>
        <v>21.200000000000003</v>
      </c>
      <c r="G143" s="7">
        <f t="shared" si="5"/>
        <v>4.4145062156251642</v>
      </c>
      <c r="H143" s="7">
        <f t="shared" si="4"/>
        <v>98.100138125003639</v>
      </c>
    </row>
    <row r="144" spans="5:8" x14ac:dyDescent="0.35">
      <c r="E144" s="6">
        <v>107</v>
      </c>
      <c r="F144" s="6">
        <f t="shared" si="3"/>
        <v>21.400000000000002</v>
      </c>
      <c r="G144" s="7">
        <f t="shared" si="5"/>
        <v>4.4145400428431882</v>
      </c>
      <c r="H144" s="7">
        <f t="shared" si="4"/>
        <v>98.100889840959738</v>
      </c>
    </row>
    <row r="145" spans="5:8" x14ac:dyDescent="0.35">
      <c r="E145" s="6">
        <v>108</v>
      </c>
      <c r="F145" s="6">
        <f t="shared" si="3"/>
        <v>21.6</v>
      </c>
      <c r="G145" s="7">
        <f t="shared" si="5"/>
        <v>4.4145738566768395</v>
      </c>
      <c r="H145" s="7">
        <f t="shared" si="4"/>
        <v>98.101641259485334</v>
      </c>
    </row>
    <row r="146" spans="5:8" x14ac:dyDescent="0.35">
      <c r="E146" s="6">
        <v>109</v>
      </c>
      <c r="F146" s="6">
        <f t="shared" si="3"/>
        <v>21.8</v>
      </c>
      <c r="G146" s="7">
        <f t="shared" si="5"/>
        <v>4.4146076571314135</v>
      </c>
      <c r="H146" s="7">
        <f t="shared" si="4"/>
        <v>98.102392380698078</v>
      </c>
    </row>
    <row r="147" spans="5:8" x14ac:dyDescent="0.35">
      <c r="E147" s="6">
        <v>110</v>
      </c>
      <c r="F147" s="6">
        <f t="shared" si="3"/>
        <v>22</v>
      </c>
      <c r="G147" s="7">
        <f t="shared" si="5"/>
        <v>4.4146414442122044</v>
      </c>
      <c r="H147" s="7">
        <f t="shared" si="4"/>
        <v>98.10314320471565</v>
      </c>
    </row>
    <row r="148" spans="5:8" x14ac:dyDescent="0.35">
      <c r="E148" s="6">
        <v>111</v>
      </c>
      <c r="F148" s="6">
        <f t="shared" si="3"/>
        <v>22.200000000000003</v>
      </c>
      <c r="G148" s="7">
        <f t="shared" si="5"/>
        <v>4.4146752179245032</v>
      </c>
      <c r="H148" s="7">
        <f t="shared" si="4"/>
        <v>98.103893731655617</v>
      </c>
    </row>
    <row r="149" spans="5:8" x14ac:dyDescent="0.35">
      <c r="E149" s="6">
        <v>112</v>
      </c>
      <c r="F149" s="6">
        <f t="shared" si="3"/>
        <v>22.400000000000002</v>
      </c>
      <c r="G149" s="7">
        <f t="shared" si="5"/>
        <v>4.4147089782736</v>
      </c>
      <c r="H149" s="7">
        <f t="shared" si="4"/>
        <v>98.104643961635546</v>
      </c>
    </row>
    <row r="150" spans="5:8" x14ac:dyDescent="0.35">
      <c r="E150" s="6">
        <v>113</v>
      </c>
      <c r="F150" s="6">
        <f t="shared" si="3"/>
        <v>22.6</v>
      </c>
      <c r="G150" s="7">
        <f t="shared" si="5"/>
        <v>4.414742725264782</v>
      </c>
      <c r="H150" s="7">
        <f t="shared" si="4"/>
        <v>98.105393894772931</v>
      </c>
    </row>
    <row r="151" spans="5:8" x14ac:dyDescent="0.35">
      <c r="E151" s="6">
        <v>114</v>
      </c>
      <c r="F151" s="6">
        <f t="shared" si="3"/>
        <v>22.800000000000004</v>
      </c>
      <c r="G151" s="7">
        <f t="shared" si="5"/>
        <v>4.4147764589033338</v>
      </c>
      <c r="H151" s="7">
        <f t="shared" si="4"/>
        <v>98.106143531185197</v>
      </c>
    </row>
    <row r="152" spans="5:8" x14ac:dyDescent="0.35">
      <c r="E152" s="6">
        <v>115</v>
      </c>
      <c r="F152" s="6">
        <f t="shared" si="3"/>
        <v>23.000000000000004</v>
      </c>
      <c r="G152" s="7">
        <f t="shared" si="5"/>
        <v>4.4148101791945402</v>
      </c>
      <c r="H152" s="7">
        <f t="shared" si="4"/>
        <v>98.106892870989782</v>
      </c>
    </row>
    <row r="153" spans="5:8" x14ac:dyDescent="0.35">
      <c r="E153" s="6">
        <v>116</v>
      </c>
      <c r="F153" s="6">
        <f t="shared" si="3"/>
        <v>23.2</v>
      </c>
      <c r="G153" s="7">
        <f t="shared" si="5"/>
        <v>4.4148438861436814</v>
      </c>
      <c r="H153" s="7">
        <f t="shared" si="4"/>
        <v>98.10764191430404</v>
      </c>
    </row>
    <row r="154" spans="5:8" x14ac:dyDescent="0.35">
      <c r="E154" s="6">
        <v>117</v>
      </c>
      <c r="F154" s="6">
        <f t="shared" si="3"/>
        <v>23.4</v>
      </c>
      <c r="G154" s="7">
        <f t="shared" si="5"/>
        <v>4.4148775797560358</v>
      </c>
      <c r="H154" s="7">
        <f t="shared" si="4"/>
        <v>98.108390661245238</v>
      </c>
    </row>
    <row r="155" spans="5:8" x14ac:dyDescent="0.35">
      <c r="E155" s="6">
        <v>118</v>
      </c>
      <c r="F155" s="6">
        <f t="shared" si="3"/>
        <v>23.599999999999998</v>
      </c>
      <c r="G155" s="7">
        <f t="shared" si="5"/>
        <v>4.4149112600368818</v>
      </c>
      <c r="H155" s="7">
        <f t="shared" si="4"/>
        <v>98.109139111930716</v>
      </c>
    </row>
    <row r="156" spans="5:8" x14ac:dyDescent="0.35">
      <c r="E156" s="6">
        <v>119</v>
      </c>
      <c r="F156" s="6">
        <f t="shared" si="3"/>
        <v>23.799999999999997</v>
      </c>
      <c r="G156" s="7">
        <f t="shared" si="5"/>
        <v>4.4149449269914927</v>
      </c>
      <c r="H156" s="7">
        <f t="shared" si="4"/>
        <v>98.109887266477614</v>
      </c>
    </row>
    <row r="157" spans="5:8" x14ac:dyDescent="0.35">
      <c r="E157" s="6">
        <v>120</v>
      </c>
      <c r="F157" s="6">
        <f t="shared" si="3"/>
        <v>24</v>
      </c>
      <c r="G157" s="7">
        <f t="shared" si="5"/>
        <v>4.4149785806251423</v>
      </c>
      <c r="H157" s="7">
        <f t="shared" si="4"/>
        <v>98.110635125003171</v>
      </c>
    </row>
    <row r="158" spans="5:8" x14ac:dyDescent="0.35">
      <c r="E158" s="6">
        <v>121</v>
      </c>
      <c r="F158" s="6">
        <f t="shared" si="3"/>
        <v>24.2</v>
      </c>
      <c r="G158" s="7">
        <f t="shared" si="5"/>
        <v>4.4150122209431011</v>
      </c>
      <c r="H158" s="7">
        <f t="shared" si="4"/>
        <v>98.11138268762447</v>
      </c>
    </row>
    <row r="159" spans="5:8" x14ac:dyDescent="0.35">
      <c r="E159" s="6">
        <v>122</v>
      </c>
      <c r="F159" s="6">
        <f t="shared" si="3"/>
        <v>24.4</v>
      </c>
      <c r="G159" s="7">
        <f t="shared" si="5"/>
        <v>4.4150458479506378</v>
      </c>
      <c r="H159" s="7">
        <f t="shared" si="4"/>
        <v>98.112129954458609</v>
      </c>
    </row>
    <row r="160" spans="5:8" x14ac:dyDescent="0.35">
      <c r="E160" s="6">
        <v>123</v>
      </c>
      <c r="F160" s="6">
        <f t="shared" si="3"/>
        <v>24.6</v>
      </c>
      <c r="G160" s="7">
        <f t="shared" si="5"/>
        <v>4.4150794616530193</v>
      </c>
      <c r="H160" s="7">
        <f t="shared" si="4"/>
        <v>98.112876925622643</v>
      </c>
    </row>
    <row r="161" spans="5:8" x14ac:dyDescent="0.35">
      <c r="E161" s="6">
        <v>124</v>
      </c>
      <c r="F161" s="6">
        <f t="shared" si="3"/>
        <v>24.8</v>
      </c>
      <c r="G161" s="7">
        <f t="shared" si="5"/>
        <v>4.415113062055509</v>
      </c>
      <c r="H161" s="7">
        <f t="shared" si="4"/>
        <v>98.113623601233542</v>
      </c>
    </row>
    <row r="162" spans="5:8" x14ac:dyDescent="0.35">
      <c r="E162" s="6">
        <v>125</v>
      </c>
      <c r="F162" s="6">
        <f t="shared" si="3"/>
        <v>25</v>
      </c>
      <c r="G162" s="7">
        <f t="shared" si="5"/>
        <v>4.4151466491633693</v>
      </c>
      <c r="H162" s="7">
        <f t="shared" si="4"/>
        <v>98.114369981408217</v>
      </c>
    </row>
    <row r="163" spans="5:8" x14ac:dyDescent="0.35">
      <c r="E163" s="6">
        <v>126</v>
      </c>
      <c r="F163" s="6">
        <f t="shared" si="3"/>
        <v>25.2</v>
      </c>
      <c r="G163" s="7">
        <f t="shared" si="5"/>
        <v>4.4151802229818617</v>
      </c>
      <c r="H163" s="7">
        <f t="shared" si="4"/>
        <v>98.115116066263596</v>
      </c>
    </row>
    <row r="164" spans="5:8" x14ac:dyDescent="0.35">
      <c r="E164" s="6">
        <v>127</v>
      </c>
      <c r="F164" s="6">
        <f t="shared" si="3"/>
        <v>25.4</v>
      </c>
      <c r="G164" s="7">
        <f t="shared" si="5"/>
        <v>4.4152137835162426</v>
      </c>
      <c r="H164" s="7">
        <f t="shared" si="4"/>
        <v>98.115861855916492</v>
      </c>
    </row>
    <row r="165" spans="5:8" x14ac:dyDescent="0.35">
      <c r="E165" s="6">
        <v>128</v>
      </c>
      <c r="F165" s="6">
        <f t="shared" si="3"/>
        <v>25.6</v>
      </c>
      <c r="G165" s="7">
        <f t="shared" si="5"/>
        <v>4.4152473307717699</v>
      </c>
      <c r="H165" s="7">
        <f t="shared" si="4"/>
        <v>98.116607350483775</v>
      </c>
    </row>
    <row r="166" spans="5:8" x14ac:dyDescent="0.35">
      <c r="E166" s="6">
        <v>129</v>
      </c>
      <c r="F166" s="6">
        <f t="shared" ref="F166:F229" si="6">$B$34/500*E166*2.5</f>
        <v>25.8</v>
      </c>
      <c r="G166" s="7">
        <f t="shared" si="5"/>
        <v>4.4152808647536972</v>
      </c>
      <c r="H166" s="7">
        <f t="shared" ref="H166:H229" si="7">G166/$B$26*100</f>
        <v>98.11735255008216</v>
      </c>
    </row>
    <row r="167" spans="5:8" x14ac:dyDescent="0.35">
      <c r="E167" s="6">
        <v>130</v>
      </c>
      <c r="F167" s="6">
        <f t="shared" si="6"/>
        <v>26</v>
      </c>
      <c r="G167" s="7">
        <f t="shared" ref="G167:G230" si="8">$B$26 - $B$29*EXP(-F167*0.000000001/($B$32*$B$28*0.000000001))</f>
        <v>4.4153143854672754</v>
      </c>
      <c r="H167" s="7">
        <f t="shared" si="7"/>
        <v>98.118097454828344</v>
      </c>
    </row>
    <row r="168" spans="5:8" x14ac:dyDescent="0.35">
      <c r="E168" s="6">
        <v>131</v>
      </c>
      <c r="F168" s="6">
        <f t="shared" si="6"/>
        <v>26.200000000000003</v>
      </c>
      <c r="G168" s="7">
        <f t="shared" si="8"/>
        <v>4.4153478929177545</v>
      </c>
      <c r="H168" s="7">
        <f t="shared" si="7"/>
        <v>98.118842064838987</v>
      </c>
    </row>
    <row r="169" spans="5:8" x14ac:dyDescent="0.35">
      <c r="E169" s="6">
        <v>132</v>
      </c>
      <c r="F169" s="6">
        <f t="shared" si="6"/>
        <v>26.400000000000002</v>
      </c>
      <c r="G169" s="7">
        <f t="shared" si="8"/>
        <v>4.4153813871103837</v>
      </c>
      <c r="H169" s="7">
        <f t="shared" si="7"/>
        <v>98.119586380230743</v>
      </c>
    </row>
    <row r="170" spans="5:8" x14ac:dyDescent="0.35">
      <c r="E170" s="6">
        <v>133</v>
      </c>
      <c r="F170" s="6">
        <f t="shared" si="6"/>
        <v>26.6</v>
      </c>
      <c r="G170" s="7">
        <f t="shared" si="8"/>
        <v>4.4154148680504077</v>
      </c>
      <c r="H170" s="7">
        <f t="shared" si="7"/>
        <v>98.120330401120171</v>
      </c>
    </row>
    <row r="171" spans="5:8" x14ac:dyDescent="0.35">
      <c r="E171" s="6">
        <v>134</v>
      </c>
      <c r="F171" s="6">
        <f t="shared" si="6"/>
        <v>26.8</v>
      </c>
      <c r="G171" s="7">
        <f t="shared" si="8"/>
        <v>4.4154483357430712</v>
      </c>
      <c r="H171" s="7">
        <f t="shared" si="7"/>
        <v>98.121074127623814</v>
      </c>
    </row>
    <row r="172" spans="5:8" x14ac:dyDescent="0.35">
      <c r="E172" s="6">
        <v>135</v>
      </c>
      <c r="F172" s="6">
        <f t="shared" si="6"/>
        <v>27</v>
      </c>
      <c r="G172" s="7">
        <f t="shared" si="8"/>
        <v>4.4154817901936134</v>
      </c>
      <c r="H172" s="7">
        <f t="shared" si="7"/>
        <v>98.121817559858073</v>
      </c>
    </row>
    <row r="173" spans="5:8" x14ac:dyDescent="0.35">
      <c r="E173" s="6">
        <v>136</v>
      </c>
      <c r="F173" s="6">
        <f t="shared" si="6"/>
        <v>27.200000000000003</v>
      </c>
      <c r="G173" s="7">
        <f t="shared" si="8"/>
        <v>4.4155152314072765</v>
      </c>
      <c r="H173" s="7">
        <f t="shared" si="7"/>
        <v>98.122560697939477</v>
      </c>
    </row>
    <row r="174" spans="5:8" x14ac:dyDescent="0.35">
      <c r="E174" s="6">
        <v>137</v>
      </c>
      <c r="F174" s="6">
        <f t="shared" si="6"/>
        <v>27.400000000000002</v>
      </c>
      <c r="G174" s="7">
        <f t="shared" si="8"/>
        <v>4.4155486593892954</v>
      </c>
      <c r="H174" s="7">
        <f t="shared" si="7"/>
        <v>98.123303541984342</v>
      </c>
    </row>
    <row r="175" spans="5:8" x14ac:dyDescent="0.35">
      <c r="E175" s="6">
        <v>138</v>
      </c>
      <c r="F175" s="6">
        <f t="shared" si="6"/>
        <v>27.6</v>
      </c>
      <c r="G175" s="7">
        <f t="shared" si="8"/>
        <v>4.4155820741449077</v>
      </c>
      <c r="H175" s="7">
        <f t="shared" si="7"/>
        <v>98.124046092109069</v>
      </c>
    </row>
    <row r="176" spans="5:8" x14ac:dyDescent="0.35">
      <c r="E176" s="6">
        <v>139</v>
      </c>
      <c r="F176" s="6">
        <f t="shared" si="6"/>
        <v>27.800000000000004</v>
      </c>
      <c r="G176" s="7">
        <f t="shared" si="8"/>
        <v>4.4156154756793455</v>
      </c>
      <c r="H176" s="7">
        <f t="shared" si="7"/>
        <v>98.124788348429902</v>
      </c>
    </row>
    <row r="177" spans="5:8" x14ac:dyDescent="0.35">
      <c r="E177" s="6">
        <v>140</v>
      </c>
      <c r="F177" s="6">
        <f t="shared" si="6"/>
        <v>28.000000000000004</v>
      </c>
      <c r="G177" s="7">
        <f t="shared" si="8"/>
        <v>4.4156488639978404</v>
      </c>
      <c r="H177" s="7">
        <f t="shared" si="7"/>
        <v>98.12553031106313</v>
      </c>
    </row>
    <row r="178" spans="5:8" x14ac:dyDescent="0.35">
      <c r="E178" s="6">
        <v>141</v>
      </c>
      <c r="F178" s="6">
        <f t="shared" si="6"/>
        <v>28.2</v>
      </c>
      <c r="G178" s="7">
        <f t="shared" si="8"/>
        <v>4.415682239105621</v>
      </c>
      <c r="H178" s="7">
        <f t="shared" si="7"/>
        <v>98.126271980124912</v>
      </c>
    </row>
    <row r="179" spans="5:8" x14ac:dyDescent="0.35">
      <c r="E179" s="6">
        <v>142</v>
      </c>
      <c r="F179" s="6">
        <f t="shared" si="6"/>
        <v>28.4</v>
      </c>
      <c r="G179" s="7">
        <f t="shared" si="8"/>
        <v>4.415715601007915</v>
      </c>
      <c r="H179" s="7">
        <f t="shared" si="7"/>
        <v>98.127013355731435</v>
      </c>
    </row>
    <row r="180" spans="5:8" x14ac:dyDescent="0.35">
      <c r="E180" s="6">
        <v>143</v>
      </c>
      <c r="F180" s="6">
        <f t="shared" si="6"/>
        <v>28.599999999999998</v>
      </c>
      <c r="G180" s="7">
        <f t="shared" si="8"/>
        <v>4.4157489497099469</v>
      </c>
      <c r="H180" s="7">
        <f t="shared" si="7"/>
        <v>98.127754437998817</v>
      </c>
    </row>
    <row r="181" spans="5:8" x14ac:dyDescent="0.35">
      <c r="E181" s="6">
        <v>144</v>
      </c>
      <c r="F181" s="6">
        <f t="shared" si="6"/>
        <v>28.799999999999997</v>
      </c>
      <c r="G181" s="7">
        <f t="shared" si="8"/>
        <v>4.4157822852169399</v>
      </c>
      <c r="H181" s="7">
        <f t="shared" si="7"/>
        <v>98.128495227043118</v>
      </c>
    </row>
    <row r="182" spans="5:8" x14ac:dyDescent="0.35">
      <c r="E182" s="6">
        <v>145</v>
      </c>
      <c r="F182" s="6">
        <f t="shared" si="6"/>
        <v>29</v>
      </c>
      <c r="G182" s="7">
        <f t="shared" si="8"/>
        <v>4.4158156075341148</v>
      </c>
      <c r="H182" s="7">
        <f t="shared" si="7"/>
        <v>98.12923572298034</v>
      </c>
    </row>
    <row r="183" spans="5:8" x14ac:dyDescent="0.35">
      <c r="E183" s="6">
        <v>146</v>
      </c>
      <c r="F183" s="6">
        <f t="shared" si="6"/>
        <v>29.2</v>
      </c>
      <c r="G183" s="7">
        <f t="shared" si="8"/>
        <v>4.4158489166666905</v>
      </c>
      <c r="H183" s="7">
        <f t="shared" si="7"/>
        <v>98.129975925926459</v>
      </c>
    </row>
    <row r="184" spans="5:8" x14ac:dyDescent="0.35">
      <c r="E184" s="6">
        <v>147</v>
      </c>
      <c r="F184" s="6">
        <f t="shared" si="6"/>
        <v>29.4</v>
      </c>
      <c r="G184" s="7">
        <f t="shared" si="8"/>
        <v>4.4158822126198833</v>
      </c>
      <c r="H184" s="7">
        <f t="shared" si="7"/>
        <v>98.130715835997407</v>
      </c>
    </row>
    <row r="185" spans="5:8" x14ac:dyDescent="0.35">
      <c r="E185" s="6">
        <v>148</v>
      </c>
      <c r="F185" s="6">
        <f t="shared" si="6"/>
        <v>29.6</v>
      </c>
      <c r="G185" s="7">
        <f t="shared" si="8"/>
        <v>4.4159154953989086</v>
      </c>
      <c r="H185" s="7">
        <f t="shared" si="7"/>
        <v>98.131455453309087</v>
      </c>
    </row>
    <row r="186" spans="5:8" x14ac:dyDescent="0.35">
      <c r="E186" s="6">
        <v>149</v>
      </c>
      <c r="F186" s="6">
        <f t="shared" si="6"/>
        <v>29.8</v>
      </c>
      <c r="G186" s="7">
        <f t="shared" si="8"/>
        <v>4.415948765008979</v>
      </c>
      <c r="H186" s="7">
        <f t="shared" si="7"/>
        <v>98.132194777977304</v>
      </c>
    </row>
    <row r="187" spans="5:8" x14ac:dyDescent="0.35">
      <c r="E187" s="6">
        <v>150</v>
      </c>
      <c r="F187" s="6">
        <f t="shared" si="6"/>
        <v>30</v>
      </c>
      <c r="G187" s="7">
        <f t="shared" si="8"/>
        <v>4.4159820214553047</v>
      </c>
      <c r="H187" s="7">
        <f t="shared" si="7"/>
        <v>98.132933810117891</v>
      </c>
    </row>
    <row r="188" spans="5:8" x14ac:dyDescent="0.35">
      <c r="E188" s="6">
        <v>151</v>
      </c>
      <c r="F188" s="6">
        <f t="shared" si="6"/>
        <v>30.2</v>
      </c>
      <c r="G188" s="7">
        <f t="shared" si="8"/>
        <v>4.416015264743093</v>
      </c>
      <c r="H188" s="7">
        <f t="shared" si="7"/>
        <v>98.133672549846509</v>
      </c>
    </row>
    <row r="189" spans="5:8" x14ac:dyDescent="0.35">
      <c r="E189" s="6">
        <v>152</v>
      </c>
      <c r="F189" s="6">
        <f t="shared" si="6"/>
        <v>30.4</v>
      </c>
      <c r="G189" s="7">
        <f t="shared" si="8"/>
        <v>4.4160484948775522</v>
      </c>
      <c r="H189" s="7">
        <f t="shared" si="7"/>
        <v>98.134410997278948</v>
      </c>
    </row>
    <row r="190" spans="5:8" x14ac:dyDescent="0.35">
      <c r="E190" s="6">
        <v>153</v>
      </c>
      <c r="F190" s="6">
        <f t="shared" si="6"/>
        <v>30.6</v>
      </c>
      <c r="G190" s="7">
        <f t="shared" si="8"/>
        <v>4.4160817118638862</v>
      </c>
      <c r="H190" s="7">
        <f t="shared" si="7"/>
        <v>98.135149152530815</v>
      </c>
    </row>
    <row r="191" spans="5:8" x14ac:dyDescent="0.35">
      <c r="E191" s="6">
        <v>154</v>
      </c>
      <c r="F191" s="6">
        <f t="shared" si="6"/>
        <v>30.8</v>
      </c>
      <c r="G191" s="7">
        <f t="shared" si="8"/>
        <v>4.416114915707297</v>
      </c>
      <c r="H191" s="7">
        <f t="shared" si="7"/>
        <v>98.135887015717714</v>
      </c>
    </row>
    <row r="192" spans="5:8" x14ac:dyDescent="0.35">
      <c r="E192" s="6">
        <v>155</v>
      </c>
      <c r="F192" s="6">
        <f t="shared" si="6"/>
        <v>31</v>
      </c>
      <c r="G192" s="7">
        <f t="shared" si="8"/>
        <v>4.4161481064129848</v>
      </c>
      <c r="H192" s="7">
        <f t="shared" si="7"/>
        <v>98.136624586955222</v>
      </c>
    </row>
    <row r="193" spans="5:8" x14ac:dyDescent="0.35">
      <c r="E193" s="6">
        <v>156</v>
      </c>
      <c r="F193" s="6">
        <f t="shared" si="6"/>
        <v>31.200000000000003</v>
      </c>
      <c r="G193" s="7">
        <f t="shared" si="8"/>
        <v>4.4161812839861474</v>
      </c>
      <c r="H193" s="7">
        <f t="shared" si="7"/>
        <v>98.13736186635883</v>
      </c>
    </row>
    <row r="194" spans="5:8" x14ac:dyDescent="0.35">
      <c r="E194" s="6">
        <v>157</v>
      </c>
      <c r="F194" s="6">
        <f t="shared" si="6"/>
        <v>31.400000000000002</v>
      </c>
      <c r="G194" s="7">
        <f t="shared" si="8"/>
        <v>4.4162144484319814</v>
      </c>
      <c r="H194" s="7">
        <f t="shared" si="7"/>
        <v>98.138098854044031</v>
      </c>
    </row>
    <row r="195" spans="5:8" x14ac:dyDescent="0.35">
      <c r="E195" s="6">
        <v>158</v>
      </c>
      <c r="F195" s="6">
        <f t="shared" si="6"/>
        <v>31.6</v>
      </c>
      <c r="G195" s="7">
        <f t="shared" si="8"/>
        <v>4.4162475997556818</v>
      </c>
      <c r="H195" s="7">
        <f t="shared" si="7"/>
        <v>98.138835550126259</v>
      </c>
    </row>
    <row r="196" spans="5:8" x14ac:dyDescent="0.35">
      <c r="E196" s="6">
        <v>159</v>
      </c>
      <c r="F196" s="6">
        <f t="shared" si="6"/>
        <v>31.8</v>
      </c>
      <c r="G196" s="7">
        <f t="shared" si="8"/>
        <v>4.4162807379624391</v>
      </c>
      <c r="H196" s="7">
        <f t="shared" si="7"/>
        <v>98.139571954720878</v>
      </c>
    </row>
    <row r="197" spans="5:8" x14ac:dyDescent="0.35">
      <c r="E197" s="6">
        <v>160</v>
      </c>
      <c r="F197" s="6">
        <f t="shared" si="6"/>
        <v>32</v>
      </c>
      <c r="G197" s="7">
        <f t="shared" si="8"/>
        <v>4.4163138630574439</v>
      </c>
      <c r="H197" s="7">
        <f t="shared" si="7"/>
        <v>98.140308067943195</v>
      </c>
    </row>
    <row r="198" spans="5:8" x14ac:dyDescent="0.35">
      <c r="E198" s="6">
        <v>161</v>
      </c>
      <c r="F198" s="6">
        <f t="shared" si="6"/>
        <v>32.200000000000003</v>
      </c>
      <c r="G198" s="7">
        <f t="shared" si="8"/>
        <v>4.4163469750458839</v>
      </c>
      <c r="H198" s="7">
        <f t="shared" si="7"/>
        <v>98.141043889908531</v>
      </c>
    </row>
    <row r="199" spans="5:8" x14ac:dyDescent="0.35">
      <c r="E199" s="6">
        <v>162</v>
      </c>
      <c r="F199" s="6">
        <f t="shared" si="6"/>
        <v>32.400000000000006</v>
      </c>
      <c r="G199" s="7">
        <f t="shared" si="8"/>
        <v>4.4163800739329453</v>
      </c>
      <c r="H199" s="7">
        <f t="shared" si="7"/>
        <v>98.141779420732121</v>
      </c>
    </row>
    <row r="200" spans="5:8" x14ac:dyDescent="0.35">
      <c r="E200" s="6">
        <v>163</v>
      </c>
      <c r="F200" s="6">
        <f t="shared" si="6"/>
        <v>32.6</v>
      </c>
      <c r="G200" s="7">
        <f t="shared" si="8"/>
        <v>4.4164131597238114</v>
      </c>
      <c r="H200" s="7">
        <f t="shared" si="7"/>
        <v>98.142514660529145</v>
      </c>
    </row>
    <row r="201" spans="5:8" x14ac:dyDescent="0.35">
      <c r="E201" s="6">
        <v>164</v>
      </c>
      <c r="F201" s="6">
        <f t="shared" si="6"/>
        <v>32.800000000000004</v>
      </c>
      <c r="G201" s="7">
        <f t="shared" si="8"/>
        <v>4.416446232423664</v>
      </c>
      <c r="H201" s="7">
        <f t="shared" si="7"/>
        <v>98.143249609414752</v>
      </c>
    </row>
    <row r="202" spans="5:8" x14ac:dyDescent="0.35">
      <c r="E202" s="6">
        <v>165</v>
      </c>
      <c r="F202" s="6">
        <f t="shared" si="6"/>
        <v>33</v>
      </c>
      <c r="G202" s="7">
        <f t="shared" si="8"/>
        <v>4.4164792920376836</v>
      </c>
      <c r="H202" s="7">
        <f t="shared" si="7"/>
        <v>98.143984267504081</v>
      </c>
    </row>
    <row r="203" spans="5:8" x14ac:dyDescent="0.35">
      <c r="E203" s="6">
        <v>166</v>
      </c>
      <c r="F203" s="6">
        <f t="shared" si="6"/>
        <v>33.200000000000003</v>
      </c>
      <c r="G203" s="7">
        <f t="shared" si="8"/>
        <v>4.4165123385710476</v>
      </c>
      <c r="H203" s="7">
        <f t="shared" si="7"/>
        <v>98.144718634912167</v>
      </c>
    </row>
    <row r="204" spans="5:8" x14ac:dyDescent="0.35">
      <c r="E204" s="6">
        <v>167</v>
      </c>
      <c r="F204" s="6">
        <f t="shared" si="6"/>
        <v>33.4</v>
      </c>
      <c r="G204" s="7">
        <f t="shared" si="8"/>
        <v>4.4165453720289314</v>
      </c>
      <c r="H204" s="7">
        <f t="shared" si="7"/>
        <v>98.145452711754032</v>
      </c>
    </row>
    <row r="205" spans="5:8" x14ac:dyDescent="0.35">
      <c r="E205" s="6">
        <v>168</v>
      </c>
      <c r="F205" s="6">
        <f t="shared" si="6"/>
        <v>33.6</v>
      </c>
      <c r="G205" s="7">
        <f t="shared" si="8"/>
        <v>4.4165783924165085</v>
      </c>
      <c r="H205" s="7">
        <f t="shared" si="7"/>
        <v>98.146186498144644</v>
      </c>
    </row>
    <row r="206" spans="5:8" x14ac:dyDescent="0.35">
      <c r="E206" s="6">
        <v>169</v>
      </c>
      <c r="F206" s="6">
        <f t="shared" si="6"/>
        <v>33.799999999999997</v>
      </c>
      <c r="G206" s="7">
        <f t="shared" si="8"/>
        <v>4.41661139973895</v>
      </c>
      <c r="H206" s="7">
        <f t="shared" si="7"/>
        <v>98.146919994198896</v>
      </c>
    </row>
    <row r="207" spans="5:8" x14ac:dyDescent="0.35">
      <c r="E207" s="6">
        <v>170</v>
      </c>
      <c r="F207" s="6">
        <f t="shared" si="6"/>
        <v>34</v>
      </c>
      <c r="G207" s="7">
        <f t="shared" si="8"/>
        <v>4.4166443940014259</v>
      </c>
      <c r="H207" s="7">
        <f t="shared" si="7"/>
        <v>98.147653200031698</v>
      </c>
    </row>
    <row r="208" spans="5:8" x14ac:dyDescent="0.35">
      <c r="E208" s="6">
        <v>171</v>
      </c>
      <c r="F208" s="6">
        <f t="shared" si="6"/>
        <v>34.200000000000003</v>
      </c>
      <c r="G208" s="7">
        <f t="shared" si="8"/>
        <v>4.4166773752091038</v>
      </c>
      <c r="H208" s="7">
        <f t="shared" si="7"/>
        <v>98.148386115757859</v>
      </c>
    </row>
    <row r="209" spans="5:8" x14ac:dyDescent="0.35">
      <c r="E209" s="6">
        <v>172</v>
      </c>
      <c r="F209" s="6">
        <f t="shared" si="6"/>
        <v>34.4</v>
      </c>
      <c r="G209" s="7">
        <f t="shared" si="8"/>
        <v>4.4167103433671482</v>
      </c>
      <c r="H209" s="7">
        <f t="shared" si="7"/>
        <v>98.149118741492174</v>
      </c>
    </row>
    <row r="210" spans="5:8" x14ac:dyDescent="0.35">
      <c r="E210" s="6">
        <v>173</v>
      </c>
      <c r="F210" s="6">
        <f t="shared" si="6"/>
        <v>34.6</v>
      </c>
      <c r="G210" s="7">
        <f t="shared" si="8"/>
        <v>4.4167432984807231</v>
      </c>
      <c r="H210" s="7">
        <f t="shared" si="7"/>
        <v>98.14985107734941</v>
      </c>
    </row>
    <row r="211" spans="5:8" x14ac:dyDescent="0.35">
      <c r="E211" s="6">
        <v>174</v>
      </c>
      <c r="F211" s="6">
        <f t="shared" si="6"/>
        <v>34.799999999999997</v>
      </c>
      <c r="G211" s="7">
        <f t="shared" si="8"/>
        <v>4.4167762405549897</v>
      </c>
      <c r="H211" s="7">
        <f t="shared" si="7"/>
        <v>98.150583123444207</v>
      </c>
    </row>
    <row r="212" spans="5:8" x14ac:dyDescent="0.35">
      <c r="E212" s="6">
        <v>175</v>
      </c>
      <c r="F212" s="6">
        <f t="shared" si="6"/>
        <v>35</v>
      </c>
      <c r="G212" s="7">
        <f t="shared" si="8"/>
        <v>4.4168091695951075</v>
      </c>
      <c r="H212" s="7">
        <f t="shared" si="7"/>
        <v>98.151314879891288</v>
      </c>
    </row>
    <row r="213" spans="5:8" x14ac:dyDescent="0.35">
      <c r="E213" s="6">
        <v>176</v>
      </c>
      <c r="F213" s="6">
        <f t="shared" si="6"/>
        <v>35.200000000000003</v>
      </c>
      <c r="G213" s="7">
        <f t="shared" si="8"/>
        <v>4.416842085606234</v>
      </c>
      <c r="H213" s="7">
        <f t="shared" si="7"/>
        <v>98.152046346805193</v>
      </c>
    </row>
    <row r="214" spans="5:8" x14ac:dyDescent="0.35">
      <c r="E214" s="6">
        <v>177</v>
      </c>
      <c r="F214" s="6">
        <f t="shared" si="6"/>
        <v>35.4</v>
      </c>
      <c r="G214" s="7">
        <f t="shared" si="8"/>
        <v>4.4168749885935235</v>
      </c>
      <c r="H214" s="7">
        <f t="shared" si="7"/>
        <v>98.152777524300518</v>
      </c>
    </row>
    <row r="215" spans="5:8" x14ac:dyDescent="0.35">
      <c r="E215" s="6">
        <v>178</v>
      </c>
      <c r="F215" s="6">
        <f t="shared" si="6"/>
        <v>35.6</v>
      </c>
      <c r="G215" s="7">
        <f t="shared" si="8"/>
        <v>4.416907878562129</v>
      </c>
      <c r="H215" s="7">
        <f t="shared" si="7"/>
        <v>98.153508412491746</v>
      </c>
    </row>
    <row r="216" spans="5:8" x14ac:dyDescent="0.35">
      <c r="E216" s="6">
        <v>179</v>
      </c>
      <c r="F216" s="6">
        <f t="shared" si="6"/>
        <v>35.799999999999997</v>
      </c>
      <c r="G216" s="7">
        <f t="shared" si="8"/>
        <v>4.416940755517202</v>
      </c>
      <c r="H216" s="7">
        <f t="shared" si="7"/>
        <v>98.154239011493388</v>
      </c>
    </row>
    <row r="217" spans="5:8" x14ac:dyDescent="0.35">
      <c r="E217" s="6">
        <v>180</v>
      </c>
      <c r="F217" s="6">
        <f t="shared" si="6"/>
        <v>36</v>
      </c>
      <c r="G217" s="7">
        <f t="shared" si="8"/>
        <v>4.4169736194638922</v>
      </c>
      <c r="H217" s="7">
        <f t="shared" si="7"/>
        <v>98.154969321419827</v>
      </c>
    </row>
    <row r="218" spans="5:8" x14ac:dyDescent="0.35">
      <c r="E218" s="6">
        <v>181</v>
      </c>
      <c r="F218" s="6">
        <f t="shared" si="6"/>
        <v>36.200000000000003</v>
      </c>
      <c r="G218" s="7">
        <f t="shared" si="8"/>
        <v>4.4170064704073457</v>
      </c>
      <c r="H218" s="7">
        <f t="shared" si="7"/>
        <v>98.155699342385461</v>
      </c>
    </row>
    <row r="219" spans="5:8" x14ac:dyDescent="0.35">
      <c r="E219" s="6">
        <v>182</v>
      </c>
      <c r="F219" s="6">
        <f t="shared" si="6"/>
        <v>36.4</v>
      </c>
      <c r="G219" s="7">
        <f t="shared" si="8"/>
        <v>4.4170393083527069</v>
      </c>
      <c r="H219" s="7">
        <f t="shared" si="7"/>
        <v>98.156429074504587</v>
      </c>
    </row>
    <row r="220" spans="5:8" x14ac:dyDescent="0.35">
      <c r="E220" s="6">
        <v>183</v>
      </c>
      <c r="F220" s="6">
        <f t="shared" si="6"/>
        <v>36.6</v>
      </c>
      <c r="G220" s="7">
        <f t="shared" si="8"/>
        <v>4.4170721333051208</v>
      </c>
      <c r="H220" s="7">
        <f t="shared" si="7"/>
        <v>98.157158517891574</v>
      </c>
    </row>
    <row r="221" spans="5:8" x14ac:dyDescent="0.35">
      <c r="E221" s="6">
        <v>184</v>
      </c>
      <c r="F221" s="6">
        <f t="shared" si="6"/>
        <v>36.800000000000004</v>
      </c>
      <c r="G221" s="7">
        <f t="shared" si="8"/>
        <v>4.4171049452697266</v>
      </c>
      <c r="H221" s="7">
        <f t="shared" si="7"/>
        <v>98.157887672660593</v>
      </c>
    </row>
    <row r="222" spans="5:8" x14ac:dyDescent="0.35">
      <c r="E222" s="6">
        <v>185</v>
      </c>
      <c r="F222" s="6">
        <f t="shared" si="6"/>
        <v>37</v>
      </c>
      <c r="G222" s="7">
        <f t="shared" si="8"/>
        <v>4.4171377442516642</v>
      </c>
      <c r="H222" s="7">
        <f t="shared" si="7"/>
        <v>98.15861653892587</v>
      </c>
    </row>
    <row r="223" spans="5:8" x14ac:dyDescent="0.35">
      <c r="E223" s="6">
        <v>186</v>
      </c>
      <c r="F223" s="6">
        <f t="shared" si="6"/>
        <v>37.200000000000003</v>
      </c>
      <c r="G223" s="7">
        <f t="shared" si="8"/>
        <v>4.4171705302560689</v>
      </c>
      <c r="H223" s="7">
        <f t="shared" si="7"/>
        <v>98.159345116801532</v>
      </c>
    </row>
    <row r="224" spans="5:8" x14ac:dyDescent="0.35">
      <c r="E224" s="6">
        <v>187</v>
      </c>
      <c r="F224" s="6">
        <f t="shared" si="6"/>
        <v>37.400000000000006</v>
      </c>
      <c r="G224" s="7">
        <f t="shared" si="8"/>
        <v>4.4172033032880771</v>
      </c>
      <c r="H224" s="7">
        <f t="shared" si="7"/>
        <v>98.160073406401722</v>
      </c>
    </row>
    <row r="225" spans="5:8" x14ac:dyDescent="0.35">
      <c r="E225" s="6">
        <v>188</v>
      </c>
      <c r="F225" s="6">
        <f t="shared" si="6"/>
        <v>37.6</v>
      </c>
      <c r="G225" s="7">
        <f t="shared" si="8"/>
        <v>4.4172360633528216</v>
      </c>
      <c r="H225" s="7">
        <f t="shared" si="7"/>
        <v>98.160801407840481</v>
      </c>
    </row>
    <row r="226" spans="5:8" x14ac:dyDescent="0.35">
      <c r="E226" s="6">
        <v>189</v>
      </c>
      <c r="F226" s="6">
        <f t="shared" si="6"/>
        <v>37.800000000000004</v>
      </c>
      <c r="G226" s="7">
        <f t="shared" si="8"/>
        <v>4.4172688104554316</v>
      </c>
      <c r="H226" s="7">
        <f t="shared" si="7"/>
        <v>98.161529121231823</v>
      </c>
    </row>
    <row r="227" spans="5:8" x14ac:dyDescent="0.35">
      <c r="E227" s="6">
        <v>190</v>
      </c>
      <c r="F227" s="6">
        <f t="shared" si="6"/>
        <v>38</v>
      </c>
      <c r="G227" s="7">
        <f t="shared" si="8"/>
        <v>4.4173015446010373</v>
      </c>
      <c r="H227" s="7">
        <f t="shared" si="7"/>
        <v>98.162256546689719</v>
      </c>
    </row>
    <row r="228" spans="5:8" x14ac:dyDescent="0.35">
      <c r="E228" s="6">
        <v>191</v>
      </c>
      <c r="F228" s="6">
        <f t="shared" si="6"/>
        <v>38.200000000000003</v>
      </c>
      <c r="G228" s="7">
        <f t="shared" si="8"/>
        <v>4.4173342657947643</v>
      </c>
      <c r="H228" s="7">
        <f t="shared" si="7"/>
        <v>98.162983684328097</v>
      </c>
    </row>
    <row r="229" spans="5:8" x14ac:dyDescent="0.35">
      <c r="E229" s="6">
        <v>192</v>
      </c>
      <c r="F229" s="6">
        <f t="shared" si="6"/>
        <v>38.4</v>
      </c>
      <c r="G229" s="7">
        <f t="shared" si="8"/>
        <v>4.4173669740417383</v>
      </c>
      <c r="H229" s="7">
        <f t="shared" si="7"/>
        <v>98.163710534260844</v>
      </c>
    </row>
    <row r="230" spans="5:8" x14ac:dyDescent="0.35">
      <c r="E230" s="6">
        <v>193</v>
      </c>
      <c r="F230" s="6">
        <f t="shared" ref="F230:F293" si="9">$B$34/500*E230*2.5</f>
        <v>38.6</v>
      </c>
      <c r="G230" s="7">
        <f t="shared" si="8"/>
        <v>4.4173996693470805</v>
      </c>
      <c r="H230" s="7">
        <f t="shared" ref="H230:H293" si="10">G230/$B$26*100</f>
        <v>98.164437096601787</v>
      </c>
    </row>
    <row r="231" spans="5:8" x14ac:dyDescent="0.35">
      <c r="E231" s="6">
        <v>194</v>
      </c>
      <c r="F231" s="6">
        <f t="shared" si="9"/>
        <v>38.799999999999997</v>
      </c>
      <c r="G231" s="7">
        <f t="shared" ref="G231:G294" si="11">$B$26 - $B$29*EXP(-F231*0.000000001/($B$32*$B$28*0.000000001))</f>
        <v>4.4174323517159131</v>
      </c>
      <c r="H231" s="7">
        <f t="shared" si="10"/>
        <v>98.165163371464743</v>
      </c>
    </row>
    <row r="232" spans="5:8" x14ac:dyDescent="0.35">
      <c r="E232" s="6">
        <v>195</v>
      </c>
      <c r="F232" s="6">
        <f t="shared" si="9"/>
        <v>39</v>
      </c>
      <c r="G232" s="7">
        <f t="shared" si="11"/>
        <v>4.4174650211533546</v>
      </c>
      <c r="H232" s="7">
        <f t="shared" si="10"/>
        <v>98.165889358963426</v>
      </c>
    </row>
    <row r="233" spans="5:8" x14ac:dyDescent="0.35">
      <c r="E233" s="6">
        <v>196</v>
      </c>
      <c r="F233" s="6">
        <f t="shared" si="9"/>
        <v>39.200000000000003</v>
      </c>
      <c r="G233" s="7">
        <f t="shared" si="11"/>
        <v>4.4174976776645201</v>
      </c>
      <c r="H233" s="7">
        <f t="shared" si="10"/>
        <v>98.166615059211566</v>
      </c>
    </row>
    <row r="234" spans="5:8" x14ac:dyDescent="0.35">
      <c r="E234" s="6">
        <v>197</v>
      </c>
      <c r="F234" s="6">
        <f t="shared" si="9"/>
        <v>39.4</v>
      </c>
      <c r="G234" s="7">
        <f t="shared" si="11"/>
        <v>4.4175303212545245</v>
      </c>
      <c r="H234" s="7">
        <f t="shared" si="10"/>
        <v>98.167340472322763</v>
      </c>
    </row>
    <row r="235" spans="5:8" x14ac:dyDescent="0.35">
      <c r="E235" s="6">
        <v>198</v>
      </c>
      <c r="F235" s="6">
        <f t="shared" si="9"/>
        <v>39.6</v>
      </c>
      <c r="G235" s="7">
        <f t="shared" si="11"/>
        <v>4.417562951928482</v>
      </c>
      <c r="H235" s="7">
        <f t="shared" si="10"/>
        <v>98.16806559841072</v>
      </c>
    </row>
    <row r="236" spans="5:8" x14ac:dyDescent="0.35">
      <c r="E236" s="6">
        <v>199</v>
      </c>
      <c r="F236" s="6">
        <f t="shared" si="9"/>
        <v>39.799999999999997</v>
      </c>
      <c r="G236" s="7">
        <f t="shared" si="11"/>
        <v>4.4175955696915006</v>
      </c>
      <c r="H236" s="7">
        <f t="shared" si="10"/>
        <v>98.16879043758891</v>
      </c>
    </row>
    <row r="237" spans="5:8" x14ac:dyDescent="0.35">
      <c r="E237" s="6">
        <v>200</v>
      </c>
      <c r="F237" s="6">
        <f t="shared" si="9"/>
        <v>40</v>
      </c>
      <c r="G237" s="7">
        <f t="shared" si="11"/>
        <v>4.4176281745486907</v>
      </c>
      <c r="H237" s="7">
        <f t="shared" si="10"/>
        <v>98.169514989970907</v>
      </c>
    </row>
    <row r="238" spans="5:8" x14ac:dyDescent="0.35">
      <c r="E238" s="6">
        <v>201</v>
      </c>
      <c r="F238" s="6">
        <f t="shared" si="9"/>
        <v>40.200000000000003</v>
      </c>
      <c r="G238" s="7">
        <f t="shared" si="11"/>
        <v>4.4176607665051577</v>
      </c>
      <c r="H238" s="7">
        <f t="shared" si="10"/>
        <v>98.170239255670168</v>
      </c>
    </row>
    <row r="239" spans="5:8" x14ac:dyDescent="0.35">
      <c r="E239" s="6">
        <v>202</v>
      </c>
      <c r="F239" s="6">
        <f t="shared" si="9"/>
        <v>40.4</v>
      </c>
      <c r="G239" s="7">
        <f t="shared" si="11"/>
        <v>4.4176933455660068</v>
      </c>
      <c r="H239" s="7">
        <f t="shared" si="10"/>
        <v>98.170963234800141</v>
      </c>
    </row>
    <row r="240" spans="5:8" x14ac:dyDescent="0.35">
      <c r="E240" s="6">
        <v>203</v>
      </c>
      <c r="F240" s="6">
        <f t="shared" si="9"/>
        <v>40.600000000000009</v>
      </c>
      <c r="G240" s="7">
        <f t="shared" si="11"/>
        <v>4.4177259117363397</v>
      </c>
      <c r="H240" s="7">
        <f t="shared" si="10"/>
        <v>98.171686927474212</v>
      </c>
    </row>
    <row r="241" spans="5:8" x14ac:dyDescent="0.35">
      <c r="E241" s="6">
        <v>204</v>
      </c>
      <c r="F241" s="6">
        <f t="shared" si="9"/>
        <v>40.799999999999997</v>
      </c>
      <c r="G241" s="7">
        <f t="shared" si="11"/>
        <v>4.4177584650212562</v>
      </c>
      <c r="H241" s="7">
        <f t="shared" si="10"/>
        <v>98.172410333805686</v>
      </c>
    </row>
    <row r="242" spans="5:8" x14ac:dyDescent="0.35">
      <c r="E242" s="6">
        <v>205</v>
      </c>
      <c r="F242" s="6">
        <f t="shared" si="9"/>
        <v>41</v>
      </c>
      <c r="G242" s="7">
        <f t="shared" si="11"/>
        <v>4.4177910054258565</v>
      </c>
      <c r="H242" s="7">
        <f t="shared" si="10"/>
        <v>98.173133453907923</v>
      </c>
    </row>
    <row r="243" spans="5:8" x14ac:dyDescent="0.35">
      <c r="E243" s="6">
        <v>206</v>
      </c>
      <c r="F243" s="6">
        <f t="shared" si="9"/>
        <v>41.2</v>
      </c>
      <c r="G243" s="7">
        <f t="shared" si="11"/>
        <v>4.4178235329552349</v>
      </c>
      <c r="H243" s="7">
        <f t="shared" si="10"/>
        <v>98.173856287894111</v>
      </c>
    </row>
    <row r="244" spans="5:8" x14ac:dyDescent="0.35">
      <c r="E244" s="6">
        <v>207</v>
      </c>
      <c r="F244" s="6">
        <f t="shared" si="9"/>
        <v>41.4</v>
      </c>
      <c r="G244" s="7">
        <f t="shared" si="11"/>
        <v>4.4178560476144879</v>
      </c>
      <c r="H244" s="7">
        <f t="shared" si="10"/>
        <v>98.174578835877512</v>
      </c>
    </row>
    <row r="245" spans="5:8" x14ac:dyDescent="0.35">
      <c r="E245" s="6">
        <v>208</v>
      </c>
      <c r="F245" s="6">
        <f t="shared" si="9"/>
        <v>41.6</v>
      </c>
      <c r="G245" s="7">
        <f t="shared" si="11"/>
        <v>4.4178885494087057</v>
      </c>
      <c r="H245" s="7">
        <f t="shared" si="10"/>
        <v>98.175301097971229</v>
      </c>
    </row>
    <row r="246" spans="5:8" x14ac:dyDescent="0.35">
      <c r="E246" s="6">
        <v>209</v>
      </c>
      <c r="F246" s="6">
        <f t="shared" si="9"/>
        <v>41.8</v>
      </c>
      <c r="G246" s="7">
        <f t="shared" si="11"/>
        <v>4.4179210383429801</v>
      </c>
      <c r="H246" s="7">
        <f t="shared" si="10"/>
        <v>98.176023074288437</v>
      </c>
    </row>
    <row r="247" spans="5:8" x14ac:dyDescent="0.35">
      <c r="E247" s="6">
        <v>210</v>
      </c>
      <c r="F247" s="6">
        <f t="shared" si="9"/>
        <v>42</v>
      </c>
      <c r="G247" s="7">
        <f t="shared" si="11"/>
        <v>4.4179535144223978</v>
      </c>
      <c r="H247" s="7">
        <f t="shared" si="10"/>
        <v>98.176744764942171</v>
      </c>
    </row>
    <row r="248" spans="5:8" x14ac:dyDescent="0.35">
      <c r="E248" s="6">
        <v>211</v>
      </c>
      <c r="F248" s="6">
        <f t="shared" si="9"/>
        <v>42.199999999999996</v>
      </c>
      <c r="G248" s="7">
        <f t="shared" si="11"/>
        <v>4.4179859776520471</v>
      </c>
      <c r="H248" s="7">
        <f t="shared" si="10"/>
        <v>98.177466170045491</v>
      </c>
    </row>
    <row r="249" spans="5:8" x14ac:dyDescent="0.35">
      <c r="E249" s="6">
        <v>212</v>
      </c>
      <c r="F249" s="6">
        <f t="shared" si="9"/>
        <v>42.400000000000006</v>
      </c>
      <c r="G249" s="7">
        <f t="shared" si="11"/>
        <v>4.4180184280370112</v>
      </c>
      <c r="H249" s="7">
        <f t="shared" si="10"/>
        <v>98.17818728971136</v>
      </c>
    </row>
    <row r="250" spans="5:8" x14ac:dyDescent="0.35">
      <c r="E250" s="6">
        <v>213</v>
      </c>
      <c r="F250" s="6">
        <f t="shared" si="9"/>
        <v>42.599999999999994</v>
      </c>
      <c r="G250" s="7">
        <f t="shared" si="11"/>
        <v>4.4180508655823711</v>
      </c>
      <c r="H250" s="7">
        <f t="shared" si="10"/>
        <v>98.178908124052683</v>
      </c>
    </row>
    <row r="251" spans="5:8" x14ac:dyDescent="0.35">
      <c r="E251" s="6">
        <v>214</v>
      </c>
      <c r="F251" s="6">
        <f t="shared" si="9"/>
        <v>42.800000000000004</v>
      </c>
      <c r="G251" s="7">
        <f t="shared" si="11"/>
        <v>4.4180832902932092</v>
      </c>
      <c r="H251" s="7">
        <f t="shared" si="10"/>
        <v>98.179628673182435</v>
      </c>
    </row>
    <row r="252" spans="5:8" x14ac:dyDescent="0.35">
      <c r="E252" s="6">
        <v>215</v>
      </c>
      <c r="F252" s="6">
        <f t="shared" si="9"/>
        <v>43</v>
      </c>
      <c r="G252" s="7">
        <f t="shared" si="11"/>
        <v>4.4181157021746031</v>
      </c>
      <c r="H252" s="7">
        <f t="shared" si="10"/>
        <v>98.180348937213395</v>
      </c>
    </row>
    <row r="253" spans="5:8" x14ac:dyDescent="0.35">
      <c r="E253" s="6">
        <v>216</v>
      </c>
      <c r="F253" s="6">
        <f t="shared" si="9"/>
        <v>43.2</v>
      </c>
      <c r="G253" s="7">
        <f t="shared" si="11"/>
        <v>4.4181481012316279</v>
      </c>
      <c r="H253" s="7">
        <f t="shared" si="10"/>
        <v>98.181068916258397</v>
      </c>
    </row>
    <row r="254" spans="5:8" x14ac:dyDescent="0.35">
      <c r="E254" s="6">
        <v>217</v>
      </c>
      <c r="F254" s="6">
        <f t="shared" si="9"/>
        <v>43.4</v>
      </c>
      <c r="G254" s="7">
        <f t="shared" si="11"/>
        <v>4.4181804874693595</v>
      </c>
      <c r="H254" s="7">
        <f t="shared" si="10"/>
        <v>98.181788610430203</v>
      </c>
    </row>
    <row r="255" spans="5:8" x14ac:dyDescent="0.35">
      <c r="E255" s="6">
        <v>218</v>
      </c>
      <c r="F255" s="6">
        <f t="shared" si="9"/>
        <v>43.6</v>
      </c>
      <c r="G255" s="7">
        <f t="shared" si="11"/>
        <v>4.4182128608928686</v>
      </c>
      <c r="H255" s="7">
        <f t="shared" si="10"/>
        <v>98.182508019841521</v>
      </c>
    </row>
    <row r="256" spans="5:8" x14ac:dyDescent="0.35">
      <c r="E256" s="6">
        <v>219</v>
      </c>
      <c r="F256" s="6">
        <f t="shared" si="9"/>
        <v>43.8</v>
      </c>
      <c r="G256" s="7">
        <f t="shared" si="11"/>
        <v>4.4182452215072257</v>
      </c>
      <c r="H256" s="7">
        <f t="shared" si="10"/>
        <v>98.183227144605013</v>
      </c>
    </row>
    <row r="257" spans="5:8" x14ac:dyDescent="0.35">
      <c r="E257" s="6">
        <v>220</v>
      </c>
      <c r="F257" s="6">
        <f t="shared" si="9"/>
        <v>44</v>
      </c>
      <c r="G257" s="7">
        <f t="shared" si="11"/>
        <v>4.4182775693174996</v>
      </c>
      <c r="H257" s="7">
        <f t="shared" si="10"/>
        <v>98.183945984833315</v>
      </c>
    </row>
    <row r="258" spans="5:8" x14ac:dyDescent="0.35">
      <c r="E258" s="6">
        <v>221</v>
      </c>
      <c r="F258" s="6">
        <f t="shared" si="9"/>
        <v>44.2</v>
      </c>
      <c r="G258" s="7">
        <f t="shared" si="11"/>
        <v>4.4183099043287566</v>
      </c>
      <c r="H258" s="7">
        <f t="shared" si="10"/>
        <v>98.184664540639034</v>
      </c>
    </row>
    <row r="259" spans="5:8" x14ac:dyDescent="0.35">
      <c r="E259" s="6">
        <v>222</v>
      </c>
      <c r="F259" s="6">
        <f t="shared" si="9"/>
        <v>44.400000000000006</v>
      </c>
      <c r="G259" s="7">
        <f t="shared" si="11"/>
        <v>4.4183422265460601</v>
      </c>
      <c r="H259" s="7">
        <f t="shared" si="10"/>
        <v>98.185382812134662</v>
      </c>
    </row>
    <row r="260" spans="5:8" x14ac:dyDescent="0.35">
      <c r="E260" s="6">
        <v>223</v>
      </c>
      <c r="F260" s="6">
        <f t="shared" si="9"/>
        <v>44.6</v>
      </c>
      <c r="G260" s="7">
        <f t="shared" si="11"/>
        <v>4.4183745359744719</v>
      </c>
      <c r="H260" s="7">
        <f t="shared" si="10"/>
        <v>98.186100799432708</v>
      </c>
    </row>
    <row r="261" spans="5:8" x14ac:dyDescent="0.35">
      <c r="E261" s="6">
        <v>224</v>
      </c>
      <c r="F261" s="6">
        <f t="shared" si="9"/>
        <v>44.800000000000004</v>
      </c>
      <c r="G261" s="7">
        <f t="shared" si="11"/>
        <v>4.4184068326190538</v>
      </c>
      <c r="H261" s="7">
        <f t="shared" si="10"/>
        <v>98.186818502645636</v>
      </c>
    </row>
    <row r="262" spans="5:8" x14ac:dyDescent="0.35">
      <c r="E262" s="6">
        <v>225</v>
      </c>
      <c r="F262" s="6">
        <f t="shared" si="9"/>
        <v>45</v>
      </c>
      <c r="G262" s="7">
        <f t="shared" si="11"/>
        <v>4.4184391164848629</v>
      </c>
      <c r="H262" s="7">
        <f t="shared" si="10"/>
        <v>98.187535921885839</v>
      </c>
    </row>
    <row r="263" spans="5:8" x14ac:dyDescent="0.35">
      <c r="E263" s="6">
        <v>226</v>
      </c>
      <c r="F263" s="6">
        <f t="shared" si="9"/>
        <v>45.2</v>
      </c>
      <c r="G263" s="7">
        <f t="shared" si="11"/>
        <v>4.4184713875769548</v>
      </c>
      <c r="H263" s="7">
        <f t="shared" si="10"/>
        <v>98.188253057265655</v>
      </c>
    </row>
    <row r="264" spans="5:8" x14ac:dyDescent="0.35">
      <c r="E264" s="6">
        <v>227</v>
      </c>
      <c r="F264" s="6">
        <f t="shared" si="9"/>
        <v>45.4</v>
      </c>
      <c r="G264" s="7">
        <f t="shared" si="11"/>
        <v>4.418503645900385</v>
      </c>
      <c r="H264" s="7">
        <f t="shared" si="10"/>
        <v>98.188969908897448</v>
      </c>
    </row>
    <row r="265" spans="5:8" x14ac:dyDescent="0.35">
      <c r="E265" s="6">
        <v>228</v>
      </c>
      <c r="F265" s="6">
        <f t="shared" si="9"/>
        <v>45.600000000000009</v>
      </c>
      <c r="G265" s="7">
        <f t="shared" si="11"/>
        <v>4.4185358914602046</v>
      </c>
      <c r="H265" s="7">
        <f t="shared" si="10"/>
        <v>98.189686476893428</v>
      </c>
    </row>
    <row r="266" spans="5:8" x14ac:dyDescent="0.35">
      <c r="E266" s="6">
        <v>229</v>
      </c>
      <c r="F266" s="6">
        <f t="shared" si="9"/>
        <v>45.8</v>
      </c>
      <c r="G266" s="7">
        <f t="shared" si="11"/>
        <v>4.4185681242614638</v>
      </c>
      <c r="H266" s="7">
        <f t="shared" si="10"/>
        <v>98.19040276136586</v>
      </c>
    </row>
    <row r="267" spans="5:8" x14ac:dyDescent="0.35">
      <c r="E267" s="6">
        <v>230</v>
      </c>
      <c r="F267" s="6">
        <f t="shared" si="9"/>
        <v>46.000000000000007</v>
      </c>
      <c r="G267" s="7">
        <f t="shared" si="11"/>
        <v>4.4186003443092119</v>
      </c>
      <c r="H267" s="7">
        <f t="shared" si="10"/>
        <v>98.191118762426939</v>
      </c>
    </row>
    <row r="268" spans="5:8" x14ac:dyDescent="0.35">
      <c r="E268" s="6">
        <v>231</v>
      </c>
      <c r="F268" s="6">
        <f t="shared" si="9"/>
        <v>46.2</v>
      </c>
      <c r="G268" s="7">
        <f t="shared" si="11"/>
        <v>4.4186325516084937</v>
      </c>
      <c r="H268" s="7">
        <f t="shared" si="10"/>
        <v>98.191834480188746</v>
      </c>
    </row>
    <row r="269" spans="5:8" x14ac:dyDescent="0.35">
      <c r="E269" s="6">
        <v>232</v>
      </c>
      <c r="F269" s="6">
        <f t="shared" si="9"/>
        <v>46.4</v>
      </c>
      <c r="G269" s="7">
        <f t="shared" si="11"/>
        <v>4.418664746164354</v>
      </c>
      <c r="H269" s="7">
        <f t="shared" si="10"/>
        <v>98.192549914763433</v>
      </c>
    </row>
    <row r="270" spans="5:8" x14ac:dyDescent="0.35">
      <c r="E270" s="6">
        <v>233</v>
      </c>
      <c r="F270" s="6">
        <f t="shared" si="9"/>
        <v>46.6</v>
      </c>
      <c r="G270" s="7">
        <f t="shared" si="11"/>
        <v>4.4186969279818351</v>
      </c>
      <c r="H270" s="7">
        <f t="shared" si="10"/>
        <v>98.193265066262995</v>
      </c>
    </row>
    <row r="271" spans="5:8" x14ac:dyDescent="0.35">
      <c r="E271" s="6">
        <v>234</v>
      </c>
      <c r="F271" s="6">
        <f t="shared" si="9"/>
        <v>46.8</v>
      </c>
      <c r="G271" s="7">
        <f t="shared" si="11"/>
        <v>4.4187290970659765</v>
      </c>
      <c r="H271" s="7">
        <f t="shared" si="10"/>
        <v>98.193979934799486</v>
      </c>
    </row>
    <row r="272" spans="5:8" x14ac:dyDescent="0.35">
      <c r="E272" s="6">
        <v>235</v>
      </c>
      <c r="F272" s="6">
        <f t="shared" si="9"/>
        <v>47</v>
      </c>
      <c r="G272" s="7">
        <f t="shared" si="11"/>
        <v>4.4187612534218177</v>
      </c>
      <c r="H272" s="7">
        <f t="shared" si="10"/>
        <v>98.19469452048483</v>
      </c>
    </row>
    <row r="273" spans="5:8" x14ac:dyDescent="0.35">
      <c r="E273" s="6">
        <v>236</v>
      </c>
      <c r="F273" s="6">
        <f t="shared" si="9"/>
        <v>47.199999999999996</v>
      </c>
      <c r="G273" s="7">
        <f t="shared" si="11"/>
        <v>4.4187933970543938</v>
      </c>
      <c r="H273" s="7">
        <f t="shared" si="10"/>
        <v>98.195408823430981</v>
      </c>
    </row>
    <row r="274" spans="5:8" x14ac:dyDescent="0.35">
      <c r="E274" s="6">
        <v>237</v>
      </c>
      <c r="F274" s="6">
        <f t="shared" si="9"/>
        <v>47.400000000000006</v>
      </c>
      <c r="G274" s="7">
        <f t="shared" si="11"/>
        <v>4.418825527968739</v>
      </c>
      <c r="H274" s="7">
        <f t="shared" si="10"/>
        <v>98.196122843749762</v>
      </c>
    </row>
    <row r="275" spans="5:8" x14ac:dyDescent="0.35">
      <c r="E275" s="6">
        <v>238</v>
      </c>
      <c r="F275" s="6">
        <f t="shared" si="9"/>
        <v>47.599999999999994</v>
      </c>
      <c r="G275" s="7">
        <f t="shared" si="11"/>
        <v>4.4188576461698856</v>
      </c>
      <c r="H275" s="7">
        <f t="shared" si="10"/>
        <v>98.196836581553015</v>
      </c>
    </row>
    <row r="276" spans="5:8" x14ac:dyDescent="0.35">
      <c r="E276" s="6">
        <v>239</v>
      </c>
      <c r="F276" s="6">
        <f t="shared" si="9"/>
        <v>47.800000000000004</v>
      </c>
      <c r="G276" s="7">
        <f t="shared" si="11"/>
        <v>4.4188897516628645</v>
      </c>
      <c r="H276" s="7">
        <f t="shared" si="10"/>
        <v>98.197550036952535</v>
      </c>
    </row>
    <row r="277" spans="5:8" x14ac:dyDescent="0.35">
      <c r="E277" s="6">
        <v>240</v>
      </c>
      <c r="F277" s="6">
        <f t="shared" si="9"/>
        <v>48</v>
      </c>
      <c r="G277" s="7">
        <f t="shared" si="11"/>
        <v>4.4189218444527034</v>
      </c>
      <c r="H277" s="7">
        <f t="shared" si="10"/>
        <v>98.198263210060077</v>
      </c>
    </row>
    <row r="278" spans="5:8" x14ac:dyDescent="0.35">
      <c r="E278" s="6">
        <v>241</v>
      </c>
      <c r="F278" s="6">
        <f t="shared" si="9"/>
        <v>48.2</v>
      </c>
      <c r="G278" s="7">
        <f t="shared" si="11"/>
        <v>4.4189539245444287</v>
      </c>
      <c r="H278" s="7">
        <f t="shared" si="10"/>
        <v>98.198976100987295</v>
      </c>
    </row>
    <row r="279" spans="5:8" x14ac:dyDescent="0.35">
      <c r="E279" s="6">
        <v>242</v>
      </c>
      <c r="F279" s="6">
        <f t="shared" si="9"/>
        <v>48.4</v>
      </c>
      <c r="G279" s="7">
        <f t="shared" si="11"/>
        <v>4.4189859919430639</v>
      </c>
      <c r="H279" s="7">
        <f t="shared" si="10"/>
        <v>98.199688709845873</v>
      </c>
    </row>
    <row r="280" spans="5:8" x14ac:dyDescent="0.35">
      <c r="E280" s="6">
        <v>243</v>
      </c>
      <c r="F280" s="6">
        <f t="shared" si="9"/>
        <v>48.6</v>
      </c>
      <c r="G280" s="7">
        <f t="shared" si="11"/>
        <v>4.4190180466536324</v>
      </c>
      <c r="H280" s="7">
        <f t="shared" si="10"/>
        <v>98.200401036747394</v>
      </c>
    </row>
    <row r="281" spans="5:8" x14ac:dyDescent="0.35">
      <c r="E281" s="6">
        <v>244</v>
      </c>
      <c r="F281" s="6">
        <f t="shared" si="9"/>
        <v>48.8</v>
      </c>
      <c r="G281" s="7">
        <f t="shared" si="11"/>
        <v>4.4190500886811535</v>
      </c>
      <c r="H281" s="7">
        <f t="shared" si="10"/>
        <v>98.201113081803413</v>
      </c>
    </row>
    <row r="282" spans="5:8" x14ac:dyDescent="0.35">
      <c r="E282" s="6">
        <v>245</v>
      </c>
      <c r="F282" s="6">
        <f t="shared" si="9"/>
        <v>49</v>
      </c>
      <c r="G282" s="7">
        <f t="shared" si="11"/>
        <v>4.4190821180306461</v>
      </c>
      <c r="H282" s="7">
        <f t="shared" si="10"/>
        <v>98.201824845125472</v>
      </c>
    </row>
    <row r="283" spans="5:8" x14ac:dyDescent="0.35">
      <c r="E283" s="6">
        <v>246</v>
      </c>
      <c r="F283" s="6">
        <f t="shared" si="9"/>
        <v>49.2</v>
      </c>
      <c r="G283" s="7">
        <f t="shared" si="11"/>
        <v>4.4191141347071259</v>
      </c>
      <c r="H283" s="7">
        <f t="shared" si="10"/>
        <v>98.202536326825012</v>
      </c>
    </row>
    <row r="284" spans="5:8" x14ac:dyDescent="0.35">
      <c r="E284" s="6">
        <v>247</v>
      </c>
      <c r="F284" s="6">
        <f t="shared" si="9"/>
        <v>49.400000000000006</v>
      </c>
      <c r="G284" s="7">
        <f t="shared" si="11"/>
        <v>4.4191461387156084</v>
      </c>
      <c r="H284" s="7">
        <f t="shared" si="10"/>
        <v>98.203247527013517</v>
      </c>
    </row>
    <row r="285" spans="5:8" x14ac:dyDescent="0.35">
      <c r="E285" s="6">
        <v>248</v>
      </c>
      <c r="F285" s="6">
        <f t="shared" si="9"/>
        <v>49.6</v>
      </c>
      <c r="G285" s="7">
        <f t="shared" si="11"/>
        <v>4.4191781300611046</v>
      </c>
      <c r="H285" s="7">
        <f t="shared" si="10"/>
        <v>98.203958445802314</v>
      </c>
    </row>
    <row r="286" spans="5:8" x14ac:dyDescent="0.35">
      <c r="E286" s="6">
        <v>249</v>
      </c>
      <c r="F286" s="6">
        <f t="shared" si="9"/>
        <v>49.800000000000004</v>
      </c>
      <c r="G286" s="7">
        <f t="shared" si="11"/>
        <v>4.4192101087486257</v>
      </c>
      <c r="H286" s="7">
        <f t="shared" si="10"/>
        <v>98.204669083302804</v>
      </c>
    </row>
    <row r="287" spans="5:8" x14ac:dyDescent="0.35">
      <c r="E287" s="6">
        <v>250</v>
      </c>
      <c r="F287" s="6">
        <f t="shared" si="9"/>
        <v>50</v>
      </c>
      <c r="G287" s="7">
        <f t="shared" si="11"/>
        <v>4.4192420747831793</v>
      </c>
      <c r="H287" s="7">
        <f t="shared" si="10"/>
        <v>98.205379439626199</v>
      </c>
    </row>
    <row r="288" spans="5:8" x14ac:dyDescent="0.35">
      <c r="E288" s="6">
        <v>251</v>
      </c>
      <c r="F288" s="6">
        <f t="shared" si="9"/>
        <v>50.2</v>
      </c>
      <c r="G288" s="7">
        <f t="shared" si="11"/>
        <v>4.4192740281697729</v>
      </c>
      <c r="H288" s="7">
        <f t="shared" si="10"/>
        <v>98.206089514883843</v>
      </c>
    </row>
    <row r="289" spans="5:8" x14ac:dyDescent="0.35">
      <c r="E289" s="6">
        <v>252</v>
      </c>
      <c r="F289" s="6">
        <f t="shared" si="9"/>
        <v>50.4</v>
      </c>
      <c r="G289" s="7">
        <f t="shared" si="11"/>
        <v>4.4193059689134095</v>
      </c>
      <c r="H289" s="7">
        <f t="shared" si="10"/>
        <v>98.206799309186877</v>
      </c>
    </row>
    <row r="290" spans="5:8" x14ac:dyDescent="0.35">
      <c r="E290" s="6">
        <v>253</v>
      </c>
      <c r="F290" s="6">
        <f t="shared" si="9"/>
        <v>50.600000000000009</v>
      </c>
      <c r="G290" s="7">
        <f t="shared" si="11"/>
        <v>4.4193378970190933</v>
      </c>
      <c r="H290" s="7">
        <f t="shared" si="10"/>
        <v>98.207508822646517</v>
      </c>
    </row>
    <row r="291" spans="5:8" x14ac:dyDescent="0.35">
      <c r="E291" s="6">
        <v>254</v>
      </c>
      <c r="F291" s="6">
        <f t="shared" si="9"/>
        <v>50.8</v>
      </c>
      <c r="G291" s="7">
        <f t="shared" si="11"/>
        <v>4.4193698124918228</v>
      </c>
      <c r="H291" s="7">
        <f t="shared" si="10"/>
        <v>98.208218055373848</v>
      </c>
    </row>
    <row r="292" spans="5:8" x14ac:dyDescent="0.35">
      <c r="E292" s="6">
        <v>255</v>
      </c>
      <c r="F292" s="6">
        <f t="shared" si="9"/>
        <v>51.000000000000007</v>
      </c>
      <c r="G292" s="7">
        <f t="shared" si="11"/>
        <v>4.4194017153365976</v>
      </c>
      <c r="H292" s="7">
        <f t="shared" si="10"/>
        <v>98.208927007479957</v>
      </c>
    </row>
    <row r="293" spans="5:8" x14ac:dyDescent="0.35">
      <c r="E293" s="6">
        <v>256</v>
      </c>
      <c r="F293" s="6">
        <f t="shared" si="9"/>
        <v>51.2</v>
      </c>
      <c r="G293" s="7">
        <f t="shared" si="11"/>
        <v>4.4194336055584147</v>
      </c>
      <c r="H293" s="7">
        <f t="shared" si="10"/>
        <v>98.209635679075873</v>
      </c>
    </row>
    <row r="294" spans="5:8" x14ac:dyDescent="0.35">
      <c r="E294" s="6">
        <v>257</v>
      </c>
      <c r="F294" s="6">
        <f t="shared" ref="F294:F357" si="12">$B$34/500*E294*2.5</f>
        <v>51.4</v>
      </c>
      <c r="G294" s="7">
        <f t="shared" si="11"/>
        <v>4.4194654831622673</v>
      </c>
      <c r="H294" s="7">
        <f t="shared" ref="H294:H357" si="13">G294/$B$26*100</f>
        <v>98.210344070272598</v>
      </c>
    </row>
    <row r="295" spans="5:8" x14ac:dyDescent="0.35">
      <c r="E295" s="6">
        <v>258</v>
      </c>
      <c r="F295" s="6">
        <f t="shared" si="12"/>
        <v>51.6</v>
      </c>
      <c r="G295" s="7">
        <f t="shared" ref="G295:G358" si="14">$B$26 - $B$29*EXP(-F295*0.000000001/($B$32*$B$28*0.000000001))</f>
        <v>4.4194973481531479</v>
      </c>
      <c r="H295" s="7">
        <f t="shared" si="13"/>
        <v>98.211052181181074</v>
      </c>
    </row>
    <row r="296" spans="5:8" x14ac:dyDescent="0.35">
      <c r="E296" s="6">
        <v>259</v>
      </c>
      <c r="F296" s="6">
        <f t="shared" si="12"/>
        <v>51.8</v>
      </c>
      <c r="G296" s="7">
        <f t="shared" si="14"/>
        <v>4.4195292005360489</v>
      </c>
      <c r="H296" s="7">
        <f t="shared" si="13"/>
        <v>98.21176001191219</v>
      </c>
    </row>
    <row r="297" spans="5:8" x14ac:dyDescent="0.35">
      <c r="E297" s="6">
        <v>260</v>
      </c>
      <c r="F297" s="6">
        <f t="shared" si="12"/>
        <v>52</v>
      </c>
      <c r="G297" s="7">
        <f t="shared" si="14"/>
        <v>4.4195610403159566</v>
      </c>
      <c r="H297" s="7">
        <f t="shared" si="13"/>
        <v>98.212467562576805</v>
      </c>
    </row>
    <row r="298" spans="5:8" x14ac:dyDescent="0.35">
      <c r="E298" s="6">
        <v>261</v>
      </c>
      <c r="F298" s="6">
        <f t="shared" si="12"/>
        <v>52.199999999999996</v>
      </c>
      <c r="G298" s="7">
        <f t="shared" si="14"/>
        <v>4.4195928674978591</v>
      </c>
      <c r="H298" s="7">
        <f t="shared" si="13"/>
        <v>98.213174833285748</v>
      </c>
    </row>
    <row r="299" spans="5:8" x14ac:dyDescent="0.35">
      <c r="E299" s="6">
        <v>262</v>
      </c>
      <c r="F299" s="6">
        <f t="shared" si="12"/>
        <v>52.400000000000006</v>
      </c>
      <c r="G299" s="7">
        <f t="shared" si="14"/>
        <v>4.4196246820867406</v>
      </c>
      <c r="H299" s="7">
        <f t="shared" si="13"/>
        <v>98.213881824149794</v>
      </c>
    </row>
    <row r="300" spans="5:8" x14ac:dyDescent="0.35">
      <c r="E300" s="6">
        <v>263</v>
      </c>
      <c r="F300" s="6">
        <f t="shared" si="12"/>
        <v>52.599999999999994</v>
      </c>
      <c r="G300" s="7">
        <f t="shared" si="14"/>
        <v>4.419656484087584</v>
      </c>
      <c r="H300" s="7">
        <f t="shared" si="13"/>
        <v>98.214588535279645</v>
      </c>
    </row>
    <row r="301" spans="5:8" x14ac:dyDescent="0.35">
      <c r="E301" s="6">
        <v>264</v>
      </c>
      <c r="F301" s="6">
        <f t="shared" si="12"/>
        <v>52.800000000000004</v>
      </c>
      <c r="G301" s="7">
        <f t="shared" si="14"/>
        <v>4.4196882735053702</v>
      </c>
      <c r="H301" s="7">
        <f t="shared" si="13"/>
        <v>98.215294966786004</v>
      </c>
    </row>
    <row r="302" spans="5:8" x14ac:dyDescent="0.35">
      <c r="E302" s="6">
        <v>265</v>
      </c>
      <c r="F302" s="6">
        <f t="shared" si="12"/>
        <v>53</v>
      </c>
      <c r="G302" s="7">
        <f t="shared" si="14"/>
        <v>4.4197200503450764</v>
      </c>
      <c r="H302" s="7">
        <f t="shared" si="13"/>
        <v>98.216001118779474</v>
      </c>
    </row>
    <row r="303" spans="5:8" x14ac:dyDescent="0.35">
      <c r="E303" s="6">
        <v>266</v>
      </c>
      <c r="F303" s="6">
        <f t="shared" si="12"/>
        <v>53.2</v>
      </c>
      <c r="G303" s="7">
        <f t="shared" si="14"/>
        <v>4.419751814611681</v>
      </c>
      <c r="H303" s="7">
        <f t="shared" si="13"/>
        <v>98.216706991370685</v>
      </c>
    </row>
    <row r="304" spans="5:8" x14ac:dyDescent="0.35">
      <c r="E304" s="6">
        <v>267</v>
      </c>
      <c r="F304" s="6">
        <f t="shared" si="12"/>
        <v>53.4</v>
      </c>
      <c r="G304" s="7">
        <f t="shared" si="14"/>
        <v>4.4197835663101577</v>
      </c>
      <c r="H304" s="7">
        <f t="shared" si="13"/>
        <v>98.217412584670171</v>
      </c>
    </row>
    <row r="305" spans="5:8" x14ac:dyDescent="0.35">
      <c r="E305" s="6">
        <v>268</v>
      </c>
      <c r="F305" s="6">
        <f t="shared" si="12"/>
        <v>53.6</v>
      </c>
      <c r="G305" s="7">
        <f t="shared" si="14"/>
        <v>4.4198153054454803</v>
      </c>
      <c r="H305" s="7">
        <f t="shared" si="13"/>
        <v>98.218117898788449</v>
      </c>
    </row>
    <row r="306" spans="5:8" x14ac:dyDescent="0.35">
      <c r="E306" s="6">
        <v>269</v>
      </c>
      <c r="F306" s="6">
        <f t="shared" si="12"/>
        <v>53.8</v>
      </c>
      <c r="G306" s="7">
        <f t="shared" si="14"/>
        <v>4.41984703202262</v>
      </c>
      <c r="H306" s="7">
        <f t="shared" si="13"/>
        <v>98.218822933836009</v>
      </c>
    </row>
    <row r="307" spans="5:8" x14ac:dyDescent="0.35">
      <c r="E307" s="6">
        <v>270</v>
      </c>
      <c r="F307" s="6">
        <f t="shared" si="12"/>
        <v>54</v>
      </c>
      <c r="G307" s="7">
        <f t="shared" si="14"/>
        <v>4.4198787460465434</v>
      </c>
      <c r="H307" s="7">
        <f t="shared" si="13"/>
        <v>98.219527689923197</v>
      </c>
    </row>
    <row r="308" spans="5:8" x14ac:dyDescent="0.35">
      <c r="E308" s="6">
        <v>271</v>
      </c>
      <c r="F308" s="6">
        <f t="shared" si="12"/>
        <v>54.2</v>
      </c>
      <c r="G308" s="7">
        <f t="shared" si="14"/>
        <v>4.41991044752222</v>
      </c>
      <c r="H308" s="7">
        <f t="shared" si="13"/>
        <v>98.220232167160447</v>
      </c>
    </row>
    <row r="309" spans="5:8" x14ac:dyDescent="0.35">
      <c r="E309" s="6">
        <v>272</v>
      </c>
      <c r="F309" s="6">
        <f t="shared" si="12"/>
        <v>54.400000000000006</v>
      </c>
      <c r="G309" s="7">
        <f t="shared" si="14"/>
        <v>4.4199421364546128</v>
      </c>
      <c r="H309" s="7">
        <f t="shared" si="13"/>
        <v>98.220936365658062</v>
      </c>
    </row>
    <row r="310" spans="5:8" x14ac:dyDescent="0.35">
      <c r="E310" s="6">
        <v>273</v>
      </c>
      <c r="F310" s="6">
        <f t="shared" si="12"/>
        <v>54.6</v>
      </c>
      <c r="G310" s="7">
        <f t="shared" si="14"/>
        <v>4.4199738128486858</v>
      </c>
      <c r="H310" s="7">
        <f t="shared" si="13"/>
        <v>98.221640285526362</v>
      </c>
    </row>
    <row r="311" spans="5:8" x14ac:dyDescent="0.35">
      <c r="E311" s="6">
        <v>274</v>
      </c>
      <c r="F311" s="6">
        <f t="shared" si="12"/>
        <v>54.800000000000004</v>
      </c>
      <c r="G311" s="7">
        <f t="shared" si="14"/>
        <v>4.4200054767094006</v>
      </c>
      <c r="H311" s="7">
        <f t="shared" si="13"/>
        <v>98.222343926875567</v>
      </c>
    </row>
    <row r="312" spans="5:8" x14ac:dyDescent="0.35">
      <c r="E312" s="6">
        <v>275</v>
      </c>
      <c r="F312" s="6">
        <f t="shared" si="12"/>
        <v>55</v>
      </c>
      <c r="G312" s="7">
        <f t="shared" si="14"/>
        <v>4.4200371280417148</v>
      </c>
      <c r="H312" s="7">
        <f t="shared" si="13"/>
        <v>98.223047289815881</v>
      </c>
    </row>
    <row r="313" spans="5:8" x14ac:dyDescent="0.35">
      <c r="E313" s="6">
        <v>276</v>
      </c>
      <c r="F313" s="6">
        <f t="shared" si="12"/>
        <v>55.2</v>
      </c>
      <c r="G313" s="7">
        <f t="shared" si="14"/>
        <v>4.4200687668505863</v>
      </c>
      <c r="H313" s="7">
        <f t="shared" si="13"/>
        <v>98.223750374457481</v>
      </c>
    </row>
    <row r="314" spans="5:8" x14ac:dyDescent="0.35">
      <c r="E314" s="6">
        <v>277</v>
      </c>
      <c r="F314" s="6">
        <f t="shared" si="12"/>
        <v>55.4</v>
      </c>
      <c r="G314" s="7">
        <f t="shared" si="14"/>
        <v>4.4201003931409701</v>
      </c>
      <c r="H314" s="7">
        <f t="shared" si="13"/>
        <v>98.224453180910444</v>
      </c>
    </row>
    <row r="315" spans="5:8" x14ac:dyDescent="0.35">
      <c r="E315" s="6">
        <v>278</v>
      </c>
      <c r="F315" s="6">
        <f t="shared" si="12"/>
        <v>55.600000000000009</v>
      </c>
      <c r="G315" s="7">
        <f t="shared" si="14"/>
        <v>4.4201320069178189</v>
      </c>
      <c r="H315" s="7">
        <f t="shared" si="13"/>
        <v>98.225155709284863</v>
      </c>
    </row>
    <row r="316" spans="5:8" x14ac:dyDescent="0.35">
      <c r="E316" s="6">
        <v>279</v>
      </c>
      <c r="F316" s="6">
        <f t="shared" si="12"/>
        <v>55.8</v>
      </c>
      <c r="G316" s="7">
        <f t="shared" si="14"/>
        <v>4.4201636081860851</v>
      </c>
      <c r="H316" s="7">
        <f t="shared" si="13"/>
        <v>98.225857959690771</v>
      </c>
    </row>
    <row r="317" spans="5:8" x14ac:dyDescent="0.35">
      <c r="E317" s="6">
        <v>280</v>
      </c>
      <c r="F317" s="6">
        <f t="shared" si="12"/>
        <v>56.000000000000007</v>
      </c>
      <c r="G317" s="7">
        <f t="shared" si="14"/>
        <v>4.4201951969507176</v>
      </c>
      <c r="H317" s="7">
        <f t="shared" si="13"/>
        <v>98.22655993223816</v>
      </c>
    </row>
    <row r="318" spans="5:8" x14ac:dyDescent="0.35">
      <c r="E318" s="6">
        <v>281</v>
      </c>
      <c r="F318" s="6">
        <f t="shared" si="12"/>
        <v>56.2</v>
      </c>
      <c r="G318" s="7">
        <f t="shared" si="14"/>
        <v>4.4202267732166627</v>
      </c>
      <c r="H318" s="7">
        <f t="shared" si="13"/>
        <v>98.227261627036938</v>
      </c>
    </row>
    <row r="319" spans="5:8" x14ac:dyDescent="0.35">
      <c r="E319" s="6">
        <v>282</v>
      </c>
      <c r="F319" s="6">
        <f t="shared" si="12"/>
        <v>56.4</v>
      </c>
      <c r="G319" s="7">
        <f t="shared" si="14"/>
        <v>4.4202583369888666</v>
      </c>
      <c r="H319" s="7">
        <f t="shared" si="13"/>
        <v>98.227963044197026</v>
      </c>
    </row>
    <row r="320" spans="5:8" x14ac:dyDescent="0.35">
      <c r="E320" s="6">
        <v>283</v>
      </c>
      <c r="F320" s="6">
        <f t="shared" si="12"/>
        <v>56.6</v>
      </c>
      <c r="G320" s="7">
        <f t="shared" si="14"/>
        <v>4.4202898882722721</v>
      </c>
      <c r="H320" s="7">
        <f t="shared" si="13"/>
        <v>98.228664183828272</v>
      </c>
    </row>
    <row r="321" spans="5:8" x14ac:dyDescent="0.35">
      <c r="E321" s="6">
        <v>284</v>
      </c>
      <c r="F321" s="6">
        <f t="shared" si="12"/>
        <v>56.8</v>
      </c>
      <c r="G321" s="7">
        <f t="shared" si="14"/>
        <v>4.4203214270718219</v>
      </c>
      <c r="H321" s="7">
        <f t="shared" si="13"/>
        <v>98.229365046040485</v>
      </c>
    </row>
    <row r="322" spans="5:8" x14ac:dyDescent="0.35">
      <c r="E322" s="6">
        <v>285</v>
      </c>
      <c r="F322" s="6">
        <f t="shared" si="12"/>
        <v>57</v>
      </c>
      <c r="G322" s="7">
        <f t="shared" si="14"/>
        <v>4.4203529533924542</v>
      </c>
      <c r="H322" s="7">
        <f t="shared" si="13"/>
        <v>98.230065630943429</v>
      </c>
    </row>
    <row r="323" spans="5:8" x14ac:dyDescent="0.35">
      <c r="E323" s="6">
        <v>286</v>
      </c>
      <c r="F323" s="6">
        <f t="shared" si="12"/>
        <v>57.199999999999996</v>
      </c>
      <c r="G323" s="7">
        <f t="shared" si="14"/>
        <v>4.4203844672391064</v>
      </c>
      <c r="H323" s="7">
        <f t="shared" si="13"/>
        <v>98.230765938646812</v>
      </c>
    </row>
    <row r="324" spans="5:8" x14ac:dyDescent="0.35">
      <c r="E324" s="6">
        <v>287</v>
      </c>
      <c r="F324" s="6">
        <f t="shared" si="12"/>
        <v>57.400000000000006</v>
      </c>
      <c r="G324" s="7">
        <f t="shared" si="14"/>
        <v>4.420415968616715</v>
      </c>
      <c r="H324" s="7">
        <f t="shared" si="13"/>
        <v>98.231465969260341</v>
      </c>
    </row>
    <row r="325" spans="5:8" x14ac:dyDescent="0.35">
      <c r="E325" s="6">
        <v>288</v>
      </c>
      <c r="F325" s="6">
        <f t="shared" si="12"/>
        <v>57.599999999999994</v>
      </c>
      <c r="G325" s="7">
        <f t="shared" si="14"/>
        <v>4.4204474575302131</v>
      </c>
      <c r="H325" s="7">
        <f t="shared" si="13"/>
        <v>98.232165722893626</v>
      </c>
    </row>
    <row r="326" spans="5:8" x14ac:dyDescent="0.35">
      <c r="E326" s="6">
        <v>289</v>
      </c>
      <c r="F326" s="6">
        <f t="shared" si="12"/>
        <v>57.800000000000004</v>
      </c>
      <c r="G326" s="7">
        <f t="shared" si="14"/>
        <v>4.4204789339845325</v>
      </c>
      <c r="H326" s="7">
        <f t="shared" si="13"/>
        <v>98.232865199656288</v>
      </c>
    </row>
    <row r="327" spans="5:8" x14ac:dyDescent="0.35">
      <c r="E327" s="6">
        <v>290</v>
      </c>
      <c r="F327" s="6">
        <f t="shared" si="12"/>
        <v>58</v>
      </c>
      <c r="G327" s="7">
        <f t="shared" si="14"/>
        <v>4.4205103979846028</v>
      </c>
      <c r="H327" s="7">
        <f t="shared" si="13"/>
        <v>98.233564399657837</v>
      </c>
    </row>
    <row r="328" spans="5:8" x14ac:dyDescent="0.35">
      <c r="E328" s="6">
        <v>291</v>
      </c>
      <c r="F328" s="6">
        <f t="shared" si="12"/>
        <v>58.2</v>
      </c>
      <c r="G328" s="7">
        <f t="shared" si="14"/>
        <v>4.4205418495353523</v>
      </c>
      <c r="H328" s="7">
        <f t="shared" si="13"/>
        <v>98.234263323007838</v>
      </c>
    </row>
    <row r="329" spans="5:8" x14ac:dyDescent="0.35">
      <c r="E329" s="6">
        <v>292</v>
      </c>
      <c r="F329" s="6">
        <f t="shared" si="12"/>
        <v>58.4</v>
      </c>
      <c r="G329" s="7">
        <f t="shared" si="14"/>
        <v>4.4205732886417053</v>
      </c>
      <c r="H329" s="7">
        <f t="shared" si="13"/>
        <v>98.234961969815672</v>
      </c>
    </row>
    <row r="330" spans="5:8" x14ac:dyDescent="0.35">
      <c r="E330" s="6">
        <v>293</v>
      </c>
      <c r="F330" s="6">
        <f t="shared" si="12"/>
        <v>58.6</v>
      </c>
      <c r="G330" s="7">
        <f t="shared" si="14"/>
        <v>4.4206047153085875</v>
      </c>
      <c r="H330" s="7">
        <f t="shared" si="13"/>
        <v>98.235660340190833</v>
      </c>
    </row>
    <row r="331" spans="5:8" x14ac:dyDescent="0.35">
      <c r="E331" s="6">
        <v>294</v>
      </c>
      <c r="F331" s="6">
        <f t="shared" si="12"/>
        <v>58.8</v>
      </c>
      <c r="G331" s="7">
        <f t="shared" si="14"/>
        <v>4.4206361295409202</v>
      </c>
      <c r="H331" s="7">
        <f t="shared" si="13"/>
        <v>98.236358434242675</v>
      </c>
    </row>
    <row r="332" spans="5:8" x14ac:dyDescent="0.35">
      <c r="E332" s="6">
        <v>295</v>
      </c>
      <c r="F332" s="6">
        <f t="shared" si="12"/>
        <v>59</v>
      </c>
      <c r="G332" s="7">
        <f t="shared" si="14"/>
        <v>4.4206675313436223</v>
      </c>
      <c r="H332" s="7">
        <f t="shared" si="13"/>
        <v>98.237056252080507</v>
      </c>
    </row>
    <row r="333" spans="5:8" x14ac:dyDescent="0.35">
      <c r="E333" s="6">
        <v>296</v>
      </c>
      <c r="F333" s="6">
        <f t="shared" si="12"/>
        <v>59.2</v>
      </c>
      <c r="G333" s="7">
        <f t="shared" si="14"/>
        <v>4.4206989207216134</v>
      </c>
      <c r="H333" s="7">
        <f t="shared" si="13"/>
        <v>98.237753793813624</v>
      </c>
    </row>
    <row r="334" spans="5:8" x14ac:dyDescent="0.35">
      <c r="E334" s="6">
        <v>297</v>
      </c>
      <c r="F334" s="6">
        <f t="shared" si="12"/>
        <v>59.400000000000006</v>
      </c>
      <c r="G334" s="7">
        <f t="shared" si="14"/>
        <v>4.4207302976798077</v>
      </c>
      <c r="H334" s="7">
        <f t="shared" si="13"/>
        <v>98.238451059551281</v>
      </c>
    </row>
    <row r="335" spans="5:8" x14ac:dyDescent="0.35">
      <c r="E335" s="6">
        <v>298</v>
      </c>
      <c r="F335" s="6">
        <f t="shared" si="12"/>
        <v>59.6</v>
      </c>
      <c r="G335" s="7">
        <f t="shared" si="14"/>
        <v>4.4207616622231214</v>
      </c>
      <c r="H335" s="7">
        <f t="shared" si="13"/>
        <v>98.239148049402701</v>
      </c>
    </row>
    <row r="336" spans="5:8" x14ac:dyDescent="0.35">
      <c r="E336" s="6">
        <v>299</v>
      </c>
      <c r="F336" s="6">
        <f t="shared" si="12"/>
        <v>59.800000000000004</v>
      </c>
      <c r="G336" s="7">
        <f t="shared" si="14"/>
        <v>4.420793014356466</v>
      </c>
      <c r="H336" s="7">
        <f t="shared" si="13"/>
        <v>98.239844763477024</v>
      </c>
    </row>
    <row r="337" spans="5:8" x14ac:dyDescent="0.35">
      <c r="E337" s="6">
        <v>300</v>
      </c>
      <c r="F337" s="6">
        <f t="shared" si="12"/>
        <v>60</v>
      </c>
      <c r="G337" s="7">
        <f t="shared" si="14"/>
        <v>4.4208243540847505</v>
      </c>
      <c r="H337" s="7">
        <f t="shared" si="13"/>
        <v>98.240541201883346</v>
      </c>
    </row>
    <row r="338" spans="5:8" x14ac:dyDescent="0.35">
      <c r="E338" s="6">
        <v>301</v>
      </c>
      <c r="F338" s="6">
        <f t="shared" si="12"/>
        <v>60.2</v>
      </c>
      <c r="G338" s="7">
        <f t="shared" si="14"/>
        <v>4.4208556814128848</v>
      </c>
      <c r="H338" s="7">
        <f t="shared" si="13"/>
        <v>98.241237364730765</v>
      </c>
    </row>
    <row r="339" spans="5:8" x14ac:dyDescent="0.35">
      <c r="E339" s="6">
        <v>302</v>
      </c>
      <c r="F339" s="6">
        <f t="shared" si="12"/>
        <v>60.4</v>
      </c>
      <c r="G339" s="7">
        <f t="shared" si="14"/>
        <v>4.4208869963457751</v>
      </c>
      <c r="H339" s="7">
        <f t="shared" si="13"/>
        <v>98.241933252128334</v>
      </c>
    </row>
    <row r="340" spans="5:8" x14ac:dyDescent="0.35">
      <c r="E340" s="6">
        <v>303</v>
      </c>
      <c r="F340" s="6">
        <f t="shared" si="12"/>
        <v>60.600000000000009</v>
      </c>
      <c r="G340" s="7">
        <f t="shared" si="14"/>
        <v>4.4209182988883242</v>
      </c>
      <c r="H340" s="7">
        <f t="shared" si="13"/>
        <v>98.242628864184979</v>
      </c>
    </row>
    <row r="341" spans="5:8" x14ac:dyDescent="0.35">
      <c r="E341" s="6">
        <v>304</v>
      </c>
      <c r="F341" s="6">
        <f t="shared" si="12"/>
        <v>60.8</v>
      </c>
      <c r="G341" s="7">
        <f t="shared" si="14"/>
        <v>4.4209495890454367</v>
      </c>
      <c r="H341" s="7">
        <f t="shared" si="13"/>
        <v>98.243324201009713</v>
      </c>
    </row>
    <row r="342" spans="5:8" x14ac:dyDescent="0.35">
      <c r="E342" s="6">
        <v>305</v>
      </c>
      <c r="F342" s="6">
        <f t="shared" si="12"/>
        <v>61.000000000000007</v>
      </c>
      <c r="G342" s="7">
        <f t="shared" si="14"/>
        <v>4.4209808668220116</v>
      </c>
      <c r="H342" s="7">
        <f t="shared" si="13"/>
        <v>98.244019262711362</v>
      </c>
    </row>
    <row r="343" spans="5:8" x14ac:dyDescent="0.35">
      <c r="E343" s="6">
        <v>306</v>
      </c>
      <c r="F343" s="6">
        <f t="shared" si="12"/>
        <v>61.2</v>
      </c>
      <c r="G343" s="7">
        <f t="shared" si="14"/>
        <v>4.4210121322229483</v>
      </c>
      <c r="H343" s="7">
        <f t="shared" si="13"/>
        <v>98.244714049398851</v>
      </c>
    </row>
    <row r="344" spans="5:8" x14ac:dyDescent="0.35">
      <c r="E344" s="6">
        <v>307</v>
      </c>
      <c r="F344" s="6">
        <f t="shared" si="12"/>
        <v>61.400000000000006</v>
      </c>
      <c r="G344" s="7">
        <f t="shared" si="14"/>
        <v>4.4210433852531423</v>
      </c>
      <c r="H344" s="7">
        <f t="shared" si="13"/>
        <v>98.245408561180938</v>
      </c>
    </row>
    <row r="345" spans="5:8" x14ac:dyDescent="0.35">
      <c r="E345" s="6">
        <v>308</v>
      </c>
      <c r="F345" s="6">
        <f t="shared" si="12"/>
        <v>61.6</v>
      </c>
      <c r="G345" s="7">
        <f t="shared" si="14"/>
        <v>4.4210746259174902</v>
      </c>
      <c r="H345" s="7">
        <f t="shared" si="13"/>
        <v>98.246102798166447</v>
      </c>
    </row>
    <row r="346" spans="5:8" x14ac:dyDescent="0.35">
      <c r="E346" s="6">
        <v>309</v>
      </c>
      <c r="F346" s="6">
        <f t="shared" si="12"/>
        <v>61.8</v>
      </c>
      <c r="G346" s="7">
        <f t="shared" si="14"/>
        <v>4.4211058542208832</v>
      </c>
      <c r="H346" s="7">
        <f t="shared" si="13"/>
        <v>98.246796760464079</v>
      </c>
    </row>
    <row r="347" spans="5:8" x14ac:dyDescent="0.35">
      <c r="E347" s="6">
        <v>310</v>
      </c>
      <c r="F347" s="6">
        <f t="shared" si="12"/>
        <v>62</v>
      </c>
      <c r="G347" s="7">
        <f t="shared" si="14"/>
        <v>4.4211370701682133</v>
      </c>
      <c r="H347" s="7">
        <f t="shared" si="13"/>
        <v>98.247490448182518</v>
      </c>
    </row>
    <row r="348" spans="5:8" x14ac:dyDescent="0.35">
      <c r="E348" s="6">
        <v>311</v>
      </c>
      <c r="F348" s="6">
        <f t="shared" si="12"/>
        <v>62.199999999999996</v>
      </c>
      <c r="G348" s="7">
        <f t="shared" si="14"/>
        <v>4.4211682737643683</v>
      </c>
      <c r="H348" s="7">
        <f t="shared" si="13"/>
        <v>98.248183861430405</v>
      </c>
    </row>
    <row r="349" spans="5:8" x14ac:dyDescent="0.35">
      <c r="E349" s="6">
        <v>312</v>
      </c>
      <c r="F349" s="6">
        <f t="shared" si="12"/>
        <v>62.400000000000006</v>
      </c>
      <c r="G349" s="7">
        <f t="shared" si="14"/>
        <v>4.4211994650142357</v>
      </c>
      <c r="H349" s="7">
        <f t="shared" si="13"/>
        <v>98.248877000316355</v>
      </c>
    </row>
    <row r="350" spans="5:8" x14ac:dyDescent="0.35">
      <c r="E350" s="6">
        <v>313</v>
      </c>
      <c r="F350" s="6">
        <f t="shared" si="12"/>
        <v>62.599999999999994</v>
      </c>
      <c r="G350" s="7">
        <f t="shared" si="14"/>
        <v>4.4212306439227014</v>
      </c>
      <c r="H350" s="7">
        <f t="shared" si="13"/>
        <v>98.24956986494891</v>
      </c>
    </row>
    <row r="351" spans="5:8" x14ac:dyDescent="0.35">
      <c r="E351" s="6">
        <v>314</v>
      </c>
      <c r="F351" s="6">
        <f t="shared" si="12"/>
        <v>62.800000000000004</v>
      </c>
      <c r="G351" s="7">
        <f t="shared" si="14"/>
        <v>4.4212618104946468</v>
      </c>
      <c r="H351" s="7">
        <f t="shared" si="13"/>
        <v>98.250262455436598</v>
      </c>
    </row>
    <row r="352" spans="5:8" x14ac:dyDescent="0.35">
      <c r="E352" s="6">
        <v>315</v>
      </c>
      <c r="F352" s="6">
        <f t="shared" si="12"/>
        <v>63</v>
      </c>
      <c r="G352" s="7">
        <f t="shared" si="14"/>
        <v>4.4212929647349535</v>
      </c>
      <c r="H352" s="7">
        <f t="shared" si="13"/>
        <v>98.250954771887848</v>
      </c>
    </row>
    <row r="353" spans="5:8" x14ac:dyDescent="0.35">
      <c r="E353" s="6">
        <v>316</v>
      </c>
      <c r="F353" s="6">
        <f t="shared" si="12"/>
        <v>63.2</v>
      </c>
      <c r="G353" s="7">
        <f t="shared" si="14"/>
        <v>4.4213241066485018</v>
      </c>
      <c r="H353" s="7">
        <f t="shared" si="13"/>
        <v>98.25164681441116</v>
      </c>
    </row>
    <row r="354" spans="5:8" x14ac:dyDescent="0.35">
      <c r="E354" s="6">
        <v>317</v>
      </c>
      <c r="F354" s="6">
        <f t="shared" si="12"/>
        <v>63.4</v>
      </c>
      <c r="G354" s="7">
        <f t="shared" si="14"/>
        <v>4.4213552362401689</v>
      </c>
      <c r="H354" s="7">
        <f t="shared" si="13"/>
        <v>98.252338583114863</v>
      </c>
    </row>
    <row r="355" spans="5:8" x14ac:dyDescent="0.35">
      <c r="E355" s="6">
        <v>318</v>
      </c>
      <c r="F355" s="6">
        <f t="shared" si="12"/>
        <v>63.6</v>
      </c>
      <c r="G355" s="7">
        <f t="shared" si="14"/>
        <v>4.421386353514829</v>
      </c>
      <c r="H355" s="7">
        <f t="shared" si="13"/>
        <v>98.253030078107301</v>
      </c>
    </row>
    <row r="356" spans="5:8" x14ac:dyDescent="0.35">
      <c r="E356" s="6">
        <v>319</v>
      </c>
      <c r="F356" s="6">
        <f t="shared" si="12"/>
        <v>63.8</v>
      </c>
      <c r="G356" s="7">
        <f t="shared" si="14"/>
        <v>4.4214174584773556</v>
      </c>
      <c r="H356" s="7">
        <f t="shared" si="13"/>
        <v>98.253721299496789</v>
      </c>
    </row>
    <row r="357" spans="5:8" x14ac:dyDescent="0.35">
      <c r="E357" s="6">
        <v>320</v>
      </c>
      <c r="F357" s="6">
        <f t="shared" si="12"/>
        <v>64</v>
      </c>
      <c r="G357" s="7">
        <f t="shared" si="14"/>
        <v>4.421448551132622</v>
      </c>
      <c r="H357" s="7">
        <f t="shared" si="13"/>
        <v>98.254412247391599</v>
      </c>
    </row>
    <row r="358" spans="5:8" x14ac:dyDescent="0.35">
      <c r="E358" s="6">
        <v>321</v>
      </c>
      <c r="F358" s="6">
        <f t="shared" ref="F358:F421" si="15">$B$34/500*E358*2.5</f>
        <v>64.2</v>
      </c>
      <c r="G358" s="7">
        <f t="shared" si="14"/>
        <v>4.4214796314854956</v>
      </c>
      <c r="H358" s="7">
        <f t="shared" ref="H358:H421" si="16">G358/$B$26*100</f>
        <v>98.255102921899905</v>
      </c>
    </row>
    <row r="359" spans="5:8" x14ac:dyDescent="0.35">
      <c r="E359" s="6">
        <v>322</v>
      </c>
      <c r="F359" s="6">
        <f t="shared" si="15"/>
        <v>64.400000000000006</v>
      </c>
      <c r="G359" s="7">
        <f t="shared" ref="G359:G422" si="17">$B$26 - $B$29*EXP(-F359*0.000000001/($B$32*$B$28*0.000000001))</f>
        <v>4.4215106995408462</v>
      </c>
      <c r="H359" s="7">
        <f t="shared" si="16"/>
        <v>98.255793323129907</v>
      </c>
    </row>
    <row r="360" spans="5:8" x14ac:dyDescent="0.35">
      <c r="E360" s="6">
        <v>323</v>
      </c>
      <c r="F360" s="6">
        <f t="shared" si="15"/>
        <v>64.599999999999994</v>
      </c>
      <c r="G360" s="7">
        <f t="shared" si="17"/>
        <v>4.4215417553035374</v>
      </c>
      <c r="H360" s="7">
        <f t="shared" si="16"/>
        <v>98.256483451189723</v>
      </c>
    </row>
    <row r="361" spans="5:8" x14ac:dyDescent="0.35">
      <c r="E361" s="6">
        <v>324</v>
      </c>
      <c r="F361" s="6">
        <f t="shared" si="15"/>
        <v>64.800000000000011</v>
      </c>
      <c r="G361" s="7">
        <f t="shared" si="17"/>
        <v>4.4215727987784348</v>
      </c>
      <c r="H361" s="7">
        <f t="shared" si="16"/>
        <v>98.25717330618744</v>
      </c>
    </row>
    <row r="362" spans="5:8" x14ac:dyDescent="0.35">
      <c r="E362" s="6">
        <v>325</v>
      </c>
      <c r="F362" s="6">
        <f t="shared" si="15"/>
        <v>65</v>
      </c>
      <c r="G362" s="7">
        <f t="shared" si="17"/>
        <v>4.4216038299703992</v>
      </c>
      <c r="H362" s="7">
        <f t="shared" si="16"/>
        <v>98.257862888231102</v>
      </c>
    </row>
    <row r="363" spans="5:8" x14ac:dyDescent="0.35">
      <c r="E363" s="6">
        <v>326</v>
      </c>
      <c r="F363" s="6">
        <f t="shared" si="15"/>
        <v>65.2</v>
      </c>
      <c r="G363" s="7">
        <f t="shared" si="17"/>
        <v>4.4216348488842918</v>
      </c>
      <c r="H363" s="7">
        <f t="shared" si="16"/>
        <v>98.258552197428699</v>
      </c>
    </row>
    <row r="364" spans="5:8" x14ac:dyDescent="0.35">
      <c r="E364" s="6">
        <v>327</v>
      </c>
      <c r="F364" s="6">
        <f t="shared" si="15"/>
        <v>65.400000000000006</v>
      </c>
      <c r="G364" s="7">
        <f t="shared" si="17"/>
        <v>4.421665855524969</v>
      </c>
      <c r="H364" s="7">
        <f t="shared" si="16"/>
        <v>98.259241233888204</v>
      </c>
    </row>
    <row r="365" spans="5:8" x14ac:dyDescent="0.35">
      <c r="E365" s="6">
        <v>328</v>
      </c>
      <c r="F365" s="6">
        <f t="shared" si="15"/>
        <v>65.600000000000009</v>
      </c>
      <c r="G365" s="7">
        <f t="shared" si="17"/>
        <v>4.4216968498972875</v>
      </c>
      <c r="H365" s="7">
        <f t="shared" si="16"/>
        <v>98.259929997717492</v>
      </c>
    </row>
    <row r="366" spans="5:8" x14ac:dyDescent="0.35">
      <c r="E366" s="6">
        <v>329</v>
      </c>
      <c r="F366" s="6">
        <f t="shared" si="15"/>
        <v>65.8</v>
      </c>
      <c r="G366" s="7">
        <f t="shared" si="17"/>
        <v>4.421727832006102</v>
      </c>
      <c r="H366" s="7">
        <f t="shared" si="16"/>
        <v>98.26061848902448</v>
      </c>
    </row>
    <row r="367" spans="5:8" x14ac:dyDescent="0.35">
      <c r="E367" s="6">
        <v>330</v>
      </c>
      <c r="F367" s="6">
        <f t="shared" si="15"/>
        <v>66</v>
      </c>
      <c r="G367" s="7">
        <f t="shared" si="17"/>
        <v>4.4217588018562646</v>
      </c>
      <c r="H367" s="7">
        <f t="shared" si="16"/>
        <v>98.261306707917001</v>
      </c>
    </row>
    <row r="368" spans="5:8" x14ac:dyDescent="0.35">
      <c r="E368" s="6">
        <v>331</v>
      </c>
      <c r="F368" s="6">
        <f t="shared" si="15"/>
        <v>66.2</v>
      </c>
      <c r="G368" s="7">
        <f t="shared" si="17"/>
        <v>4.4217897594526256</v>
      </c>
      <c r="H368" s="7">
        <f t="shared" si="16"/>
        <v>98.2619946545028</v>
      </c>
    </row>
    <row r="369" spans="5:8" x14ac:dyDescent="0.35">
      <c r="E369" s="6">
        <v>332</v>
      </c>
      <c r="F369" s="6">
        <f t="shared" si="15"/>
        <v>66.400000000000006</v>
      </c>
      <c r="G369" s="7">
        <f t="shared" si="17"/>
        <v>4.4218207048000338</v>
      </c>
      <c r="H369" s="7">
        <f t="shared" si="16"/>
        <v>98.262682328889639</v>
      </c>
    </row>
    <row r="370" spans="5:8" x14ac:dyDescent="0.35">
      <c r="E370" s="6">
        <v>333</v>
      </c>
      <c r="F370" s="6">
        <f t="shared" si="15"/>
        <v>66.599999999999994</v>
      </c>
      <c r="G370" s="7">
        <f t="shared" si="17"/>
        <v>4.4218516379033348</v>
      </c>
      <c r="H370" s="7">
        <f t="shared" si="16"/>
        <v>98.263369731185207</v>
      </c>
    </row>
    <row r="371" spans="5:8" x14ac:dyDescent="0.35">
      <c r="E371" s="6">
        <v>334</v>
      </c>
      <c r="F371" s="6">
        <f t="shared" si="15"/>
        <v>66.8</v>
      </c>
      <c r="G371" s="7">
        <f t="shared" si="17"/>
        <v>4.4218825587673738</v>
      </c>
      <c r="H371" s="7">
        <f t="shared" si="16"/>
        <v>98.264056861497195</v>
      </c>
    </row>
    <row r="372" spans="5:8" x14ac:dyDescent="0.35">
      <c r="E372" s="6">
        <v>335</v>
      </c>
      <c r="F372" s="6">
        <f t="shared" si="15"/>
        <v>67</v>
      </c>
      <c r="G372" s="7">
        <f t="shared" si="17"/>
        <v>4.4219134673969931</v>
      </c>
      <c r="H372" s="7">
        <f t="shared" si="16"/>
        <v>98.264743719933179</v>
      </c>
    </row>
    <row r="373" spans="5:8" x14ac:dyDescent="0.35">
      <c r="E373" s="6">
        <v>336</v>
      </c>
      <c r="F373" s="6">
        <f t="shared" si="15"/>
        <v>67.2</v>
      </c>
      <c r="G373" s="7">
        <f t="shared" si="17"/>
        <v>4.421944363797035</v>
      </c>
      <c r="H373" s="7">
        <f t="shared" si="16"/>
        <v>98.265430306600777</v>
      </c>
    </row>
    <row r="374" spans="5:8" x14ac:dyDescent="0.35">
      <c r="E374" s="6">
        <v>337</v>
      </c>
      <c r="F374" s="6">
        <f t="shared" si="15"/>
        <v>67.400000000000006</v>
      </c>
      <c r="G374" s="7">
        <f t="shared" si="17"/>
        <v>4.4219752479723358</v>
      </c>
      <c r="H374" s="7">
        <f t="shared" si="16"/>
        <v>98.266116621607452</v>
      </c>
    </row>
    <row r="375" spans="5:8" x14ac:dyDescent="0.35">
      <c r="E375" s="6">
        <v>338</v>
      </c>
      <c r="F375" s="6">
        <f t="shared" si="15"/>
        <v>67.599999999999994</v>
      </c>
      <c r="G375" s="7">
        <f t="shared" si="17"/>
        <v>4.422006119927735</v>
      </c>
      <c r="H375" s="7">
        <f t="shared" si="16"/>
        <v>98.26680266506078</v>
      </c>
    </row>
    <row r="376" spans="5:8" x14ac:dyDescent="0.35">
      <c r="E376" s="6">
        <v>339</v>
      </c>
      <c r="F376" s="6">
        <f t="shared" si="15"/>
        <v>67.8</v>
      </c>
      <c r="G376" s="7">
        <f t="shared" si="17"/>
        <v>4.4220369796680661</v>
      </c>
      <c r="H376" s="7">
        <f t="shared" si="16"/>
        <v>98.267488437068138</v>
      </c>
    </row>
    <row r="377" spans="5:8" x14ac:dyDescent="0.35">
      <c r="E377" s="6">
        <v>340</v>
      </c>
      <c r="F377" s="6">
        <f t="shared" si="15"/>
        <v>68</v>
      </c>
      <c r="G377" s="7">
        <f t="shared" si="17"/>
        <v>4.4220678271981626</v>
      </c>
      <c r="H377" s="7">
        <f t="shared" si="16"/>
        <v>98.268173937736947</v>
      </c>
    </row>
    <row r="378" spans="5:8" x14ac:dyDescent="0.35">
      <c r="E378" s="6">
        <v>341</v>
      </c>
      <c r="F378" s="6">
        <f t="shared" si="15"/>
        <v>68.2</v>
      </c>
      <c r="G378" s="7">
        <f t="shared" si="17"/>
        <v>4.4220986625228553</v>
      </c>
      <c r="H378" s="7">
        <f t="shared" si="16"/>
        <v>98.268859167174554</v>
      </c>
    </row>
    <row r="379" spans="5:8" x14ac:dyDescent="0.35">
      <c r="E379" s="6">
        <v>342</v>
      </c>
      <c r="F379" s="6">
        <f t="shared" si="15"/>
        <v>68.400000000000006</v>
      </c>
      <c r="G379" s="7">
        <f t="shared" si="17"/>
        <v>4.4221294856469742</v>
      </c>
      <c r="H379" s="7">
        <f t="shared" si="16"/>
        <v>98.269544125488324</v>
      </c>
    </row>
    <row r="380" spans="5:8" x14ac:dyDescent="0.35">
      <c r="E380" s="6">
        <v>343</v>
      </c>
      <c r="F380" s="6">
        <f t="shared" si="15"/>
        <v>68.600000000000009</v>
      </c>
      <c r="G380" s="7">
        <f t="shared" si="17"/>
        <v>4.4221602965753464</v>
      </c>
      <c r="H380" s="7">
        <f t="shared" si="16"/>
        <v>98.270228812785476</v>
      </c>
    </row>
    <row r="381" spans="5:8" x14ac:dyDescent="0.35">
      <c r="E381" s="6">
        <v>344</v>
      </c>
      <c r="F381" s="6">
        <f t="shared" si="15"/>
        <v>68.8</v>
      </c>
      <c r="G381" s="7">
        <f t="shared" si="17"/>
        <v>4.4221910953127974</v>
      </c>
      <c r="H381" s="7">
        <f t="shared" si="16"/>
        <v>98.270913229173274</v>
      </c>
    </row>
    <row r="382" spans="5:8" x14ac:dyDescent="0.35">
      <c r="E382" s="6">
        <v>345</v>
      </c>
      <c r="F382" s="6">
        <f t="shared" si="15"/>
        <v>69</v>
      </c>
      <c r="G382" s="7">
        <f t="shared" si="17"/>
        <v>4.4222218818641501</v>
      </c>
      <c r="H382" s="7">
        <f t="shared" si="16"/>
        <v>98.271597374758883</v>
      </c>
    </row>
    <row r="383" spans="5:8" x14ac:dyDescent="0.35">
      <c r="E383" s="6">
        <v>346</v>
      </c>
      <c r="F383" s="6">
        <f t="shared" si="15"/>
        <v>69.2</v>
      </c>
      <c r="G383" s="7">
        <f t="shared" si="17"/>
        <v>4.4222526562342281</v>
      </c>
      <c r="H383" s="7">
        <f t="shared" si="16"/>
        <v>98.272281249649524</v>
      </c>
    </row>
    <row r="384" spans="5:8" x14ac:dyDescent="0.35">
      <c r="E384" s="6">
        <v>347</v>
      </c>
      <c r="F384" s="6">
        <f t="shared" si="15"/>
        <v>69.400000000000006</v>
      </c>
      <c r="G384" s="7">
        <f t="shared" si="17"/>
        <v>4.422283418427849</v>
      </c>
      <c r="H384" s="7">
        <f t="shared" si="16"/>
        <v>98.272964853952203</v>
      </c>
    </row>
    <row r="385" spans="5:8" x14ac:dyDescent="0.35">
      <c r="E385" s="6">
        <v>348</v>
      </c>
      <c r="F385" s="6">
        <f t="shared" si="15"/>
        <v>69.599999999999994</v>
      </c>
      <c r="G385" s="7">
        <f t="shared" si="17"/>
        <v>4.4223141684498311</v>
      </c>
      <c r="H385" s="7">
        <f t="shared" si="16"/>
        <v>98.273648187774015</v>
      </c>
    </row>
    <row r="386" spans="5:8" x14ac:dyDescent="0.35">
      <c r="E386" s="6">
        <v>349</v>
      </c>
      <c r="F386" s="6">
        <f t="shared" si="15"/>
        <v>69.800000000000011</v>
      </c>
      <c r="G386" s="7">
        <f t="shared" si="17"/>
        <v>4.4223449063049918</v>
      </c>
      <c r="H386" s="7">
        <f t="shared" si="16"/>
        <v>98.274331251222037</v>
      </c>
    </row>
    <row r="387" spans="5:8" x14ac:dyDescent="0.35">
      <c r="E387" s="6">
        <v>350</v>
      </c>
      <c r="F387" s="6">
        <f t="shared" si="15"/>
        <v>70</v>
      </c>
      <c r="G387" s="7">
        <f t="shared" si="17"/>
        <v>4.4223756319981433</v>
      </c>
      <c r="H387" s="7">
        <f t="shared" si="16"/>
        <v>98.275014044403193</v>
      </c>
    </row>
    <row r="388" spans="5:8" x14ac:dyDescent="0.35">
      <c r="E388" s="6">
        <v>351</v>
      </c>
      <c r="F388" s="6">
        <f t="shared" si="15"/>
        <v>70.2</v>
      </c>
      <c r="G388" s="7">
        <f t="shared" si="17"/>
        <v>4.4224063455340987</v>
      </c>
      <c r="H388" s="7">
        <f t="shared" si="16"/>
        <v>98.275696567424419</v>
      </c>
    </row>
    <row r="389" spans="5:8" x14ac:dyDescent="0.35">
      <c r="E389" s="6">
        <v>352</v>
      </c>
      <c r="F389" s="6">
        <f t="shared" si="15"/>
        <v>70.400000000000006</v>
      </c>
      <c r="G389" s="7">
        <f t="shared" si="17"/>
        <v>4.4224370469176675</v>
      </c>
      <c r="H389" s="7">
        <f t="shared" si="16"/>
        <v>98.276378820392608</v>
      </c>
    </row>
    <row r="390" spans="5:8" x14ac:dyDescent="0.35">
      <c r="E390" s="6">
        <v>353</v>
      </c>
      <c r="F390" s="6">
        <f t="shared" si="15"/>
        <v>70.600000000000009</v>
      </c>
      <c r="G390" s="7">
        <f t="shared" si="17"/>
        <v>4.4224677361536591</v>
      </c>
      <c r="H390" s="7">
        <f t="shared" si="16"/>
        <v>98.277060803414656</v>
      </c>
    </row>
    <row r="391" spans="5:8" x14ac:dyDescent="0.35">
      <c r="E391" s="6">
        <v>354</v>
      </c>
      <c r="F391" s="6">
        <f t="shared" si="15"/>
        <v>70.8</v>
      </c>
      <c r="G391" s="7">
        <f t="shared" si="17"/>
        <v>4.4224984132468794</v>
      </c>
      <c r="H391" s="7">
        <f t="shared" si="16"/>
        <v>98.277742516597328</v>
      </c>
    </row>
    <row r="392" spans="5:8" x14ac:dyDescent="0.35">
      <c r="E392" s="6">
        <v>355</v>
      </c>
      <c r="F392" s="6">
        <f t="shared" si="15"/>
        <v>71</v>
      </c>
      <c r="G392" s="7">
        <f t="shared" si="17"/>
        <v>4.4225290782021327</v>
      </c>
      <c r="H392" s="7">
        <f t="shared" si="16"/>
        <v>98.278423960047391</v>
      </c>
    </row>
    <row r="393" spans="5:8" x14ac:dyDescent="0.35">
      <c r="E393" s="6">
        <v>356</v>
      </c>
      <c r="F393" s="6">
        <f t="shared" si="15"/>
        <v>71.2</v>
      </c>
      <c r="G393" s="7">
        <f t="shared" si="17"/>
        <v>4.4225597310242213</v>
      </c>
      <c r="H393" s="7">
        <f t="shared" si="16"/>
        <v>98.279105133871582</v>
      </c>
    </row>
    <row r="394" spans="5:8" x14ac:dyDescent="0.35">
      <c r="E394" s="6">
        <v>357</v>
      </c>
      <c r="F394" s="6">
        <f t="shared" si="15"/>
        <v>71.400000000000006</v>
      </c>
      <c r="G394" s="7">
        <f t="shared" si="17"/>
        <v>4.4225903717179467</v>
      </c>
      <c r="H394" s="7">
        <f t="shared" si="16"/>
        <v>98.279786038176596</v>
      </c>
    </row>
    <row r="395" spans="5:8" x14ac:dyDescent="0.35">
      <c r="E395" s="6">
        <v>358</v>
      </c>
      <c r="F395" s="6">
        <f t="shared" si="15"/>
        <v>71.599999999999994</v>
      </c>
      <c r="G395" s="7">
        <f t="shared" si="17"/>
        <v>4.4226210002881077</v>
      </c>
      <c r="H395" s="7">
        <f t="shared" si="16"/>
        <v>98.280466673069057</v>
      </c>
    </row>
    <row r="396" spans="5:8" x14ac:dyDescent="0.35">
      <c r="E396" s="6">
        <v>359</v>
      </c>
      <c r="F396" s="6">
        <f t="shared" si="15"/>
        <v>71.8</v>
      </c>
      <c r="G396" s="7">
        <f t="shared" si="17"/>
        <v>4.4226516167395005</v>
      </c>
      <c r="H396" s="7">
        <f t="shared" si="16"/>
        <v>98.281147038655575</v>
      </c>
    </row>
    <row r="397" spans="5:8" x14ac:dyDescent="0.35">
      <c r="E397" s="6">
        <v>360</v>
      </c>
      <c r="F397" s="6">
        <f t="shared" si="15"/>
        <v>72</v>
      </c>
      <c r="G397" s="7">
        <f t="shared" si="17"/>
        <v>4.4226822210769212</v>
      </c>
      <c r="H397" s="7">
        <f t="shared" si="16"/>
        <v>98.281827135042704</v>
      </c>
    </row>
    <row r="398" spans="5:8" x14ac:dyDescent="0.35">
      <c r="E398" s="6">
        <v>361</v>
      </c>
      <c r="F398" s="6">
        <f t="shared" si="15"/>
        <v>72.2</v>
      </c>
      <c r="G398" s="7">
        <f t="shared" si="17"/>
        <v>4.4227128133051616</v>
      </c>
      <c r="H398" s="7">
        <f t="shared" si="16"/>
        <v>98.282506962336925</v>
      </c>
    </row>
    <row r="399" spans="5:8" x14ac:dyDescent="0.35">
      <c r="E399" s="6">
        <v>362</v>
      </c>
      <c r="F399" s="6">
        <f t="shared" si="15"/>
        <v>72.400000000000006</v>
      </c>
      <c r="G399" s="7">
        <f t="shared" si="17"/>
        <v>4.4227433934290135</v>
      </c>
      <c r="H399" s="7">
        <f t="shared" si="16"/>
        <v>98.283186520644733</v>
      </c>
    </row>
    <row r="400" spans="5:8" x14ac:dyDescent="0.35">
      <c r="E400" s="6">
        <v>363</v>
      </c>
      <c r="F400" s="6">
        <f t="shared" si="15"/>
        <v>72.599999999999994</v>
      </c>
      <c r="G400" s="7">
        <f t="shared" si="17"/>
        <v>4.4227739614532666</v>
      </c>
      <c r="H400" s="7">
        <f t="shared" si="16"/>
        <v>98.283865810072584</v>
      </c>
    </row>
    <row r="401" spans="5:8" x14ac:dyDescent="0.35">
      <c r="E401" s="6">
        <v>364</v>
      </c>
      <c r="F401" s="6">
        <f t="shared" si="15"/>
        <v>72.8</v>
      </c>
      <c r="G401" s="7">
        <f t="shared" si="17"/>
        <v>4.4228045173827075</v>
      </c>
      <c r="H401" s="7">
        <f t="shared" si="16"/>
        <v>98.284544830726844</v>
      </c>
    </row>
    <row r="402" spans="5:8" x14ac:dyDescent="0.35">
      <c r="E402" s="6">
        <v>365</v>
      </c>
      <c r="F402" s="6">
        <f t="shared" si="15"/>
        <v>73</v>
      </c>
      <c r="G402" s="7">
        <f t="shared" si="17"/>
        <v>4.4228350612221226</v>
      </c>
      <c r="H402" s="7">
        <f t="shared" si="16"/>
        <v>98.285223582713826</v>
      </c>
    </row>
    <row r="403" spans="5:8" x14ac:dyDescent="0.35">
      <c r="E403" s="6">
        <v>366</v>
      </c>
      <c r="F403" s="6">
        <f t="shared" si="15"/>
        <v>73.2</v>
      </c>
      <c r="G403" s="7">
        <f t="shared" si="17"/>
        <v>4.4228655929762954</v>
      </c>
      <c r="H403" s="7">
        <f t="shared" si="16"/>
        <v>98.285902066139897</v>
      </c>
    </row>
    <row r="404" spans="5:8" x14ac:dyDescent="0.35">
      <c r="E404" s="6">
        <v>367</v>
      </c>
      <c r="F404" s="6">
        <f t="shared" si="15"/>
        <v>73.400000000000006</v>
      </c>
      <c r="G404" s="7">
        <f t="shared" si="17"/>
        <v>4.4228961126500073</v>
      </c>
      <c r="H404" s="7">
        <f t="shared" si="16"/>
        <v>98.28658028111127</v>
      </c>
    </row>
    <row r="405" spans="5:8" x14ac:dyDescent="0.35">
      <c r="E405" s="6">
        <v>368</v>
      </c>
      <c r="F405" s="6">
        <f t="shared" si="15"/>
        <v>73.600000000000009</v>
      </c>
      <c r="G405" s="7">
        <f t="shared" si="17"/>
        <v>4.4229266202480391</v>
      </c>
      <c r="H405" s="7">
        <f t="shared" si="16"/>
        <v>98.287258227734199</v>
      </c>
    </row>
    <row r="406" spans="5:8" x14ac:dyDescent="0.35">
      <c r="E406" s="6">
        <v>369</v>
      </c>
      <c r="F406" s="6">
        <f t="shared" si="15"/>
        <v>73.8</v>
      </c>
      <c r="G406" s="7">
        <f t="shared" si="17"/>
        <v>4.4229571157751666</v>
      </c>
      <c r="H406" s="7">
        <f t="shared" si="16"/>
        <v>98.287935906114811</v>
      </c>
    </row>
    <row r="407" spans="5:8" x14ac:dyDescent="0.35">
      <c r="E407" s="6">
        <v>370</v>
      </c>
      <c r="F407" s="6">
        <f t="shared" si="15"/>
        <v>74</v>
      </c>
      <c r="G407" s="7">
        <f t="shared" si="17"/>
        <v>4.4229875992361682</v>
      </c>
      <c r="H407" s="7">
        <f t="shared" si="16"/>
        <v>98.288613316359303</v>
      </c>
    </row>
    <row r="408" spans="5:8" x14ac:dyDescent="0.35">
      <c r="E408" s="6">
        <v>371</v>
      </c>
      <c r="F408" s="6">
        <f t="shared" si="15"/>
        <v>74.2</v>
      </c>
      <c r="G408" s="7">
        <f t="shared" si="17"/>
        <v>4.4230180706358171</v>
      </c>
      <c r="H408" s="7">
        <f t="shared" si="16"/>
        <v>98.289290458573703</v>
      </c>
    </row>
    <row r="409" spans="5:8" x14ac:dyDescent="0.35">
      <c r="E409" s="6">
        <v>372</v>
      </c>
      <c r="F409" s="6">
        <f t="shared" si="15"/>
        <v>74.400000000000006</v>
      </c>
      <c r="G409" s="7">
        <f t="shared" si="17"/>
        <v>4.4230485299788853</v>
      </c>
      <c r="H409" s="7">
        <f t="shared" si="16"/>
        <v>98.289967332864109</v>
      </c>
    </row>
    <row r="410" spans="5:8" x14ac:dyDescent="0.35">
      <c r="E410" s="6">
        <v>373</v>
      </c>
      <c r="F410" s="6">
        <f t="shared" si="15"/>
        <v>74.599999999999994</v>
      </c>
      <c r="G410" s="7">
        <f t="shared" si="17"/>
        <v>4.4230789772701442</v>
      </c>
      <c r="H410" s="7">
        <f t="shared" si="16"/>
        <v>98.290643939336547</v>
      </c>
    </row>
    <row r="411" spans="5:8" x14ac:dyDescent="0.35">
      <c r="E411" s="6">
        <v>374</v>
      </c>
      <c r="F411" s="6">
        <f t="shared" si="15"/>
        <v>74.800000000000011</v>
      </c>
      <c r="G411" s="7">
        <f t="shared" si="17"/>
        <v>4.4231094125143606</v>
      </c>
      <c r="H411" s="7">
        <f t="shared" si="16"/>
        <v>98.291320278096904</v>
      </c>
    </row>
    <row r="412" spans="5:8" x14ac:dyDescent="0.35">
      <c r="E412" s="6">
        <v>375</v>
      </c>
      <c r="F412" s="6">
        <f t="shared" si="15"/>
        <v>75</v>
      </c>
      <c r="G412" s="7">
        <f t="shared" si="17"/>
        <v>4.4231398357163032</v>
      </c>
      <c r="H412" s="7">
        <f t="shared" si="16"/>
        <v>98.291996349251193</v>
      </c>
    </row>
    <row r="413" spans="5:8" x14ac:dyDescent="0.35">
      <c r="E413" s="6">
        <v>376</v>
      </c>
      <c r="F413" s="6">
        <f t="shared" si="15"/>
        <v>75.2</v>
      </c>
      <c r="G413" s="7">
        <f t="shared" si="17"/>
        <v>4.4231702468807361</v>
      </c>
      <c r="H413" s="7">
        <f t="shared" si="16"/>
        <v>98.292672152905254</v>
      </c>
    </row>
    <row r="414" spans="5:8" x14ac:dyDescent="0.35">
      <c r="E414" s="6">
        <v>377</v>
      </c>
      <c r="F414" s="6">
        <f t="shared" si="15"/>
        <v>75.400000000000006</v>
      </c>
      <c r="G414" s="7">
        <f t="shared" si="17"/>
        <v>4.4232006460124209</v>
      </c>
      <c r="H414" s="7">
        <f t="shared" si="16"/>
        <v>98.293347689164918</v>
      </c>
    </row>
    <row r="415" spans="5:8" x14ac:dyDescent="0.35">
      <c r="E415" s="6">
        <v>378</v>
      </c>
      <c r="F415" s="6">
        <f t="shared" si="15"/>
        <v>75.600000000000009</v>
      </c>
      <c r="G415" s="7">
        <f t="shared" si="17"/>
        <v>4.42323103311612</v>
      </c>
      <c r="H415" s="7">
        <f t="shared" si="16"/>
        <v>98.294022958135997</v>
      </c>
    </row>
    <row r="416" spans="5:8" x14ac:dyDescent="0.35">
      <c r="E416" s="6">
        <v>379</v>
      </c>
      <c r="F416" s="6">
        <f t="shared" si="15"/>
        <v>75.8</v>
      </c>
      <c r="G416" s="7">
        <f t="shared" si="17"/>
        <v>4.4232614081965922</v>
      </c>
      <c r="H416" s="7">
        <f t="shared" si="16"/>
        <v>98.294697959924264</v>
      </c>
    </row>
    <row r="417" spans="5:8" x14ac:dyDescent="0.35">
      <c r="E417" s="6">
        <v>380</v>
      </c>
      <c r="F417" s="6">
        <f t="shared" si="15"/>
        <v>76</v>
      </c>
      <c r="G417" s="7">
        <f t="shared" si="17"/>
        <v>4.4232917712585937</v>
      </c>
      <c r="H417" s="7">
        <f t="shared" si="16"/>
        <v>98.295372694635418</v>
      </c>
    </row>
    <row r="418" spans="5:8" x14ac:dyDescent="0.35">
      <c r="E418" s="6">
        <v>381</v>
      </c>
      <c r="F418" s="6">
        <f t="shared" si="15"/>
        <v>76.2</v>
      </c>
      <c r="G418" s="7">
        <f t="shared" si="17"/>
        <v>4.4233221223068817</v>
      </c>
      <c r="H418" s="7">
        <f t="shared" si="16"/>
        <v>98.296047162375146</v>
      </c>
    </row>
    <row r="419" spans="5:8" x14ac:dyDescent="0.35">
      <c r="E419" s="6">
        <v>382</v>
      </c>
      <c r="F419" s="6">
        <f t="shared" si="15"/>
        <v>76.400000000000006</v>
      </c>
      <c r="G419" s="7">
        <f t="shared" si="17"/>
        <v>4.4233524613462079</v>
      </c>
      <c r="H419" s="7">
        <f t="shared" si="16"/>
        <v>98.296721363249063</v>
      </c>
    </row>
    <row r="420" spans="5:8" x14ac:dyDescent="0.35">
      <c r="E420" s="6">
        <v>383</v>
      </c>
      <c r="F420" s="6">
        <f t="shared" si="15"/>
        <v>76.599999999999994</v>
      </c>
      <c r="G420" s="7">
        <f t="shared" si="17"/>
        <v>4.4233827883813248</v>
      </c>
      <c r="H420" s="7">
        <f t="shared" si="16"/>
        <v>98.297395297362783</v>
      </c>
    </row>
    <row r="421" spans="5:8" x14ac:dyDescent="0.35">
      <c r="E421" s="6">
        <v>384</v>
      </c>
      <c r="F421" s="6">
        <f t="shared" si="15"/>
        <v>76.8</v>
      </c>
      <c r="G421" s="7">
        <f t="shared" si="17"/>
        <v>4.4234131034169826</v>
      </c>
      <c r="H421" s="7">
        <f t="shared" si="16"/>
        <v>98.298068964821837</v>
      </c>
    </row>
    <row r="422" spans="5:8" x14ac:dyDescent="0.35">
      <c r="E422" s="6">
        <v>385</v>
      </c>
      <c r="F422" s="6">
        <f t="shared" ref="F422:F485" si="18">$B$34/500*E422*2.5</f>
        <v>77</v>
      </c>
      <c r="G422" s="7">
        <f t="shared" si="17"/>
        <v>4.4234434064579276</v>
      </c>
      <c r="H422" s="7">
        <f t="shared" ref="H422:H485" si="19">G422/$B$26*100</f>
        <v>98.298742365731727</v>
      </c>
    </row>
    <row r="423" spans="5:8" x14ac:dyDescent="0.35">
      <c r="E423" s="6">
        <v>386</v>
      </c>
      <c r="F423" s="6">
        <f t="shared" si="18"/>
        <v>77.2</v>
      </c>
      <c r="G423" s="7">
        <f t="shared" ref="G423:G486" si="20">$B$26 - $B$29*EXP(-F423*0.000000001/($B$32*$B$28*0.000000001))</f>
        <v>4.4234736975089071</v>
      </c>
      <c r="H423" s="7">
        <f t="shared" si="19"/>
        <v>98.299415500197938</v>
      </c>
    </row>
    <row r="424" spans="5:8" x14ac:dyDescent="0.35">
      <c r="E424" s="6">
        <v>387</v>
      </c>
      <c r="F424" s="6">
        <f t="shared" si="18"/>
        <v>77.400000000000006</v>
      </c>
      <c r="G424" s="7">
        <f t="shared" si="20"/>
        <v>4.423503976574664</v>
      </c>
      <c r="H424" s="7">
        <f t="shared" si="19"/>
        <v>98.300088368325873</v>
      </c>
    </row>
    <row r="425" spans="5:8" x14ac:dyDescent="0.35">
      <c r="E425" s="6">
        <v>388</v>
      </c>
      <c r="F425" s="6">
        <f t="shared" si="18"/>
        <v>77.599999999999994</v>
      </c>
      <c r="G425" s="7">
        <f t="shared" si="20"/>
        <v>4.4235342436599412</v>
      </c>
      <c r="H425" s="7">
        <f t="shared" si="19"/>
        <v>98.300760970220907</v>
      </c>
    </row>
    <row r="426" spans="5:8" x14ac:dyDescent="0.35">
      <c r="E426" s="6">
        <v>389</v>
      </c>
      <c r="F426" s="6">
        <f t="shared" si="18"/>
        <v>77.8</v>
      </c>
      <c r="G426" s="7">
        <f t="shared" si="20"/>
        <v>4.4235644987694789</v>
      </c>
      <c r="H426" s="7">
        <f t="shared" si="19"/>
        <v>98.301433305988411</v>
      </c>
    </row>
    <row r="427" spans="5:8" x14ac:dyDescent="0.35">
      <c r="E427" s="6">
        <v>390</v>
      </c>
      <c r="F427" s="6">
        <f t="shared" si="18"/>
        <v>78</v>
      </c>
      <c r="G427" s="7">
        <f t="shared" si="20"/>
        <v>4.4235947419080164</v>
      </c>
      <c r="H427" s="7">
        <f t="shared" si="19"/>
        <v>98.302105375733689</v>
      </c>
    </row>
    <row r="428" spans="5:8" x14ac:dyDescent="0.35">
      <c r="E428" s="6">
        <v>391</v>
      </c>
      <c r="F428" s="6">
        <f t="shared" si="18"/>
        <v>78.2</v>
      </c>
      <c r="G428" s="7">
        <f t="shared" si="20"/>
        <v>4.4236249730802886</v>
      </c>
      <c r="H428" s="7">
        <f t="shared" si="19"/>
        <v>98.302777179561971</v>
      </c>
    </row>
    <row r="429" spans="5:8" x14ac:dyDescent="0.35">
      <c r="E429" s="6">
        <v>392</v>
      </c>
      <c r="F429" s="6">
        <f t="shared" si="18"/>
        <v>78.400000000000006</v>
      </c>
      <c r="G429" s="7">
        <f t="shared" si="20"/>
        <v>4.4236551922910303</v>
      </c>
      <c r="H429" s="7">
        <f t="shared" si="19"/>
        <v>98.303448717578462</v>
      </c>
    </row>
    <row r="430" spans="5:8" x14ac:dyDescent="0.35">
      <c r="E430" s="6">
        <v>393</v>
      </c>
      <c r="F430" s="6">
        <f t="shared" si="18"/>
        <v>78.600000000000009</v>
      </c>
      <c r="G430" s="7">
        <f t="shared" si="20"/>
        <v>4.4236853995449756</v>
      </c>
      <c r="H430" s="7">
        <f t="shared" si="19"/>
        <v>98.304119989888349</v>
      </c>
    </row>
    <row r="431" spans="5:8" x14ac:dyDescent="0.35">
      <c r="E431" s="6">
        <v>394</v>
      </c>
      <c r="F431" s="6">
        <f t="shared" si="18"/>
        <v>78.8</v>
      </c>
      <c r="G431" s="7">
        <f t="shared" si="20"/>
        <v>4.4237155948468549</v>
      </c>
      <c r="H431" s="7">
        <f t="shared" si="19"/>
        <v>98.304790996596779</v>
      </c>
    </row>
    <row r="432" spans="5:8" x14ac:dyDescent="0.35">
      <c r="E432" s="6">
        <v>395</v>
      </c>
      <c r="F432" s="6">
        <f t="shared" si="18"/>
        <v>79</v>
      </c>
      <c r="G432" s="7">
        <f t="shared" si="20"/>
        <v>4.4237457782013969</v>
      </c>
      <c r="H432" s="7">
        <f t="shared" si="19"/>
        <v>98.305461737808812</v>
      </c>
    </row>
    <row r="433" spans="5:8" x14ac:dyDescent="0.35">
      <c r="E433" s="6">
        <v>396</v>
      </c>
      <c r="F433" s="6">
        <f t="shared" si="18"/>
        <v>79.2</v>
      </c>
      <c r="G433" s="7">
        <f t="shared" si="20"/>
        <v>4.4237759496133293</v>
      </c>
      <c r="H433" s="7">
        <f t="shared" si="19"/>
        <v>98.306132213629539</v>
      </c>
    </row>
    <row r="434" spans="5:8" x14ac:dyDescent="0.35">
      <c r="E434" s="6">
        <v>397</v>
      </c>
      <c r="F434" s="6">
        <f t="shared" si="18"/>
        <v>79.400000000000006</v>
      </c>
      <c r="G434" s="7">
        <f t="shared" si="20"/>
        <v>4.4238061090873764</v>
      </c>
      <c r="H434" s="7">
        <f t="shared" si="19"/>
        <v>98.306802424163919</v>
      </c>
    </row>
    <row r="435" spans="5:8" x14ac:dyDescent="0.35">
      <c r="E435" s="6">
        <v>398</v>
      </c>
      <c r="F435" s="6">
        <f t="shared" si="18"/>
        <v>79.599999999999994</v>
      </c>
      <c r="G435" s="7">
        <f t="shared" si="20"/>
        <v>4.4238362566282632</v>
      </c>
      <c r="H435" s="7">
        <f t="shared" si="19"/>
        <v>98.307472369516958</v>
      </c>
    </row>
    <row r="436" spans="5:8" x14ac:dyDescent="0.35">
      <c r="E436" s="6">
        <v>399</v>
      </c>
      <c r="F436" s="6">
        <f t="shared" si="18"/>
        <v>79.800000000000011</v>
      </c>
      <c r="G436" s="7">
        <f t="shared" si="20"/>
        <v>4.4238663922407095</v>
      </c>
      <c r="H436" s="7">
        <f t="shared" si="19"/>
        <v>98.308142049793545</v>
      </c>
    </row>
    <row r="437" spans="5:8" x14ac:dyDescent="0.35">
      <c r="E437" s="6">
        <v>400</v>
      </c>
      <c r="F437" s="6">
        <f t="shared" si="18"/>
        <v>80</v>
      </c>
      <c r="G437" s="7">
        <f t="shared" si="20"/>
        <v>4.423896515929437</v>
      </c>
      <c r="H437" s="7">
        <f t="shared" si="19"/>
        <v>98.3088114650986</v>
      </c>
    </row>
    <row r="438" spans="5:8" x14ac:dyDescent="0.35">
      <c r="E438" s="6">
        <v>401</v>
      </c>
      <c r="F438" s="6">
        <f t="shared" si="18"/>
        <v>80.199999999999989</v>
      </c>
      <c r="G438" s="7">
        <f t="shared" si="20"/>
        <v>4.4239266276991618</v>
      </c>
      <c r="H438" s="7">
        <f t="shared" si="19"/>
        <v>98.309480615536927</v>
      </c>
    </row>
    <row r="439" spans="5:8" x14ac:dyDescent="0.35">
      <c r="E439" s="6">
        <v>402</v>
      </c>
      <c r="F439" s="6">
        <f t="shared" si="18"/>
        <v>80.400000000000006</v>
      </c>
      <c r="G439" s="7">
        <f t="shared" si="20"/>
        <v>4.423956727554601</v>
      </c>
      <c r="H439" s="7">
        <f t="shared" si="19"/>
        <v>98.310149501213346</v>
      </c>
    </row>
    <row r="440" spans="5:8" x14ac:dyDescent="0.35">
      <c r="E440" s="6">
        <v>403</v>
      </c>
      <c r="F440" s="6">
        <f t="shared" si="18"/>
        <v>80.600000000000009</v>
      </c>
      <c r="G440" s="7">
        <f t="shared" si="20"/>
        <v>4.4239868155004682</v>
      </c>
      <c r="H440" s="7">
        <f t="shared" si="19"/>
        <v>98.310818122232618</v>
      </c>
    </row>
    <row r="441" spans="5:8" x14ac:dyDescent="0.35">
      <c r="E441" s="6">
        <v>404</v>
      </c>
      <c r="F441" s="6">
        <f t="shared" si="18"/>
        <v>80.8</v>
      </c>
      <c r="G441" s="7">
        <f t="shared" si="20"/>
        <v>4.4240168915414761</v>
      </c>
      <c r="H441" s="7">
        <f t="shared" si="19"/>
        <v>98.311486478699479</v>
      </c>
    </row>
    <row r="442" spans="5:8" x14ac:dyDescent="0.35">
      <c r="E442" s="6">
        <v>405</v>
      </c>
      <c r="F442" s="6">
        <f t="shared" si="18"/>
        <v>81</v>
      </c>
      <c r="G442" s="7">
        <f t="shared" si="20"/>
        <v>4.4240469556823339</v>
      </c>
      <c r="H442" s="7">
        <f t="shared" si="19"/>
        <v>98.312154570718533</v>
      </c>
    </row>
    <row r="443" spans="5:8" x14ac:dyDescent="0.35">
      <c r="E443" s="6">
        <v>406</v>
      </c>
      <c r="F443" s="6">
        <f t="shared" si="18"/>
        <v>81.200000000000017</v>
      </c>
      <c r="G443" s="7">
        <f t="shared" si="20"/>
        <v>4.4240770079277514</v>
      </c>
      <c r="H443" s="7">
        <f t="shared" si="19"/>
        <v>98.312822398394474</v>
      </c>
    </row>
    <row r="444" spans="5:8" x14ac:dyDescent="0.35">
      <c r="E444" s="6">
        <v>407</v>
      </c>
      <c r="F444" s="6">
        <f t="shared" si="18"/>
        <v>81.400000000000006</v>
      </c>
      <c r="G444" s="7">
        <f t="shared" si="20"/>
        <v>4.4241070482824352</v>
      </c>
      <c r="H444" s="7">
        <f t="shared" si="19"/>
        <v>98.313489961831891</v>
      </c>
    </row>
    <row r="445" spans="5:8" x14ac:dyDescent="0.35">
      <c r="E445" s="6">
        <v>408</v>
      </c>
      <c r="F445" s="6">
        <f t="shared" si="18"/>
        <v>81.599999999999994</v>
      </c>
      <c r="G445" s="7">
        <f t="shared" si="20"/>
        <v>4.424137076751089</v>
      </c>
      <c r="H445" s="7">
        <f t="shared" si="19"/>
        <v>98.314157261135321</v>
      </c>
    </row>
    <row r="446" spans="5:8" x14ac:dyDescent="0.35">
      <c r="E446" s="6">
        <v>409</v>
      </c>
      <c r="F446" s="6">
        <f t="shared" si="18"/>
        <v>81.8</v>
      </c>
      <c r="G446" s="7">
        <f t="shared" si="20"/>
        <v>4.4241670933384167</v>
      </c>
      <c r="H446" s="7">
        <f t="shared" si="19"/>
        <v>98.31482429640927</v>
      </c>
    </row>
    <row r="447" spans="5:8" x14ac:dyDescent="0.35">
      <c r="E447" s="6">
        <v>410</v>
      </c>
      <c r="F447" s="6">
        <f t="shared" si="18"/>
        <v>82</v>
      </c>
      <c r="G447" s="7">
        <f t="shared" si="20"/>
        <v>4.4241970980491185</v>
      </c>
      <c r="H447" s="7">
        <f t="shared" si="19"/>
        <v>98.315491067758188</v>
      </c>
    </row>
    <row r="448" spans="5:8" x14ac:dyDescent="0.35">
      <c r="E448" s="6">
        <v>411</v>
      </c>
      <c r="F448" s="6">
        <f t="shared" si="18"/>
        <v>82.2</v>
      </c>
      <c r="G448" s="7">
        <f t="shared" si="20"/>
        <v>4.4242270908878956</v>
      </c>
      <c r="H448" s="7">
        <f t="shared" si="19"/>
        <v>98.316157575286567</v>
      </c>
    </row>
    <row r="449" spans="5:8" x14ac:dyDescent="0.35">
      <c r="E449" s="6">
        <v>412</v>
      </c>
      <c r="F449" s="6">
        <f t="shared" si="18"/>
        <v>82.4</v>
      </c>
      <c r="G449" s="7">
        <f t="shared" si="20"/>
        <v>4.4242570718594427</v>
      </c>
      <c r="H449" s="7">
        <f t="shared" si="19"/>
        <v>98.31682381909873</v>
      </c>
    </row>
    <row r="450" spans="5:8" x14ac:dyDescent="0.35">
      <c r="E450" s="6">
        <v>413</v>
      </c>
      <c r="F450" s="6">
        <f t="shared" si="18"/>
        <v>82.6</v>
      </c>
      <c r="G450" s="7">
        <f t="shared" si="20"/>
        <v>4.4242870409684567</v>
      </c>
      <c r="H450" s="7">
        <f t="shared" si="19"/>
        <v>98.31748979929904</v>
      </c>
    </row>
    <row r="451" spans="5:8" x14ac:dyDescent="0.35">
      <c r="E451" s="6">
        <v>414</v>
      </c>
      <c r="F451" s="6">
        <f t="shared" si="18"/>
        <v>82.8</v>
      </c>
      <c r="G451" s="7">
        <f t="shared" si="20"/>
        <v>4.4243169982196315</v>
      </c>
      <c r="H451" s="7">
        <f t="shared" si="19"/>
        <v>98.318155515991805</v>
      </c>
    </row>
    <row r="452" spans="5:8" x14ac:dyDescent="0.35">
      <c r="E452" s="6">
        <v>415</v>
      </c>
      <c r="F452" s="6">
        <f t="shared" si="18"/>
        <v>83</v>
      </c>
      <c r="G452" s="7">
        <f t="shared" si="20"/>
        <v>4.4243469436176577</v>
      </c>
      <c r="H452" s="7">
        <f t="shared" si="19"/>
        <v>98.31882096928129</v>
      </c>
    </row>
    <row r="453" spans="5:8" x14ac:dyDescent="0.35">
      <c r="E453" s="6">
        <v>416</v>
      </c>
      <c r="F453" s="6">
        <f t="shared" si="18"/>
        <v>83.2</v>
      </c>
      <c r="G453" s="7">
        <f t="shared" si="20"/>
        <v>4.4243768771672265</v>
      </c>
      <c r="H453" s="7">
        <f t="shared" si="19"/>
        <v>98.31948615927169</v>
      </c>
    </row>
    <row r="454" spans="5:8" x14ac:dyDescent="0.35">
      <c r="E454" s="6">
        <v>417</v>
      </c>
      <c r="F454" s="6">
        <f t="shared" si="18"/>
        <v>83.4</v>
      </c>
      <c r="G454" s="7">
        <f t="shared" si="20"/>
        <v>4.4244067988730258</v>
      </c>
      <c r="H454" s="7">
        <f t="shared" si="19"/>
        <v>98.320151086067241</v>
      </c>
    </row>
    <row r="455" spans="5:8" x14ac:dyDescent="0.35">
      <c r="E455" s="6">
        <v>418</v>
      </c>
      <c r="F455" s="6">
        <f t="shared" si="18"/>
        <v>83.6</v>
      </c>
      <c r="G455" s="7">
        <f t="shared" si="20"/>
        <v>4.4244367087397407</v>
      </c>
      <c r="H455" s="7">
        <f t="shared" si="19"/>
        <v>98.320815749772024</v>
      </c>
    </row>
    <row r="456" spans="5:8" x14ac:dyDescent="0.35">
      <c r="E456" s="6">
        <v>419</v>
      </c>
      <c r="F456" s="6">
        <f t="shared" si="18"/>
        <v>83.800000000000011</v>
      </c>
      <c r="G456" s="7">
        <f t="shared" si="20"/>
        <v>4.4244666067720573</v>
      </c>
      <c r="H456" s="7">
        <f t="shared" si="19"/>
        <v>98.32148015049016</v>
      </c>
    </row>
    <row r="457" spans="5:8" x14ac:dyDescent="0.35">
      <c r="E457" s="6">
        <v>420</v>
      </c>
      <c r="F457" s="6">
        <f t="shared" si="18"/>
        <v>84</v>
      </c>
      <c r="G457" s="7">
        <f t="shared" si="20"/>
        <v>4.4244964929746562</v>
      </c>
      <c r="H457" s="7">
        <f t="shared" si="19"/>
        <v>98.322144288325703</v>
      </c>
    </row>
    <row r="458" spans="5:8" x14ac:dyDescent="0.35">
      <c r="E458" s="6">
        <v>421</v>
      </c>
      <c r="F458" s="6">
        <f t="shared" si="18"/>
        <v>84.2</v>
      </c>
      <c r="G458" s="7">
        <f t="shared" si="20"/>
        <v>4.424526367352219</v>
      </c>
      <c r="H458" s="7">
        <f t="shared" si="19"/>
        <v>98.322808163382646</v>
      </c>
    </row>
    <row r="459" spans="5:8" x14ac:dyDescent="0.35">
      <c r="E459" s="6">
        <v>422</v>
      </c>
      <c r="F459" s="6">
        <f t="shared" si="18"/>
        <v>84.399999999999991</v>
      </c>
      <c r="G459" s="7">
        <f t="shared" si="20"/>
        <v>4.4245562299094248</v>
      </c>
      <c r="H459" s="7">
        <f t="shared" si="19"/>
        <v>98.323471775764986</v>
      </c>
    </row>
    <row r="460" spans="5:8" x14ac:dyDescent="0.35">
      <c r="E460" s="6">
        <v>423</v>
      </c>
      <c r="F460" s="6">
        <f t="shared" si="18"/>
        <v>84.600000000000009</v>
      </c>
      <c r="G460" s="7">
        <f t="shared" si="20"/>
        <v>4.4245860806509496</v>
      </c>
      <c r="H460" s="7">
        <f t="shared" si="19"/>
        <v>98.32413512557666</v>
      </c>
    </row>
    <row r="461" spans="5:8" x14ac:dyDescent="0.35">
      <c r="E461" s="6">
        <v>424</v>
      </c>
      <c r="F461" s="6">
        <f t="shared" si="18"/>
        <v>84.800000000000011</v>
      </c>
      <c r="G461" s="7">
        <f t="shared" si="20"/>
        <v>4.4246159195814698</v>
      </c>
      <c r="H461" s="7">
        <f t="shared" si="19"/>
        <v>98.32479821292155</v>
      </c>
    </row>
    <row r="462" spans="5:8" x14ac:dyDescent="0.35">
      <c r="E462" s="6">
        <v>425</v>
      </c>
      <c r="F462" s="6">
        <f t="shared" si="18"/>
        <v>85</v>
      </c>
      <c r="G462" s="7">
        <f t="shared" si="20"/>
        <v>4.4246457467056581</v>
      </c>
      <c r="H462" s="7">
        <f t="shared" si="19"/>
        <v>98.325461037903523</v>
      </c>
    </row>
    <row r="463" spans="5:8" x14ac:dyDescent="0.35">
      <c r="E463" s="6">
        <v>426</v>
      </c>
      <c r="F463" s="6">
        <f t="shared" si="18"/>
        <v>85.199999999999989</v>
      </c>
      <c r="G463" s="7">
        <f t="shared" si="20"/>
        <v>4.4246755620281846</v>
      </c>
      <c r="H463" s="7">
        <f t="shared" si="19"/>
        <v>98.326123600626332</v>
      </c>
    </row>
    <row r="464" spans="5:8" x14ac:dyDescent="0.35">
      <c r="E464" s="6">
        <v>427</v>
      </c>
      <c r="F464" s="6">
        <f t="shared" si="18"/>
        <v>85.4</v>
      </c>
      <c r="G464" s="7">
        <f t="shared" si="20"/>
        <v>4.424705365553721</v>
      </c>
      <c r="H464" s="7">
        <f t="shared" si="19"/>
        <v>98.326785901193801</v>
      </c>
    </row>
    <row r="465" spans="5:8" x14ac:dyDescent="0.35">
      <c r="E465" s="6">
        <v>428</v>
      </c>
      <c r="F465" s="6">
        <f t="shared" si="18"/>
        <v>85.600000000000009</v>
      </c>
      <c r="G465" s="7">
        <f t="shared" si="20"/>
        <v>4.4247351572869338</v>
      </c>
      <c r="H465" s="7">
        <f t="shared" si="19"/>
        <v>98.327447939709643</v>
      </c>
    </row>
    <row r="466" spans="5:8" x14ac:dyDescent="0.35">
      <c r="E466" s="6">
        <v>429</v>
      </c>
      <c r="F466" s="6">
        <f t="shared" si="18"/>
        <v>85.8</v>
      </c>
      <c r="G466" s="7">
        <f t="shared" si="20"/>
        <v>4.4247649372324886</v>
      </c>
      <c r="H466" s="7">
        <f t="shared" si="19"/>
        <v>98.328109716277524</v>
      </c>
    </row>
    <row r="467" spans="5:8" x14ac:dyDescent="0.35">
      <c r="E467" s="6">
        <v>430</v>
      </c>
      <c r="F467" s="6">
        <f t="shared" si="18"/>
        <v>86</v>
      </c>
      <c r="G467" s="7">
        <f t="shared" si="20"/>
        <v>4.4247947053950503</v>
      </c>
      <c r="H467" s="7">
        <f t="shared" si="19"/>
        <v>98.328771231001127</v>
      </c>
    </row>
    <row r="468" spans="5:8" x14ac:dyDescent="0.35">
      <c r="E468" s="6">
        <v>431</v>
      </c>
      <c r="F468" s="6">
        <f t="shared" si="18"/>
        <v>86.200000000000017</v>
      </c>
      <c r="G468" s="7">
        <f t="shared" si="20"/>
        <v>4.4248244617792798</v>
      </c>
      <c r="H468" s="7">
        <f t="shared" si="19"/>
        <v>98.329432483983993</v>
      </c>
    </row>
    <row r="469" spans="5:8" x14ac:dyDescent="0.35">
      <c r="E469" s="6">
        <v>432</v>
      </c>
      <c r="F469" s="6">
        <f t="shared" si="18"/>
        <v>86.4</v>
      </c>
      <c r="G469" s="7">
        <f t="shared" si="20"/>
        <v>4.4248542063898393</v>
      </c>
      <c r="H469" s="7">
        <f t="shared" si="19"/>
        <v>98.330093475329761</v>
      </c>
    </row>
    <row r="470" spans="5:8" x14ac:dyDescent="0.35">
      <c r="E470" s="6">
        <v>433</v>
      </c>
      <c r="F470" s="6">
        <f t="shared" si="18"/>
        <v>86.6</v>
      </c>
      <c r="G470" s="7">
        <f t="shared" si="20"/>
        <v>4.4248839392313855</v>
      </c>
      <c r="H470" s="7">
        <f t="shared" si="19"/>
        <v>98.330754205141901</v>
      </c>
    </row>
    <row r="471" spans="5:8" x14ac:dyDescent="0.35">
      <c r="E471" s="6">
        <v>434</v>
      </c>
      <c r="F471" s="6">
        <f t="shared" si="18"/>
        <v>86.8</v>
      </c>
      <c r="G471" s="7">
        <f t="shared" si="20"/>
        <v>4.4249136603085759</v>
      </c>
      <c r="H471" s="7">
        <f t="shared" si="19"/>
        <v>98.331414673523909</v>
      </c>
    </row>
    <row r="472" spans="5:8" x14ac:dyDescent="0.35">
      <c r="E472" s="6">
        <v>435</v>
      </c>
      <c r="F472" s="6">
        <f t="shared" si="18"/>
        <v>87.000000000000014</v>
      </c>
      <c r="G472" s="7">
        <f t="shared" si="20"/>
        <v>4.4249433696260647</v>
      </c>
      <c r="H472" s="7">
        <f t="shared" si="19"/>
        <v>98.332074880579214</v>
      </c>
    </row>
    <row r="473" spans="5:8" x14ac:dyDescent="0.35">
      <c r="E473" s="6">
        <v>436</v>
      </c>
      <c r="F473" s="6">
        <f t="shared" si="18"/>
        <v>87.2</v>
      </c>
      <c r="G473" s="7">
        <f t="shared" si="20"/>
        <v>4.4249730671885059</v>
      </c>
      <c r="H473" s="7">
        <f t="shared" si="19"/>
        <v>98.33273482641124</v>
      </c>
    </row>
    <row r="474" spans="5:8" x14ac:dyDescent="0.35">
      <c r="E474" s="6">
        <v>437</v>
      </c>
      <c r="F474" s="6">
        <f t="shared" si="18"/>
        <v>87.4</v>
      </c>
      <c r="G474" s="7">
        <f t="shared" si="20"/>
        <v>4.42500275300055</v>
      </c>
      <c r="H474" s="7">
        <f t="shared" si="19"/>
        <v>98.333394511123331</v>
      </c>
    </row>
    <row r="475" spans="5:8" x14ac:dyDescent="0.35">
      <c r="E475" s="6">
        <v>438</v>
      </c>
      <c r="F475" s="6">
        <f t="shared" si="18"/>
        <v>87.6</v>
      </c>
      <c r="G475" s="7">
        <f t="shared" si="20"/>
        <v>4.4250324270668457</v>
      </c>
      <c r="H475" s="7">
        <f t="shared" si="19"/>
        <v>98.334053934818797</v>
      </c>
    </row>
    <row r="476" spans="5:8" x14ac:dyDescent="0.35">
      <c r="E476" s="6">
        <v>439</v>
      </c>
      <c r="F476" s="6">
        <f t="shared" si="18"/>
        <v>87.8</v>
      </c>
      <c r="G476" s="7">
        <f t="shared" si="20"/>
        <v>4.4250620893920409</v>
      </c>
      <c r="H476" s="7">
        <f t="shared" si="19"/>
        <v>98.334713097600911</v>
      </c>
    </row>
    <row r="477" spans="5:8" x14ac:dyDescent="0.35">
      <c r="E477" s="6">
        <v>440</v>
      </c>
      <c r="F477" s="6">
        <f t="shared" si="18"/>
        <v>88</v>
      </c>
      <c r="G477" s="7">
        <f t="shared" si="20"/>
        <v>4.4250917399807816</v>
      </c>
      <c r="H477" s="7">
        <f t="shared" si="19"/>
        <v>98.335371999572928</v>
      </c>
    </row>
    <row r="478" spans="5:8" x14ac:dyDescent="0.35">
      <c r="E478" s="6">
        <v>441</v>
      </c>
      <c r="F478" s="6">
        <f t="shared" si="18"/>
        <v>88.2</v>
      </c>
      <c r="G478" s="7">
        <f t="shared" si="20"/>
        <v>4.4251213788377113</v>
      </c>
      <c r="H478" s="7">
        <f t="shared" si="19"/>
        <v>98.336030640838018</v>
      </c>
    </row>
    <row r="479" spans="5:8" x14ac:dyDescent="0.35">
      <c r="E479" s="6">
        <v>442</v>
      </c>
      <c r="F479" s="6">
        <f t="shared" si="18"/>
        <v>88.4</v>
      </c>
      <c r="G479" s="7">
        <f t="shared" si="20"/>
        <v>4.4251510059674715</v>
      </c>
      <c r="H479" s="7">
        <f t="shared" si="19"/>
        <v>98.336689021499367</v>
      </c>
    </row>
    <row r="480" spans="5:8" x14ac:dyDescent="0.35">
      <c r="E480" s="6">
        <v>443</v>
      </c>
      <c r="F480" s="6">
        <f t="shared" si="18"/>
        <v>88.6</v>
      </c>
      <c r="G480" s="7">
        <f t="shared" si="20"/>
        <v>4.4251806213747029</v>
      </c>
      <c r="H480" s="7">
        <f t="shared" si="19"/>
        <v>98.337347141660075</v>
      </c>
    </row>
    <row r="481" spans="5:8" x14ac:dyDescent="0.35">
      <c r="E481" s="6">
        <v>444</v>
      </c>
      <c r="F481" s="6">
        <f t="shared" si="18"/>
        <v>88.800000000000011</v>
      </c>
      <c r="G481" s="7">
        <f t="shared" si="20"/>
        <v>4.4252102250640437</v>
      </c>
      <c r="H481" s="7">
        <f t="shared" si="19"/>
        <v>98.338005001423184</v>
      </c>
    </row>
    <row r="482" spans="5:8" x14ac:dyDescent="0.35">
      <c r="E482" s="6">
        <v>445</v>
      </c>
      <c r="F482" s="6">
        <f t="shared" si="18"/>
        <v>89</v>
      </c>
      <c r="G482" s="7">
        <f t="shared" si="20"/>
        <v>4.4252398170401293</v>
      </c>
      <c r="H482" s="7">
        <f t="shared" si="19"/>
        <v>98.338662600891752</v>
      </c>
    </row>
    <row r="483" spans="5:8" x14ac:dyDescent="0.35">
      <c r="E483" s="6">
        <v>446</v>
      </c>
      <c r="F483" s="6">
        <f t="shared" si="18"/>
        <v>89.2</v>
      </c>
      <c r="G483" s="7">
        <f t="shared" si="20"/>
        <v>4.4252693973075949</v>
      </c>
      <c r="H483" s="7">
        <f t="shared" si="19"/>
        <v>98.339319940168778</v>
      </c>
    </row>
    <row r="484" spans="5:8" x14ac:dyDescent="0.35">
      <c r="E484" s="6">
        <v>447</v>
      </c>
      <c r="F484" s="6">
        <f t="shared" si="18"/>
        <v>89.399999999999991</v>
      </c>
      <c r="G484" s="7">
        <f t="shared" si="20"/>
        <v>4.4252989658710735</v>
      </c>
      <c r="H484" s="7">
        <f t="shared" si="19"/>
        <v>98.339977019357192</v>
      </c>
    </row>
    <row r="485" spans="5:8" x14ac:dyDescent="0.35">
      <c r="E485" s="6">
        <v>448</v>
      </c>
      <c r="F485" s="6">
        <f t="shared" si="18"/>
        <v>89.600000000000009</v>
      </c>
      <c r="G485" s="7">
        <f t="shared" si="20"/>
        <v>4.4253285227351959</v>
      </c>
      <c r="H485" s="7">
        <f t="shared" si="19"/>
        <v>98.34063383855991</v>
      </c>
    </row>
    <row r="486" spans="5:8" x14ac:dyDescent="0.35">
      <c r="E486" s="6">
        <v>449</v>
      </c>
      <c r="F486" s="6">
        <f t="shared" ref="F486:F537" si="21">$B$34/500*E486*2.5</f>
        <v>89.800000000000011</v>
      </c>
      <c r="G486" s="7">
        <f t="shared" si="20"/>
        <v>4.4253580679045914</v>
      </c>
      <c r="H486" s="7">
        <f t="shared" ref="H486:H537" si="22">G486/$B$26*100</f>
        <v>98.341290397879817</v>
      </c>
    </row>
    <row r="487" spans="5:8" x14ac:dyDescent="0.35">
      <c r="E487" s="6">
        <v>450</v>
      </c>
      <c r="F487" s="6">
        <f t="shared" si="21"/>
        <v>90</v>
      </c>
      <c r="G487" s="7">
        <f t="shared" ref="G487:G537" si="23">$B$26 - $B$29*EXP(-F487*0.000000001/($B$32*$B$28*0.000000001))</f>
        <v>4.4253876013838864</v>
      </c>
      <c r="H487" s="7">
        <f t="shared" si="22"/>
        <v>98.341946697419701</v>
      </c>
    </row>
    <row r="488" spans="5:8" x14ac:dyDescent="0.35">
      <c r="E488" s="6">
        <v>451</v>
      </c>
      <c r="F488" s="6">
        <f t="shared" si="21"/>
        <v>90.199999999999989</v>
      </c>
      <c r="G488" s="7">
        <f t="shared" si="23"/>
        <v>4.4254171231777075</v>
      </c>
      <c r="H488" s="7">
        <f t="shared" si="22"/>
        <v>98.342602737282391</v>
      </c>
    </row>
    <row r="489" spans="5:8" x14ac:dyDescent="0.35">
      <c r="E489" s="6">
        <v>452</v>
      </c>
      <c r="F489" s="6">
        <f t="shared" si="21"/>
        <v>90.4</v>
      </c>
      <c r="G489" s="7">
        <f t="shared" si="23"/>
        <v>4.4254466332906768</v>
      </c>
      <c r="H489" s="7">
        <f t="shared" si="22"/>
        <v>98.343258517570604</v>
      </c>
    </row>
    <row r="490" spans="5:8" x14ac:dyDescent="0.35">
      <c r="E490" s="6">
        <v>453</v>
      </c>
      <c r="F490" s="6">
        <f t="shared" si="21"/>
        <v>90.600000000000009</v>
      </c>
      <c r="G490" s="7">
        <f t="shared" si="23"/>
        <v>4.4254761317274172</v>
      </c>
      <c r="H490" s="7">
        <f t="shared" si="22"/>
        <v>98.343914038387055</v>
      </c>
    </row>
    <row r="491" spans="5:8" x14ac:dyDescent="0.35">
      <c r="E491" s="6">
        <v>454</v>
      </c>
      <c r="F491" s="6">
        <f t="shared" si="21"/>
        <v>90.8</v>
      </c>
      <c r="G491" s="7">
        <f t="shared" si="23"/>
        <v>4.4255056184925481</v>
      </c>
      <c r="H491" s="7">
        <f t="shared" si="22"/>
        <v>98.344569299834404</v>
      </c>
    </row>
    <row r="492" spans="5:8" x14ac:dyDescent="0.35">
      <c r="E492" s="6">
        <v>455</v>
      </c>
      <c r="F492" s="6">
        <f t="shared" si="21"/>
        <v>91</v>
      </c>
      <c r="G492" s="7">
        <f t="shared" si="23"/>
        <v>4.4255350935906881</v>
      </c>
      <c r="H492" s="7">
        <f t="shared" si="22"/>
        <v>98.345224302015282</v>
      </c>
    </row>
    <row r="493" spans="5:8" x14ac:dyDescent="0.35">
      <c r="E493" s="6">
        <v>456</v>
      </c>
      <c r="F493" s="6">
        <f t="shared" si="21"/>
        <v>91.200000000000017</v>
      </c>
      <c r="G493" s="7">
        <f t="shared" si="23"/>
        <v>4.425564557026453</v>
      </c>
      <c r="H493" s="7">
        <f t="shared" si="22"/>
        <v>98.345879045032291</v>
      </c>
    </row>
    <row r="494" spans="5:8" x14ac:dyDescent="0.35">
      <c r="E494" s="6">
        <v>457</v>
      </c>
      <c r="F494" s="6">
        <f t="shared" si="21"/>
        <v>91.4</v>
      </c>
      <c r="G494" s="7">
        <f t="shared" si="23"/>
        <v>4.425594008804457</v>
      </c>
      <c r="H494" s="7">
        <f t="shared" si="22"/>
        <v>98.346533528987933</v>
      </c>
    </row>
    <row r="495" spans="5:8" x14ac:dyDescent="0.35">
      <c r="E495" s="6">
        <v>458</v>
      </c>
      <c r="F495" s="6">
        <f t="shared" si="21"/>
        <v>91.6</v>
      </c>
      <c r="G495" s="7">
        <f t="shared" si="23"/>
        <v>4.425623448929314</v>
      </c>
      <c r="H495" s="7">
        <f t="shared" si="22"/>
        <v>98.347187753984755</v>
      </c>
    </row>
    <row r="496" spans="5:8" x14ac:dyDescent="0.35">
      <c r="E496" s="6">
        <v>459</v>
      </c>
      <c r="F496" s="6">
        <f t="shared" si="21"/>
        <v>91.8</v>
      </c>
      <c r="G496" s="7">
        <f t="shared" si="23"/>
        <v>4.425652877405633</v>
      </c>
      <c r="H496" s="7">
        <f t="shared" si="22"/>
        <v>98.347841720125174</v>
      </c>
    </row>
    <row r="497" spans="5:8" x14ac:dyDescent="0.35">
      <c r="E497" s="6">
        <v>460</v>
      </c>
      <c r="F497" s="6">
        <f t="shared" si="21"/>
        <v>92.000000000000014</v>
      </c>
      <c r="G497" s="7">
        <f t="shared" si="23"/>
        <v>4.4256822942380243</v>
      </c>
      <c r="H497" s="7">
        <f t="shared" si="22"/>
        <v>98.348495427511651</v>
      </c>
    </row>
    <row r="498" spans="5:8" x14ac:dyDescent="0.35">
      <c r="E498" s="6">
        <v>461</v>
      </c>
      <c r="F498" s="6">
        <f t="shared" si="21"/>
        <v>92.2</v>
      </c>
      <c r="G498" s="7">
        <f t="shared" si="23"/>
        <v>4.4257116994310941</v>
      </c>
      <c r="H498" s="7">
        <f t="shared" si="22"/>
        <v>98.349148876246545</v>
      </c>
    </row>
    <row r="499" spans="5:8" x14ac:dyDescent="0.35">
      <c r="E499" s="6">
        <v>462</v>
      </c>
      <c r="F499" s="6">
        <f t="shared" si="21"/>
        <v>92.4</v>
      </c>
      <c r="G499" s="7">
        <f t="shared" si="23"/>
        <v>4.4257410929894485</v>
      </c>
      <c r="H499" s="7">
        <f t="shared" si="22"/>
        <v>98.34980206643219</v>
      </c>
    </row>
    <row r="500" spans="5:8" x14ac:dyDescent="0.35">
      <c r="E500" s="6">
        <v>463</v>
      </c>
      <c r="F500" s="6">
        <f t="shared" si="21"/>
        <v>92.6</v>
      </c>
      <c r="G500" s="7">
        <f t="shared" si="23"/>
        <v>4.4257704749176909</v>
      </c>
      <c r="H500" s="7">
        <f t="shared" si="22"/>
        <v>98.350454998170918</v>
      </c>
    </row>
    <row r="501" spans="5:8" x14ac:dyDescent="0.35">
      <c r="E501" s="6">
        <v>464</v>
      </c>
      <c r="F501" s="6">
        <f t="shared" si="21"/>
        <v>92.8</v>
      </c>
      <c r="G501" s="7">
        <f t="shared" si="23"/>
        <v>4.4257998452204221</v>
      </c>
      <c r="H501" s="7">
        <f t="shared" si="22"/>
        <v>98.351107671564947</v>
      </c>
    </row>
    <row r="502" spans="5:8" x14ac:dyDescent="0.35">
      <c r="E502" s="6">
        <v>465</v>
      </c>
      <c r="F502" s="6">
        <f t="shared" si="21"/>
        <v>93</v>
      </c>
      <c r="G502" s="7">
        <f t="shared" si="23"/>
        <v>4.4258292039022429</v>
      </c>
      <c r="H502" s="7">
        <f t="shared" si="22"/>
        <v>98.35176008671651</v>
      </c>
    </row>
    <row r="503" spans="5:8" x14ac:dyDescent="0.35">
      <c r="E503" s="6">
        <v>466</v>
      </c>
      <c r="F503" s="6">
        <f t="shared" si="21"/>
        <v>93.2</v>
      </c>
      <c r="G503" s="7">
        <f t="shared" si="23"/>
        <v>4.4258585509677513</v>
      </c>
      <c r="H503" s="7">
        <f t="shared" si="22"/>
        <v>98.352412243727798</v>
      </c>
    </row>
    <row r="504" spans="5:8" x14ac:dyDescent="0.35">
      <c r="E504" s="6">
        <v>467</v>
      </c>
      <c r="F504" s="6">
        <f t="shared" si="21"/>
        <v>93.4</v>
      </c>
      <c r="G504" s="7">
        <f t="shared" si="23"/>
        <v>4.4258878864215436</v>
      </c>
      <c r="H504" s="7">
        <f t="shared" si="22"/>
        <v>98.353064142700973</v>
      </c>
    </row>
    <row r="505" spans="5:8" x14ac:dyDescent="0.35">
      <c r="E505" s="6">
        <v>468</v>
      </c>
      <c r="F505" s="6">
        <f t="shared" si="21"/>
        <v>93.6</v>
      </c>
      <c r="G505" s="7">
        <f t="shared" si="23"/>
        <v>4.4259172102682127</v>
      </c>
      <c r="H505" s="7">
        <f t="shared" si="22"/>
        <v>98.353715783738068</v>
      </c>
    </row>
    <row r="506" spans="5:8" x14ac:dyDescent="0.35">
      <c r="E506" s="6">
        <v>469</v>
      </c>
      <c r="F506" s="6">
        <f t="shared" si="21"/>
        <v>93.800000000000011</v>
      </c>
      <c r="G506" s="7">
        <f t="shared" si="23"/>
        <v>4.4259465225123531</v>
      </c>
      <c r="H506" s="7">
        <f t="shared" si="22"/>
        <v>98.354367166941188</v>
      </c>
    </row>
    <row r="507" spans="5:8" x14ac:dyDescent="0.35">
      <c r="E507" s="6">
        <v>470</v>
      </c>
      <c r="F507" s="6">
        <f t="shared" si="21"/>
        <v>94</v>
      </c>
      <c r="G507" s="7">
        <f t="shared" si="23"/>
        <v>4.4259758231585549</v>
      </c>
      <c r="H507" s="7">
        <f t="shared" si="22"/>
        <v>98.355018292412339</v>
      </c>
    </row>
    <row r="508" spans="5:8" x14ac:dyDescent="0.35">
      <c r="E508" s="6">
        <v>471</v>
      </c>
      <c r="F508" s="6">
        <f t="shared" si="21"/>
        <v>94.2</v>
      </c>
      <c r="G508" s="7">
        <f t="shared" si="23"/>
        <v>4.4260051122114064</v>
      </c>
      <c r="H508" s="7">
        <f t="shared" si="22"/>
        <v>98.355669160253484</v>
      </c>
    </row>
    <row r="509" spans="5:8" x14ac:dyDescent="0.35">
      <c r="E509" s="6">
        <v>472</v>
      </c>
      <c r="F509" s="6">
        <f t="shared" si="21"/>
        <v>94.399999999999991</v>
      </c>
      <c r="G509" s="7">
        <f t="shared" si="23"/>
        <v>4.426034389675495</v>
      </c>
      <c r="H509" s="7">
        <f t="shared" si="22"/>
        <v>98.356319770566557</v>
      </c>
    </row>
    <row r="510" spans="5:8" x14ac:dyDescent="0.35">
      <c r="E510" s="6">
        <v>473</v>
      </c>
      <c r="F510" s="6">
        <f t="shared" si="21"/>
        <v>94.600000000000009</v>
      </c>
      <c r="G510" s="7">
        <f t="shared" si="23"/>
        <v>4.4260636555554065</v>
      </c>
      <c r="H510" s="7">
        <f t="shared" si="22"/>
        <v>98.356970123453479</v>
      </c>
    </row>
    <row r="511" spans="5:8" x14ac:dyDescent="0.35">
      <c r="E511" s="6">
        <v>474</v>
      </c>
      <c r="F511" s="6">
        <f t="shared" si="21"/>
        <v>94.800000000000011</v>
      </c>
      <c r="G511" s="7">
        <f t="shared" si="23"/>
        <v>4.4260929098557247</v>
      </c>
      <c r="H511" s="7">
        <f t="shared" si="22"/>
        <v>98.357620219016113</v>
      </c>
    </row>
    <row r="512" spans="5:8" x14ac:dyDescent="0.35">
      <c r="E512" s="6">
        <v>475</v>
      </c>
      <c r="F512" s="6">
        <f t="shared" si="21"/>
        <v>95</v>
      </c>
      <c r="G512" s="7">
        <f t="shared" si="23"/>
        <v>4.4261221525810299</v>
      </c>
      <c r="H512" s="7">
        <f t="shared" si="22"/>
        <v>98.358270057356222</v>
      </c>
    </row>
    <row r="513" spans="5:8" x14ac:dyDescent="0.35">
      <c r="E513" s="6">
        <v>476</v>
      </c>
      <c r="F513" s="6">
        <f t="shared" si="21"/>
        <v>95.199999999999989</v>
      </c>
      <c r="G513" s="7">
        <f t="shared" si="23"/>
        <v>4.4261513837359034</v>
      </c>
      <c r="H513" s="7">
        <f t="shared" si="22"/>
        <v>98.358919638575642</v>
      </c>
    </row>
    <row r="514" spans="5:8" x14ac:dyDescent="0.35">
      <c r="E514" s="6">
        <v>477</v>
      </c>
      <c r="F514" s="6">
        <f t="shared" si="21"/>
        <v>95.4</v>
      </c>
      <c r="G514" s="7">
        <f t="shared" si="23"/>
        <v>4.4261806033249229</v>
      </c>
      <c r="H514" s="7">
        <f t="shared" si="22"/>
        <v>98.359568962776066</v>
      </c>
    </row>
    <row r="515" spans="5:8" x14ac:dyDescent="0.35">
      <c r="E515" s="6">
        <v>478</v>
      </c>
      <c r="F515" s="6">
        <f t="shared" si="21"/>
        <v>95.600000000000009</v>
      </c>
      <c r="G515" s="7">
        <f t="shared" si="23"/>
        <v>4.4262098113526633</v>
      </c>
      <c r="H515" s="7">
        <f t="shared" si="22"/>
        <v>98.360218030059187</v>
      </c>
    </row>
    <row r="516" spans="5:8" x14ac:dyDescent="0.35">
      <c r="E516" s="6">
        <v>479</v>
      </c>
      <c r="F516" s="6">
        <f t="shared" si="21"/>
        <v>95.8</v>
      </c>
      <c r="G516" s="7">
        <f t="shared" si="23"/>
        <v>4.4262390078237015</v>
      </c>
      <c r="H516" s="7">
        <f t="shared" si="22"/>
        <v>98.360866840526697</v>
      </c>
    </row>
    <row r="517" spans="5:8" x14ac:dyDescent="0.35">
      <c r="E517" s="6">
        <v>480</v>
      </c>
      <c r="F517" s="6">
        <f t="shared" si="21"/>
        <v>96</v>
      </c>
      <c r="G517" s="7">
        <f t="shared" si="23"/>
        <v>4.426268192742608</v>
      </c>
      <c r="H517" s="7">
        <f t="shared" si="22"/>
        <v>98.361515394280175</v>
      </c>
    </row>
    <row r="518" spans="5:8" x14ac:dyDescent="0.35">
      <c r="E518" s="6">
        <v>481</v>
      </c>
      <c r="F518" s="6">
        <f t="shared" si="21"/>
        <v>96.200000000000017</v>
      </c>
      <c r="G518" s="7">
        <f t="shared" si="23"/>
        <v>4.4262973661139542</v>
      </c>
      <c r="H518" s="7">
        <f t="shared" si="22"/>
        <v>98.362163691421202</v>
      </c>
    </row>
    <row r="519" spans="5:8" x14ac:dyDescent="0.35">
      <c r="E519" s="6">
        <v>482</v>
      </c>
      <c r="F519" s="6">
        <f t="shared" si="21"/>
        <v>96.4</v>
      </c>
      <c r="G519" s="7">
        <f t="shared" si="23"/>
        <v>4.4263265279423099</v>
      </c>
      <c r="H519" s="7">
        <f t="shared" si="22"/>
        <v>98.362811732051327</v>
      </c>
    </row>
    <row r="520" spans="5:8" x14ac:dyDescent="0.35">
      <c r="E520" s="6">
        <v>483</v>
      </c>
      <c r="F520" s="6">
        <f t="shared" si="21"/>
        <v>96.6</v>
      </c>
      <c r="G520" s="7">
        <f t="shared" si="23"/>
        <v>4.4263556782322411</v>
      </c>
      <c r="H520" s="7">
        <f t="shared" si="22"/>
        <v>98.363459516272016</v>
      </c>
    </row>
    <row r="521" spans="5:8" x14ac:dyDescent="0.35">
      <c r="E521" s="6">
        <v>484</v>
      </c>
      <c r="F521" s="6">
        <f t="shared" si="21"/>
        <v>96.8</v>
      </c>
      <c r="G521" s="7">
        <f t="shared" si="23"/>
        <v>4.426384816988314</v>
      </c>
      <c r="H521" s="7">
        <f t="shared" si="22"/>
        <v>98.364107044184763</v>
      </c>
    </row>
    <row r="522" spans="5:8" x14ac:dyDescent="0.35">
      <c r="E522" s="6">
        <v>485</v>
      </c>
      <c r="F522" s="6">
        <f t="shared" si="21"/>
        <v>97.000000000000014</v>
      </c>
      <c r="G522" s="7">
        <f t="shared" si="23"/>
        <v>4.426413944215092</v>
      </c>
      <c r="H522" s="7">
        <f t="shared" si="22"/>
        <v>98.364754315890934</v>
      </c>
    </row>
    <row r="523" spans="5:8" x14ac:dyDescent="0.35">
      <c r="E523" s="6">
        <v>486</v>
      </c>
      <c r="F523" s="6">
        <f t="shared" si="21"/>
        <v>97.2</v>
      </c>
      <c r="G523" s="7">
        <f t="shared" si="23"/>
        <v>4.4264430599171369</v>
      </c>
      <c r="H523" s="7">
        <f t="shared" si="22"/>
        <v>98.365401331491924</v>
      </c>
    </row>
    <row r="524" spans="5:8" x14ac:dyDescent="0.35">
      <c r="E524" s="6">
        <v>487</v>
      </c>
      <c r="F524" s="6">
        <f t="shared" si="21"/>
        <v>97.4</v>
      </c>
      <c r="G524" s="7">
        <f t="shared" si="23"/>
        <v>4.4264721640990086</v>
      </c>
      <c r="H524" s="7">
        <f t="shared" si="22"/>
        <v>98.36604809108907</v>
      </c>
    </row>
    <row r="525" spans="5:8" x14ac:dyDescent="0.35">
      <c r="E525" s="6">
        <v>488</v>
      </c>
      <c r="F525" s="6">
        <f t="shared" si="21"/>
        <v>97.6</v>
      </c>
      <c r="G525" s="7">
        <f t="shared" si="23"/>
        <v>4.4265012567652651</v>
      </c>
      <c r="H525" s="7">
        <f t="shared" si="22"/>
        <v>98.366694594783667</v>
      </c>
    </row>
    <row r="526" spans="5:8" x14ac:dyDescent="0.35">
      <c r="E526" s="6">
        <v>489</v>
      </c>
      <c r="F526" s="6">
        <f t="shared" si="21"/>
        <v>97.8</v>
      </c>
      <c r="G526" s="7">
        <f t="shared" si="23"/>
        <v>4.4265303379204628</v>
      </c>
      <c r="H526" s="7">
        <f t="shared" si="22"/>
        <v>98.367340842676953</v>
      </c>
    </row>
    <row r="527" spans="5:8" x14ac:dyDescent="0.35">
      <c r="E527" s="6">
        <v>490</v>
      </c>
      <c r="F527" s="6">
        <f t="shared" si="21"/>
        <v>98</v>
      </c>
      <c r="G527" s="7">
        <f t="shared" si="23"/>
        <v>4.4265594075691572</v>
      </c>
      <c r="H527" s="7">
        <f t="shared" si="22"/>
        <v>98.367986834870152</v>
      </c>
    </row>
    <row r="528" spans="5:8" x14ac:dyDescent="0.35">
      <c r="E528" s="6">
        <v>491</v>
      </c>
      <c r="F528" s="6">
        <f t="shared" si="21"/>
        <v>98.2</v>
      </c>
      <c r="G528" s="7">
        <f t="shared" si="23"/>
        <v>4.4265884657158994</v>
      </c>
      <c r="H528" s="7">
        <f t="shared" si="22"/>
        <v>98.368632571464431</v>
      </c>
    </row>
    <row r="529" spans="5:8" x14ac:dyDescent="0.35">
      <c r="E529" s="6">
        <v>492</v>
      </c>
      <c r="F529" s="6">
        <f t="shared" si="21"/>
        <v>98.4</v>
      </c>
      <c r="G529" s="7">
        <f t="shared" si="23"/>
        <v>4.426617512365242</v>
      </c>
      <c r="H529" s="7">
        <f t="shared" si="22"/>
        <v>98.369278052560944</v>
      </c>
    </row>
    <row r="530" spans="5:8" x14ac:dyDescent="0.35">
      <c r="E530" s="6">
        <v>493</v>
      </c>
      <c r="F530" s="6">
        <f t="shared" si="21"/>
        <v>98.6</v>
      </c>
      <c r="G530" s="7">
        <f t="shared" si="23"/>
        <v>4.4266465475217327</v>
      </c>
      <c r="H530" s="7">
        <f t="shared" si="22"/>
        <v>98.369923278260728</v>
      </c>
    </row>
    <row r="531" spans="5:8" x14ac:dyDescent="0.35">
      <c r="E531" s="6">
        <v>494</v>
      </c>
      <c r="F531" s="6">
        <f t="shared" si="21"/>
        <v>98.800000000000011</v>
      </c>
      <c r="G531" s="7">
        <f t="shared" si="23"/>
        <v>4.4266755711899206</v>
      </c>
      <c r="H531" s="7">
        <f t="shared" si="22"/>
        <v>98.37056824866491</v>
      </c>
    </row>
    <row r="532" spans="5:8" x14ac:dyDescent="0.35">
      <c r="E532" s="6">
        <v>495</v>
      </c>
      <c r="F532" s="6">
        <f t="shared" si="21"/>
        <v>99</v>
      </c>
      <c r="G532" s="7">
        <f t="shared" si="23"/>
        <v>4.4267045833743497</v>
      </c>
      <c r="H532" s="7">
        <f t="shared" si="22"/>
        <v>98.371212963874427</v>
      </c>
    </row>
    <row r="533" spans="5:8" x14ac:dyDescent="0.35">
      <c r="E533" s="6">
        <v>496</v>
      </c>
      <c r="F533" s="6">
        <f t="shared" si="21"/>
        <v>99.2</v>
      </c>
      <c r="G533" s="7">
        <f t="shared" si="23"/>
        <v>4.4267335840795639</v>
      </c>
      <c r="H533" s="7">
        <f t="shared" si="22"/>
        <v>98.371857423990306</v>
      </c>
    </row>
    <row r="534" spans="5:8" x14ac:dyDescent="0.35">
      <c r="E534" s="6">
        <v>497</v>
      </c>
      <c r="F534" s="6">
        <f t="shared" si="21"/>
        <v>99.399999999999991</v>
      </c>
      <c r="G534" s="7">
        <f t="shared" si="23"/>
        <v>4.4267625733101061</v>
      </c>
      <c r="H534" s="7">
        <f t="shared" si="22"/>
        <v>98.372501629113472</v>
      </c>
    </row>
    <row r="535" spans="5:8" x14ac:dyDescent="0.35">
      <c r="E535" s="6">
        <v>498</v>
      </c>
      <c r="F535" s="6">
        <f t="shared" si="21"/>
        <v>99.600000000000009</v>
      </c>
      <c r="G535" s="7">
        <f t="shared" si="23"/>
        <v>4.426791551070516</v>
      </c>
      <c r="H535" s="7">
        <f t="shared" si="22"/>
        <v>98.373145579344794</v>
      </c>
    </row>
    <row r="536" spans="5:8" x14ac:dyDescent="0.35">
      <c r="E536" s="6">
        <v>499</v>
      </c>
      <c r="F536" s="6">
        <f t="shared" si="21"/>
        <v>99.800000000000011</v>
      </c>
      <c r="G536" s="7">
        <f t="shared" si="23"/>
        <v>4.4268205173653321</v>
      </c>
      <c r="H536" s="7">
        <f t="shared" si="22"/>
        <v>98.373789274785167</v>
      </c>
    </row>
    <row r="537" spans="5:8" x14ac:dyDescent="0.35">
      <c r="E537" s="6">
        <v>500</v>
      </c>
      <c r="F537" s="6">
        <f t="shared" si="21"/>
        <v>100</v>
      </c>
      <c r="G537" s="7">
        <f t="shared" si="23"/>
        <v>4.4268494721990903</v>
      </c>
      <c r="H537" s="7">
        <f t="shared" si="22"/>
        <v>98.374432715535349</v>
      </c>
    </row>
  </sheetData>
  <mergeCells count="2">
    <mergeCell ref="A6:D6"/>
    <mergeCell ref="A25:D2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E4007-2C0D-453C-BE89-EBBAF266169A}">
  <dimension ref="A1:P121"/>
  <sheetViews>
    <sheetView zoomScaleNormal="100" workbookViewId="0">
      <selection activeCell="D15" sqref="A15:D15"/>
    </sheetView>
  </sheetViews>
  <sheetFormatPr defaultRowHeight="14.5" x14ac:dyDescent="0.35"/>
  <cols>
    <col min="1" max="1" width="24.453125" customWidth="1"/>
    <col min="2" max="2" width="9.81640625" customWidth="1"/>
    <col min="3" max="3" width="13.1796875" customWidth="1"/>
    <col min="4" max="4" width="21" customWidth="1"/>
    <col min="5" max="5" width="14" customWidth="1"/>
    <col min="6" max="6" width="15.453125" customWidth="1"/>
    <col min="7" max="7" width="14.453125" customWidth="1"/>
    <col min="9" max="9" width="12" bestFit="1" customWidth="1"/>
  </cols>
  <sheetData>
    <row r="1" spans="1:4" x14ac:dyDescent="0.35">
      <c r="A1" t="s">
        <v>138</v>
      </c>
    </row>
    <row r="2" spans="1:4" x14ac:dyDescent="0.35">
      <c r="A2" t="s">
        <v>42</v>
      </c>
    </row>
    <row r="4" spans="1:4" x14ac:dyDescent="0.35">
      <c r="A4" t="s">
        <v>40</v>
      </c>
      <c r="B4" s="32">
        <f>'Cboot Ripple Design'!B13</f>
        <v>4.5</v>
      </c>
      <c r="C4" t="s">
        <v>2</v>
      </c>
      <c r="D4" t="s">
        <v>133</v>
      </c>
    </row>
    <row r="5" spans="1:4" x14ac:dyDescent="0.35">
      <c r="A5" t="s">
        <v>39</v>
      </c>
      <c r="B5" s="32">
        <f>'Cboot Ripple Design'!B32</f>
        <v>1.45</v>
      </c>
      <c r="C5" t="s">
        <v>0</v>
      </c>
      <c r="D5" t="s">
        <v>133</v>
      </c>
    </row>
    <row r="6" spans="1:4" x14ac:dyDescent="0.35">
      <c r="A6" t="s">
        <v>137</v>
      </c>
      <c r="B6" s="32">
        <v>1</v>
      </c>
      <c r="C6" t="s">
        <v>9</v>
      </c>
      <c r="D6" t="s">
        <v>134</v>
      </c>
    </row>
    <row r="7" spans="1:4" x14ac:dyDescent="0.35">
      <c r="A7" t="s">
        <v>1</v>
      </c>
      <c r="B7" s="37">
        <f>'Cboot Ripple Design'!B28</f>
        <v>348.53333333333336</v>
      </c>
      <c r="C7" t="s">
        <v>22</v>
      </c>
      <c r="D7" t="s">
        <v>133</v>
      </c>
    </row>
    <row r="8" spans="1:4" x14ac:dyDescent="0.35">
      <c r="A8" t="s">
        <v>43</v>
      </c>
      <c r="B8" s="32">
        <f>'Cboot Ripple Design'!B12</f>
        <v>650</v>
      </c>
      <c r="C8" t="s">
        <v>15</v>
      </c>
      <c r="D8" t="s">
        <v>133</v>
      </c>
    </row>
    <row r="9" spans="1:4" x14ac:dyDescent="0.35">
      <c r="A9" t="s">
        <v>4</v>
      </c>
      <c r="B9" s="32">
        <f>'Cboot Ripple Design'!B8</f>
        <v>500</v>
      </c>
      <c r="C9" t="s">
        <v>5</v>
      </c>
      <c r="D9" t="s">
        <v>136</v>
      </c>
    </row>
    <row r="10" spans="1:4" x14ac:dyDescent="0.35">
      <c r="A10" t="s">
        <v>44</v>
      </c>
      <c r="B10" s="32">
        <v>100</v>
      </c>
      <c r="C10" t="s">
        <v>6</v>
      </c>
      <c r="D10" t="s">
        <v>109</v>
      </c>
    </row>
    <row r="11" spans="1:4" x14ac:dyDescent="0.35">
      <c r="A11" t="s">
        <v>45</v>
      </c>
      <c r="B11" s="32">
        <f>(1/(B9*1000)-B10*0.000000001)*1000000000</f>
        <v>1899.9999999999998</v>
      </c>
      <c r="C11" t="s">
        <v>6</v>
      </c>
    </row>
    <row r="12" spans="1:4" x14ac:dyDescent="0.35">
      <c r="A12" t="s">
        <v>61</v>
      </c>
      <c r="B12" s="2">
        <v>0</v>
      </c>
      <c r="C12" t="s">
        <v>2</v>
      </c>
    </row>
    <row r="13" spans="1:4" x14ac:dyDescent="0.35">
      <c r="A13" t="s">
        <v>59</v>
      </c>
      <c r="B13" s="32">
        <v>0</v>
      </c>
      <c r="C13" t="s">
        <v>8</v>
      </c>
      <c r="D13" t="s">
        <v>60</v>
      </c>
    </row>
    <row r="14" spans="1:4" x14ac:dyDescent="0.35">
      <c r="A14" t="s">
        <v>148</v>
      </c>
      <c r="B14" s="39">
        <v>4</v>
      </c>
      <c r="C14" t="s">
        <v>2</v>
      </c>
      <c r="D14" t="s">
        <v>150</v>
      </c>
    </row>
    <row r="15" spans="1:4" x14ac:dyDescent="0.35">
      <c r="A15" t="s">
        <v>149</v>
      </c>
      <c r="B15" s="39">
        <v>4</v>
      </c>
      <c r="C15" t="s">
        <v>2</v>
      </c>
      <c r="D15" t="s">
        <v>159</v>
      </c>
    </row>
    <row r="16" spans="1:4" x14ac:dyDescent="0.35">
      <c r="A16" s="1" t="s">
        <v>141</v>
      </c>
      <c r="B16" s="32">
        <v>75</v>
      </c>
      <c r="C16" t="s">
        <v>14</v>
      </c>
      <c r="D16" t="s">
        <v>151</v>
      </c>
    </row>
    <row r="17" spans="1:16" x14ac:dyDescent="0.35">
      <c r="A17" t="s">
        <v>142</v>
      </c>
      <c r="B17" s="39">
        <f>'Cboot Ripple Design'!B21*0.000001*(B4-B15)/(B8*0.000001)*1000000</f>
        <v>268.10256410256414</v>
      </c>
      <c r="C17" t="s">
        <v>14</v>
      </c>
      <c r="D17" t="s">
        <v>147</v>
      </c>
    </row>
    <row r="18" spans="1:16" x14ac:dyDescent="0.35">
      <c r="A18" t="s">
        <v>145</v>
      </c>
      <c r="B18" s="40" t="str">
        <f>IF(B17&lt;B16, "Yes", "No")</f>
        <v>No</v>
      </c>
      <c r="C18" t="s">
        <v>143</v>
      </c>
      <c r="D18" t="s">
        <v>144</v>
      </c>
    </row>
    <row r="19" spans="1:16" x14ac:dyDescent="0.35">
      <c r="A19" t="s">
        <v>46</v>
      </c>
    </row>
    <row r="20" spans="1:16" x14ac:dyDescent="0.35">
      <c r="A20" t="s">
        <v>47</v>
      </c>
    </row>
    <row r="21" spans="1:16" s="1" customFormat="1" ht="29" x14ac:dyDescent="0.35">
      <c r="A21" s="10" t="s">
        <v>48</v>
      </c>
      <c r="B21" s="15" t="s">
        <v>49</v>
      </c>
      <c r="C21" s="15" t="s">
        <v>50</v>
      </c>
      <c r="D21" s="15" t="s">
        <v>51</v>
      </c>
      <c r="E21" s="15" t="s">
        <v>52</v>
      </c>
      <c r="F21" s="15" t="s">
        <v>53</v>
      </c>
      <c r="G21" s="15" t="s">
        <v>54</v>
      </c>
      <c r="H21" s="10" t="s">
        <v>40</v>
      </c>
      <c r="I21" s="38" t="s">
        <v>55</v>
      </c>
      <c r="J21" s="8"/>
      <c r="K21" s="8"/>
      <c r="L21" s="8"/>
      <c r="M21" s="9"/>
      <c r="N21" s="9"/>
      <c r="O21" s="9"/>
      <c r="P21" s="9"/>
    </row>
    <row r="22" spans="1:16" x14ac:dyDescent="0.35">
      <c r="A22">
        <v>1</v>
      </c>
      <c r="B22">
        <f>A22/($B$9*1000)*1000000000</f>
        <v>2000</v>
      </c>
      <c r="C22" s="4">
        <f>($B$4-$B$12)*(1-EXP(-$B$10*0.000000001/($B$5*$B$7*0.000000001)))</f>
        <v>0.80786870686274503</v>
      </c>
      <c r="D22" s="4">
        <f>IF(F22&gt;100,(C22*$B$11*0.000000001/($B$6*1000*$B$7*0.000000001))+$B$13*0.000000001/($B$7*0.000000001),(C22*$B$11*0.000000001/($B$6*1000*$B$7*0.000000001)))</f>
        <v>4.4040279543971356E-3</v>
      </c>
      <c r="E22" s="4">
        <f>$B$12+C22-D22</f>
        <v>0.80346467890834794</v>
      </c>
      <c r="F22" s="4"/>
      <c r="G22" s="4">
        <f>(B4*(1-EXP(-B10*0.000000001/(B5*B7*0.000000001)))-(B13*0.000000001)/(B7*0.000000001))/(B11*0.000000001/(B6*1000*B7*0.000000001)+1-EXP(-B10*0.000000001/(B5*B7*0.000000001)))</f>
        <v>4.3673820845325348</v>
      </c>
      <c r="H22">
        <f>B4</f>
        <v>4.5</v>
      </c>
      <c r="I22" t="s">
        <v>56</v>
      </c>
    </row>
    <row r="23" spans="1:16" x14ac:dyDescent="0.35">
      <c r="A23">
        <v>2</v>
      </c>
      <c r="B23">
        <f t="shared" ref="B23:B86" si="0">A23/($B$9*1000)*1000000000</f>
        <v>4000</v>
      </c>
      <c r="C23" s="4">
        <f t="shared" ref="C23:C54" si="1">($B$4-E22)*(1-EXP(-$B$10*0.000000001/($B$5*$B$7*0.000000001)))</f>
        <v>0.66362560216061661</v>
      </c>
      <c r="D23" s="4">
        <f>IF(F23&gt;$B$14,(C23*$B$11*0.000000001/($B$6*1000*$B$7*0.000000001))+$B$13*0.000000001/($B$7*0.000000001)+$B$8*0.000001*$B$11*0.000000001/($B$7*0.000000001),$B$8*0.000001*$B$11*0.000000001/($B$7*0.000000001))</f>
        <v>3.5434200459066559E-3</v>
      </c>
      <c r="E23" s="4">
        <f>(E22+C23)-D23</f>
        <v>1.463546861023058</v>
      </c>
      <c r="F23" s="4">
        <f>E22+C23</f>
        <v>1.4670902810689646</v>
      </c>
      <c r="G23" s="4"/>
      <c r="H23">
        <f>H22</f>
        <v>4.5</v>
      </c>
      <c r="I23" t="s">
        <v>57</v>
      </c>
    </row>
    <row r="24" spans="1:16" x14ac:dyDescent="0.35">
      <c r="A24">
        <v>3</v>
      </c>
      <c r="B24">
        <f t="shared" si="0"/>
        <v>6000</v>
      </c>
      <c r="C24" s="4">
        <f t="shared" si="1"/>
        <v>0.54512343796324991</v>
      </c>
      <c r="D24" s="4">
        <f t="shared" ref="D24:D54" si="2">IF(F24&gt;$B$14,(C24*$B$11*0.000000001/($B$6*1000*$B$7*0.000000001))+$B$13*0.000000001/($B$7*0.000000001)+$B$8*0.000001*$B$11*0.000000001/($B$7*0.000000001),$B$8*0.000001*$B$11*0.000000001/($B$7*0.000000001))</f>
        <v>3.5434200459066559E-3</v>
      </c>
      <c r="E24" s="4">
        <f>(E23+C24)-D24</f>
        <v>2.0051268789404015</v>
      </c>
      <c r="F24" s="4">
        <f t="shared" ref="F24:F87" si="3">E23+C24</f>
        <v>2.0086702989863081</v>
      </c>
      <c r="G24" s="4"/>
      <c r="H24">
        <f t="shared" ref="H24:H87" si="4">H23</f>
        <v>4.5</v>
      </c>
    </row>
    <row r="25" spans="1:16" x14ac:dyDescent="0.35">
      <c r="A25">
        <v>4</v>
      </c>
      <c r="B25">
        <f t="shared" si="0"/>
        <v>8000</v>
      </c>
      <c r="C25" s="4">
        <f t="shared" si="1"/>
        <v>0.44789553824378631</v>
      </c>
      <c r="D25" s="4">
        <f t="shared" si="2"/>
        <v>3.5434200459066559E-3</v>
      </c>
      <c r="E25" s="4">
        <f>(E24+C25)-D25</f>
        <v>2.4494789971382813</v>
      </c>
      <c r="F25" s="4">
        <f t="shared" si="3"/>
        <v>2.4530224171841879</v>
      </c>
      <c r="G25" s="4"/>
      <c r="H25">
        <f t="shared" si="4"/>
        <v>4.5</v>
      </c>
    </row>
    <row r="26" spans="1:16" x14ac:dyDescent="0.35">
      <c r="A26">
        <v>5</v>
      </c>
      <c r="B26">
        <f t="shared" si="0"/>
        <v>10000</v>
      </c>
      <c r="C26" s="4">
        <f t="shared" si="1"/>
        <v>0.36812261132817681</v>
      </c>
      <c r="D26" s="4">
        <f t="shared" si="2"/>
        <v>3.5434200459066559E-3</v>
      </c>
      <c r="E26" s="4">
        <f>(E25+C26)-D26</f>
        <v>2.8140581884205518</v>
      </c>
      <c r="F26" s="4">
        <f t="shared" si="3"/>
        <v>2.8176016084664584</v>
      </c>
      <c r="G26" s="4"/>
      <c r="H26">
        <f t="shared" si="4"/>
        <v>4.5</v>
      </c>
    </row>
    <row r="27" spans="1:16" x14ac:dyDescent="0.35">
      <c r="A27">
        <v>6</v>
      </c>
      <c r="B27">
        <f t="shared" si="0"/>
        <v>12000</v>
      </c>
      <c r="C27" s="4">
        <f t="shared" si="1"/>
        <v>0.30267102914811611</v>
      </c>
      <c r="D27" s="4">
        <f t="shared" si="2"/>
        <v>3.5434200459066559E-3</v>
      </c>
      <c r="E27" s="4">
        <f t="shared" ref="E27:E90" si="5">(E26+C27)-D27</f>
        <v>3.1131857975227613</v>
      </c>
      <c r="F27" s="4">
        <f t="shared" si="3"/>
        <v>3.1167292175686678</v>
      </c>
      <c r="G27" s="4"/>
      <c r="H27">
        <f t="shared" si="4"/>
        <v>4.5</v>
      </c>
    </row>
    <row r="28" spans="1:16" x14ac:dyDescent="0.35">
      <c r="A28">
        <v>7</v>
      </c>
      <c r="B28">
        <f t="shared" si="0"/>
        <v>14000</v>
      </c>
      <c r="C28" s="4">
        <f t="shared" si="1"/>
        <v>0.24896973253648352</v>
      </c>
      <c r="D28" s="4">
        <f t="shared" si="2"/>
        <v>3.5434200459066559E-3</v>
      </c>
      <c r="E28" s="4">
        <f t="shared" si="5"/>
        <v>3.3586121100133384</v>
      </c>
      <c r="F28" s="4">
        <f t="shared" si="3"/>
        <v>3.3621555300592449</v>
      </c>
      <c r="G28" s="4"/>
      <c r="H28">
        <f t="shared" si="4"/>
        <v>4.5</v>
      </c>
    </row>
    <row r="29" spans="1:16" x14ac:dyDescent="0.35">
      <c r="A29">
        <v>8</v>
      </c>
      <c r="B29">
        <f t="shared" si="0"/>
        <v>16000</v>
      </c>
      <c r="C29" s="4">
        <f t="shared" si="1"/>
        <v>0.20490923526940474</v>
      </c>
      <c r="D29" s="4">
        <f t="shared" si="2"/>
        <v>3.5434200459066559E-3</v>
      </c>
      <c r="E29" s="4">
        <f t="shared" si="5"/>
        <v>3.5599779252368364</v>
      </c>
      <c r="F29" s="4">
        <f t="shared" si="3"/>
        <v>3.563521345282743</v>
      </c>
      <c r="G29" s="4"/>
      <c r="H29">
        <f t="shared" si="4"/>
        <v>4.5</v>
      </c>
    </row>
    <row r="30" spans="1:16" x14ac:dyDescent="0.35">
      <c r="A30">
        <v>9</v>
      </c>
      <c r="B30">
        <f t="shared" si="0"/>
        <v>18000</v>
      </c>
      <c r="C30" s="4">
        <f t="shared" si="1"/>
        <v>0.16875875954696701</v>
      </c>
      <c r="D30" s="4">
        <f t="shared" si="2"/>
        <v>3.5434200459066559E-3</v>
      </c>
      <c r="E30" s="4">
        <f t="shared" si="5"/>
        <v>3.7251932647378969</v>
      </c>
      <c r="F30" s="4">
        <f t="shared" si="3"/>
        <v>3.7287366847838035</v>
      </c>
      <c r="G30" s="4"/>
      <c r="H30">
        <f t="shared" si="4"/>
        <v>4.5</v>
      </c>
    </row>
    <row r="31" spans="1:16" x14ac:dyDescent="0.35">
      <c r="A31">
        <v>10</v>
      </c>
      <c r="B31">
        <f t="shared" si="0"/>
        <v>20000</v>
      </c>
      <c r="C31" s="4">
        <f t="shared" si="1"/>
        <v>0.13909824784105343</v>
      </c>
      <c r="D31" s="4">
        <f t="shared" si="2"/>
        <v>3.5434200459066559E-3</v>
      </c>
      <c r="E31" s="4">
        <f t="shared" si="5"/>
        <v>3.860748092533044</v>
      </c>
      <c r="F31" s="4">
        <f t="shared" si="3"/>
        <v>3.8642915125789505</v>
      </c>
      <c r="G31" s="4"/>
      <c r="H31">
        <f t="shared" si="4"/>
        <v>4.5</v>
      </c>
    </row>
    <row r="32" spans="1:16" x14ac:dyDescent="0.35">
      <c r="A32">
        <v>11</v>
      </c>
      <c r="B32">
        <f t="shared" si="0"/>
        <v>22000</v>
      </c>
      <c r="C32" s="4">
        <f t="shared" si="1"/>
        <v>0.11476258040997175</v>
      </c>
      <c r="D32" s="4">
        <f t="shared" si="2"/>
        <v>3.5434200459066559E-3</v>
      </c>
      <c r="E32" s="4">
        <f t="shared" si="5"/>
        <v>3.9719672528971093</v>
      </c>
      <c r="F32" s="4">
        <f t="shared" si="3"/>
        <v>3.9755106729430159</v>
      </c>
      <c r="G32" s="4"/>
      <c r="H32">
        <f t="shared" si="4"/>
        <v>4.5</v>
      </c>
    </row>
    <row r="33" spans="1:8" x14ac:dyDescent="0.35">
      <c r="A33">
        <v>12</v>
      </c>
      <c r="B33">
        <f t="shared" si="0"/>
        <v>24000</v>
      </c>
      <c r="C33" s="4">
        <f t="shared" si="1"/>
        <v>9.4795807240710045E-2</v>
      </c>
      <c r="D33" s="4">
        <f t="shared" si="2"/>
        <v>4.0601913745907103E-3</v>
      </c>
      <c r="E33" s="4">
        <f t="shared" si="5"/>
        <v>4.0627028687632283</v>
      </c>
      <c r="F33" s="4">
        <f t="shared" si="3"/>
        <v>4.0667630601378191</v>
      </c>
      <c r="G33" s="4"/>
      <c r="H33">
        <f t="shared" si="4"/>
        <v>4.5</v>
      </c>
    </row>
    <row r="34" spans="1:8" x14ac:dyDescent="0.35">
      <c r="A34">
        <v>13</v>
      </c>
      <c r="B34">
        <f t="shared" si="0"/>
        <v>26000</v>
      </c>
      <c r="C34" s="4">
        <f t="shared" si="1"/>
        <v>7.8506370650453072E-2</v>
      </c>
      <c r="D34" s="4">
        <f t="shared" si="2"/>
        <v>3.9713908882054146E-3</v>
      </c>
      <c r="E34" s="4">
        <f t="shared" si="5"/>
        <v>4.1372378485254764</v>
      </c>
      <c r="F34" s="4">
        <f t="shared" si="3"/>
        <v>4.1412092394136817</v>
      </c>
      <c r="G34" s="4"/>
      <c r="H34">
        <f t="shared" si="4"/>
        <v>4.5</v>
      </c>
    </row>
    <row r="35" spans="1:8" x14ac:dyDescent="0.35">
      <c r="A35">
        <v>14</v>
      </c>
      <c r="B35">
        <f t="shared" si="0"/>
        <v>28000</v>
      </c>
      <c r="C35" s="4">
        <f t="shared" si="1"/>
        <v>6.5125375602326799E-2</v>
      </c>
      <c r="D35" s="4">
        <f t="shared" si="2"/>
        <v>3.898445524993556E-3</v>
      </c>
      <c r="E35" s="4">
        <f t="shared" si="5"/>
        <v>4.1984647786028102</v>
      </c>
      <c r="F35" s="4">
        <f t="shared" si="3"/>
        <v>4.2023632241278035</v>
      </c>
      <c r="G35" s="4"/>
      <c r="H35">
        <f t="shared" si="4"/>
        <v>4.5</v>
      </c>
    </row>
    <row r="36" spans="1:8" x14ac:dyDescent="0.35">
      <c r="A36">
        <v>15</v>
      </c>
      <c r="B36">
        <f t="shared" si="0"/>
        <v>30000</v>
      </c>
      <c r="C36" s="4">
        <f t="shared" si="1"/>
        <v>5.4133526529715384E-2</v>
      </c>
      <c r="D36" s="4">
        <f t="shared" si="2"/>
        <v>3.8385243890774455E-3</v>
      </c>
      <c r="E36" s="4">
        <f t="shared" si="5"/>
        <v>4.2487597807434483</v>
      </c>
      <c r="F36" s="4">
        <f t="shared" si="3"/>
        <v>4.2525983051325253</v>
      </c>
      <c r="G36" s="4"/>
      <c r="H36">
        <f t="shared" si="4"/>
        <v>4.5</v>
      </c>
    </row>
    <row r="37" spans="1:8" x14ac:dyDescent="0.35">
      <c r="A37">
        <v>16</v>
      </c>
      <c r="B37">
        <f t="shared" si="0"/>
        <v>32000</v>
      </c>
      <c r="C37" s="4">
        <f t="shared" si="1"/>
        <v>4.5104246898378435E-2</v>
      </c>
      <c r="D37" s="4">
        <f t="shared" si="2"/>
        <v>3.7893020345454824E-3</v>
      </c>
      <c r="E37" s="4">
        <f t="shared" si="5"/>
        <v>4.2900747256072815</v>
      </c>
      <c r="F37" s="4">
        <f t="shared" si="3"/>
        <v>4.2938640276418267</v>
      </c>
      <c r="G37" s="4"/>
      <c r="H37">
        <f t="shared" si="4"/>
        <v>4.5</v>
      </c>
    </row>
    <row r="38" spans="1:8" x14ac:dyDescent="0.35">
      <c r="A38">
        <v>17</v>
      </c>
      <c r="B38">
        <f t="shared" si="0"/>
        <v>34000</v>
      </c>
      <c r="C38" s="4">
        <f t="shared" si="1"/>
        <v>3.7687124435878308E-2</v>
      </c>
      <c r="D38" s="4">
        <f t="shared" si="2"/>
        <v>3.748868218519994E-3</v>
      </c>
      <c r="E38" s="4">
        <f t="shared" si="5"/>
        <v>4.32401298182464</v>
      </c>
      <c r="F38" s="4">
        <f t="shared" si="3"/>
        <v>4.3277618500431601</v>
      </c>
      <c r="G38" s="4"/>
      <c r="H38">
        <f t="shared" si="4"/>
        <v>4.5</v>
      </c>
    </row>
    <row r="39" spans="1:8" x14ac:dyDescent="0.35">
      <c r="A39">
        <v>18</v>
      </c>
      <c r="B39">
        <f t="shared" si="0"/>
        <v>36000</v>
      </c>
      <c r="C39" s="4">
        <f t="shared" si="1"/>
        <v>3.1594312177324106E-2</v>
      </c>
      <c r="D39" s="4">
        <f t="shared" si="2"/>
        <v>3.7156537676078299E-3</v>
      </c>
      <c r="E39" s="4">
        <f t="shared" si="5"/>
        <v>4.3518916402343564</v>
      </c>
      <c r="F39" s="4">
        <f t="shared" si="3"/>
        <v>4.3556072940019641</v>
      </c>
      <c r="G39" s="4"/>
      <c r="H39">
        <f t="shared" si="4"/>
        <v>4.5</v>
      </c>
    </row>
    <row r="40" spans="1:8" x14ac:dyDescent="0.35">
      <c r="A40">
        <v>19</v>
      </c>
      <c r="B40">
        <f t="shared" si="0"/>
        <v>38000</v>
      </c>
      <c r="C40" s="4">
        <f t="shared" si="1"/>
        <v>2.6589357573207271E-2</v>
      </c>
      <c r="D40" s="4">
        <f t="shared" si="2"/>
        <v>3.6883696807261676E-3</v>
      </c>
      <c r="E40" s="4">
        <f t="shared" si="5"/>
        <v>4.374792628126837</v>
      </c>
      <c r="F40" s="4">
        <f t="shared" si="3"/>
        <v>4.3784809978075634</v>
      </c>
      <c r="G40" s="4"/>
      <c r="H40">
        <f t="shared" si="4"/>
        <v>4.5</v>
      </c>
    </row>
    <row r="41" spans="1:8" x14ac:dyDescent="0.35">
      <c r="A41">
        <v>20</v>
      </c>
      <c r="B41">
        <f t="shared" si="0"/>
        <v>40000</v>
      </c>
      <c r="C41" s="4">
        <f t="shared" si="1"/>
        <v>2.2478026134412226E-2</v>
      </c>
      <c r="D41" s="4">
        <f t="shared" si="2"/>
        <v>3.6659571049791019E-3</v>
      </c>
      <c r="E41" s="4">
        <f t="shared" si="5"/>
        <v>4.3936046971562703</v>
      </c>
      <c r="F41" s="4">
        <f t="shared" si="3"/>
        <v>4.3972706542612494</v>
      </c>
      <c r="G41" s="4"/>
      <c r="H41">
        <f t="shared" si="4"/>
        <v>4.5</v>
      </c>
    </row>
    <row r="42" spans="1:8" x14ac:dyDescent="0.35">
      <c r="A42">
        <v>21</v>
      </c>
      <c r="B42">
        <f t="shared" si="0"/>
        <v>42000</v>
      </c>
      <c r="C42" s="4">
        <f t="shared" si="1"/>
        <v>1.9100763494363116E-2</v>
      </c>
      <c r="D42" s="4">
        <f t="shared" si="2"/>
        <v>3.6475462432267302E-3</v>
      </c>
      <c r="E42" s="4">
        <f t="shared" si="5"/>
        <v>4.4090579144074065</v>
      </c>
      <c r="F42" s="4">
        <f t="shared" si="3"/>
        <v>4.4127054606506331</v>
      </c>
      <c r="G42" s="4"/>
      <c r="H42">
        <f t="shared" si="4"/>
        <v>4.5</v>
      </c>
    </row>
    <row r="43" spans="1:8" x14ac:dyDescent="0.35">
      <c r="A43">
        <v>22</v>
      </c>
      <c r="B43">
        <f t="shared" si="0"/>
        <v>44000</v>
      </c>
      <c r="C43" s="4">
        <f t="shared" si="1"/>
        <v>1.632650335268658E-2</v>
      </c>
      <c r="D43" s="4">
        <f t="shared" si="2"/>
        <v>3.6324225986135356E-3</v>
      </c>
      <c r="E43" s="4">
        <f t="shared" si="5"/>
        <v>4.4217519951614799</v>
      </c>
      <c r="F43" s="4">
        <f t="shared" si="3"/>
        <v>4.4253844177600934</v>
      </c>
      <c r="G43" s="4"/>
      <c r="H43">
        <f t="shared" si="4"/>
        <v>4.5</v>
      </c>
    </row>
    <row r="44" spans="1:8" x14ac:dyDescent="0.35">
      <c r="A44">
        <v>23</v>
      </c>
      <c r="B44">
        <f t="shared" si="0"/>
        <v>46000</v>
      </c>
      <c r="C44" s="4">
        <f t="shared" si="1"/>
        <v>1.4047580996330014E-2</v>
      </c>
      <c r="D44" s="4">
        <f t="shared" si="2"/>
        <v>3.6199992460587993E-3</v>
      </c>
      <c r="E44" s="4">
        <f t="shared" si="5"/>
        <v>4.4321795769117509</v>
      </c>
      <c r="F44" s="4">
        <f t="shared" si="3"/>
        <v>4.4357995761578097</v>
      </c>
      <c r="G44" s="4"/>
      <c r="H44">
        <f t="shared" si="4"/>
        <v>4.5</v>
      </c>
    </row>
    <row r="45" spans="1:8" x14ac:dyDescent="0.35">
      <c r="A45">
        <v>24</v>
      </c>
      <c r="B45">
        <f t="shared" si="0"/>
        <v>48000</v>
      </c>
      <c r="C45" s="4">
        <f t="shared" si="1"/>
        <v>1.2175554999819566E-2</v>
      </c>
      <c r="D45" s="4">
        <f t="shared" si="2"/>
        <v>3.6097940546088092E-3</v>
      </c>
      <c r="E45" s="4">
        <f t="shared" si="5"/>
        <v>4.4407453378569617</v>
      </c>
      <c r="F45" s="4">
        <f t="shared" si="3"/>
        <v>4.4443551319115704</v>
      </c>
      <c r="G45" s="4"/>
      <c r="H45">
        <f t="shared" si="4"/>
        <v>4.5</v>
      </c>
    </row>
    <row r="46" spans="1:8" x14ac:dyDescent="0.35">
      <c r="A46">
        <v>25</v>
      </c>
      <c r="B46">
        <f t="shared" si="0"/>
        <v>50000</v>
      </c>
      <c r="C46" s="4">
        <f t="shared" si="1"/>
        <v>1.063777495135227E-2</v>
      </c>
      <c r="D46" s="4">
        <f t="shared" si="2"/>
        <v>3.6014109766858331E-3</v>
      </c>
      <c r="E46" s="4">
        <f t="shared" si="5"/>
        <v>4.4477817018316275</v>
      </c>
      <c r="F46" s="4">
        <f t="shared" si="3"/>
        <v>4.4513831128083137</v>
      </c>
      <c r="G46" s="4"/>
      <c r="H46">
        <f t="shared" si="4"/>
        <v>4.5</v>
      </c>
    </row>
    <row r="47" spans="1:8" x14ac:dyDescent="0.35">
      <c r="A47">
        <v>26</v>
      </c>
      <c r="B47">
        <f t="shared" si="0"/>
        <v>52000</v>
      </c>
      <c r="C47" s="4">
        <f t="shared" si="1"/>
        <v>9.3745620035236357E-3</v>
      </c>
      <c r="D47" s="4">
        <f t="shared" si="2"/>
        <v>3.5945246780987798E-3</v>
      </c>
      <c r="E47" s="4">
        <f t="shared" si="5"/>
        <v>4.4535617391570526</v>
      </c>
      <c r="F47" s="4">
        <f t="shared" si="3"/>
        <v>4.4571562638351514</v>
      </c>
      <c r="G47" s="4"/>
      <c r="H47">
        <f t="shared" si="4"/>
        <v>4.5</v>
      </c>
    </row>
    <row r="48" spans="1:8" x14ac:dyDescent="0.35">
      <c r="A48">
        <v>27</v>
      </c>
      <c r="B48">
        <f t="shared" si="0"/>
        <v>54000</v>
      </c>
      <c r="C48" s="4">
        <f t="shared" si="1"/>
        <v>8.3368928302548443E-3</v>
      </c>
      <c r="D48" s="4">
        <f t="shared" si="2"/>
        <v>3.5888679123301953E-3</v>
      </c>
      <c r="E48" s="4">
        <f t="shared" si="5"/>
        <v>4.4583097640749774</v>
      </c>
      <c r="F48" s="4">
        <f t="shared" si="3"/>
        <v>4.4618986319873075</v>
      </c>
      <c r="G48" s="4"/>
      <c r="H48">
        <f t="shared" si="4"/>
        <v>4.5</v>
      </c>
    </row>
    <row r="49" spans="1:8" x14ac:dyDescent="0.35">
      <c r="A49">
        <v>28</v>
      </c>
      <c r="B49">
        <f t="shared" si="0"/>
        <v>56000</v>
      </c>
      <c r="C49" s="4">
        <f t="shared" si="1"/>
        <v>7.4844971079001755E-3</v>
      </c>
      <c r="D49" s="4">
        <f t="shared" si="2"/>
        <v>3.5842211491153696E-3</v>
      </c>
      <c r="E49" s="4">
        <f t="shared" si="5"/>
        <v>4.4622100400337628</v>
      </c>
      <c r="F49" s="4">
        <f t="shared" si="3"/>
        <v>4.4657942611828778</v>
      </c>
      <c r="G49" s="4"/>
      <c r="H49">
        <f t="shared" si="4"/>
        <v>4.5</v>
      </c>
    </row>
    <row r="50" spans="1:8" x14ac:dyDescent="0.35">
      <c r="A50">
        <v>29</v>
      </c>
      <c r="B50">
        <f t="shared" si="0"/>
        <v>58000</v>
      </c>
      <c r="C50" s="4">
        <f t="shared" si="1"/>
        <v>6.7842946867375511E-3</v>
      </c>
      <c r="D50" s="4">
        <f t="shared" si="2"/>
        <v>3.5804040548148464E-3</v>
      </c>
      <c r="E50" s="4">
        <f t="shared" si="5"/>
        <v>4.4654139306656857</v>
      </c>
      <c r="F50" s="4">
        <f t="shared" si="3"/>
        <v>4.4689943347205006</v>
      </c>
      <c r="G50" s="4"/>
      <c r="H50">
        <f t="shared" si="4"/>
        <v>4.5</v>
      </c>
    </row>
    <row r="51" spans="1:8" x14ac:dyDescent="0.35">
      <c r="A51">
        <v>30</v>
      </c>
      <c r="B51">
        <f t="shared" si="0"/>
        <v>60000</v>
      </c>
      <c r="C51" s="4">
        <f t="shared" si="1"/>
        <v>6.2091118019061619E-3</v>
      </c>
      <c r="D51" s="4">
        <f t="shared" si="2"/>
        <v>3.5772684939468866E-3</v>
      </c>
      <c r="E51" s="4">
        <f t="shared" si="5"/>
        <v>4.4680457739736452</v>
      </c>
      <c r="F51" s="4">
        <f t="shared" si="3"/>
        <v>4.4716230424675922</v>
      </c>
      <c r="G51" s="4"/>
      <c r="H51">
        <f t="shared" si="4"/>
        <v>4.5</v>
      </c>
    </row>
    <row r="52" spans="1:8" x14ac:dyDescent="0.35">
      <c r="A52">
        <v>31</v>
      </c>
      <c r="B52">
        <f t="shared" si="0"/>
        <v>62000</v>
      </c>
      <c r="C52" s="4">
        <f t="shared" si="1"/>
        <v>5.7366265019358018E-3</v>
      </c>
      <c r="D52" s="4">
        <f t="shared" si="2"/>
        <v>3.574692780280254E-3</v>
      </c>
      <c r="E52" s="4">
        <f t="shared" si="5"/>
        <v>4.4702077076953</v>
      </c>
      <c r="F52" s="4">
        <f t="shared" si="3"/>
        <v>4.4737824004755806</v>
      </c>
      <c r="G52" s="4"/>
      <c r="H52">
        <f t="shared" si="4"/>
        <v>4.5</v>
      </c>
    </row>
    <row r="53" spans="1:8" x14ac:dyDescent="0.35">
      <c r="A53">
        <v>32</v>
      </c>
      <c r="B53">
        <f t="shared" si="0"/>
        <v>64000</v>
      </c>
      <c r="C53" s="4">
        <f t="shared" si="1"/>
        <v>5.3485023685944291E-3</v>
      </c>
      <c r="D53" s="4">
        <f t="shared" si="2"/>
        <v>3.5725769543812048E-3</v>
      </c>
      <c r="E53" s="4">
        <f t="shared" si="5"/>
        <v>4.4719836331095131</v>
      </c>
      <c r="F53" s="4">
        <f t="shared" si="3"/>
        <v>4.4755562100638944</v>
      </c>
      <c r="G53" s="4"/>
      <c r="H53">
        <f t="shared" si="4"/>
        <v>4.5</v>
      </c>
    </row>
    <row r="54" spans="1:8" x14ac:dyDescent="0.35">
      <c r="A54">
        <v>33</v>
      </c>
      <c r="B54">
        <f t="shared" si="0"/>
        <v>66000</v>
      </c>
      <c r="C54" s="4">
        <f t="shared" si="1"/>
        <v>5.0296769090688647E-3</v>
      </c>
      <c r="D54" s="4">
        <f t="shared" si="2"/>
        <v>3.5708389043436228E-3</v>
      </c>
      <c r="E54" s="4">
        <f t="shared" si="5"/>
        <v>4.4734424711142378</v>
      </c>
      <c r="F54" s="4">
        <f t="shared" si="3"/>
        <v>4.4770133100185818</v>
      </c>
      <c r="G54" s="4"/>
      <c r="H54">
        <f t="shared" si="4"/>
        <v>4.5</v>
      </c>
    </row>
    <row r="55" spans="1:8" x14ac:dyDescent="0.35">
      <c r="A55">
        <v>34</v>
      </c>
      <c r="B55">
        <f t="shared" si="0"/>
        <v>68000</v>
      </c>
      <c r="C55" s="4">
        <f t="shared" ref="C55:C86" si="6">($B$4-E54)*(1-EXP(-$B$10*0.000000001/($B$5*$B$7*0.000000001)))</f>
        <v>4.767777004091275E-3</v>
      </c>
      <c r="D55" s="4">
        <f t="shared" ref="D55:D86" si="7">IF(F55&gt;$B$14,(C55*$B$11*0.000000001/($B$6*1000*$B$7*0.000000001))+$B$13*0.000000001/($B$7*0.000000001)+$B$8*0.000001*$B$11*0.000000001/($B$7*0.000000001),$B$8*0.000001*$B$11*0.000000001/($B$7*0.000000001))</f>
        <v>3.5694111791539015E-3</v>
      </c>
      <c r="E55" s="4">
        <f t="shared" si="5"/>
        <v>4.4746408369391757</v>
      </c>
      <c r="F55" s="4">
        <f t="shared" si="3"/>
        <v>4.4782102481183292</v>
      </c>
      <c r="G55" s="4"/>
      <c r="H55">
        <f t="shared" si="4"/>
        <v>4.5</v>
      </c>
    </row>
    <row r="56" spans="1:8" x14ac:dyDescent="0.35">
      <c r="A56">
        <v>35</v>
      </c>
      <c r="B56">
        <f t="shared" si="0"/>
        <v>70000</v>
      </c>
      <c r="C56" s="4">
        <f t="shared" si="6"/>
        <v>4.552638726459916E-3</v>
      </c>
      <c r="D56" s="4">
        <f t="shared" si="7"/>
        <v>3.5682383710222082E-3</v>
      </c>
      <c r="E56" s="4">
        <f t="shared" si="5"/>
        <v>4.4756252372946133</v>
      </c>
      <c r="F56" s="4">
        <f t="shared" si="3"/>
        <v>4.4791934756656353</v>
      </c>
      <c r="G56" s="4"/>
      <c r="H56">
        <f t="shared" si="4"/>
        <v>4.5</v>
      </c>
    </row>
    <row r="57" spans="1:8" x14ac:dyDescent="0.35">
      <c r="A57">
        <v>36</v>
      </c>
      <c r="B57">
        <f t="shared" si="0"/>
        <v>72000</v>
      </c>
      <c r="C57" s="4">
        <f t="shared" si="6"/>
        <v>4.375912894863789E-3</v>
      </c>
      <c r="D57" s="4">
        <f t="shared" si="7"/>
        <v>3.5672749650925047E-3</v>
      </c>
      <c r="E57" s="4">
        <f t="shared" si="5"/>
        <v>4.4764338752243846</v>
      </c>
      <c r="F57" s="4">
        <f t="shared" si="3"/>
        <v>4.4800011501894774</v>
      </c>
      <c r="G57" s="4"/>
      <c r="H57">
        <f t="shared" si="4"/>
        <v>4.5</v>
      </c>
    </row>
    <row r="58" spans="1:8" x14ac:dyDescent="0.35">
      <c r="A58">
        <v>37</v>
      </c>
      <c r="B58">
        <f t="shared" si="0"/>
        <v>74000</v>
      </c>
      <c r="C58" s="4">
        <f t="shared" si="6"/>
        <v>4.2307410551649972E-3</v>
      </c>
      <c r="D58" s="4">
        <f t="shared" si="7"/>
        <v>3.5664835730819049E-3</v>
      </c>
      <c r="E58" s="4">
        <f t="shared" si="5"/>
        <v>4.4770981327064678</v>
      </c>
      <c r="F58" s="4">
        <f t="shared" si="3"/>
        <v>4.48066461627955</v>
      </c>
      <c r="G58" s="4"/>
      <c r="H58">
        <f t="shared" si="4"/>
        <v>4.5</v>
      </c>
    </row>
    <row r="59" spans="1:8" x14ac:dyDescent="0.35">
      <c r="A59">
        <v>38</v>
      </c>
      <c r="B59">
        <f t="shared" si="0"/>
        <v>76000</v>
      </c>
      <c r="C59" s="4">
        <f t="shared" si="6"/>
        <v>4.1114893144817829E-3</v>
      </c>
      <c r="D59" s="4">
        <f t="shared" si="7"/>
        <v>3.5658334822996803E-3</v>
      </c>
      <c r="E59" s="4">
        <f t="shared" si="5"/>
        <v>4.4776437885386491</v>
      </c>
      <c r="F59" s="4">
        <f t="shared" si="3"/>
        <v>4.4812096220209492</v>
      </c>
      <c r="G59" s="4"/>
      <c r="H59">
        <f t="shared" si="4"/>
        <v>4.5</v>
      </c>
    </row>
    <row r="60" spans="1:8" x14ac:dyDescent="0.35">
      <c r="A60">
        <v>39</v>
      </c>
      <c r="B60">
        <f t="shared" si="0"/>
        <v>78000</v>
      </c>
      <c r="C60" s="4">
        <f t="shared" si="6"/>
        <v>4.0135296985848098E-3</v>
      </c>
      <c r="D60" s="4">
        <f t="shared" si="7"/>
        <v>3.5652994637355899E-3</v>
      </c>
      <c r="E60" s="4">
        <f t="shared" si="5"/>
        <v>4.4780920187734985</v>
      </c>
      <c r="F60" s="4">
        <f t="shared" si="3"/>
        <v>4.4816573182372341</v>
      </c>
      <c r="G60" s="4"/>
      <c r="H60">
        <f t="shared" si="4"/>
        <v>4.5</v>
      </c>
    </row>
    <row r="61" spans="1:8" x14ac:dyDescent="0.35">
      <c r="A61">
        <v>40</v>
      </c>
      <c r="B61">
        <f t="shared" si="0"/>
        <v>80000</v>
      </c>
      <c r="C61" s="4">
        <f t="shared" si="6"/>
        <v>3.9330605474282368E-3</v>
      </c>
      <c r="D61" s="4">
        <f t="shared" si="7"/>
        <v>3.5648607929613047E-3</v>
      </c>
      <c r="E61" s="4">
        <f t="shared" si="5"/>
        <v>4.4784602185279656</v>
      </c>
      <c r="F61" s="4">
        <f t="shared" si="3"/>
        <v>4.4820250793209269</v>
      </c>
      <c r="G61" s="4"/>
      <c r="H61">
        <f t="shared" si="4"/>
        <v>4.5</v>
      </c>
    </row>
    <row r="62" spans="1:8" x14ac:dyDescent="0.35">
      <c r="A62">
        <v>41</v>
      </c>
      <c r="B62">
        <f t="shared" si="0"/>
        <v>82000</v>
      </c>
      <c r="C62" s="4">
        <f t="shared" si="6"/>
        <v>3.8669589786485639E-3</v>
      </c>
      <c r="D62" s="4">
        <f t="shared" si="7"/>
        <v>3.5645004458476435E-3</v>
      </c>
      <c r="E62" s="4">
        <f t="shared" si="5"/>
        <v>4.4787626770607671</v>
      </c>
      <c r="F62" s="4">
        <f t="shared" si="3"/>
        <v>4.4823271775066145</v>
      </c>
      <c r="G62" s="4"/>
      <c r="H62">
        <f t="shared" si="4"/>
        <v>4.5</v>
      </c>
    </row>
    <row r="63" spans="1:8" x14ac:dyDescent="0.35">
      <c r="A63">
        <v>42</v>
      </c>
      <c r="B63">
        <f t="shared" si="0"/>
        <v>84000</v>
      </c>
      <c r="C63" s="4">
        <f t="shared" si="6"/>
        <v>3.8126596933654583E-3</v>
      </c>
      <c r="D63" s="4">
        <f t="shared" si="7"/>
        <v>3.5642044378846427E-3</v>
      </c>
      <c r="E63" s="4">
        <f t="shared" si="5"/>
        <v>4.4790111323162485</v>
      </c>
      <c r="F63" s="4">
        <f t="shared" si="3"/>
        <v>4.4825753367541328</v>
      </c>
      <c r="G63" s="4"/>
      <c r="H63">
        <f t="shared" si="4"/>
        <v>4.5</v>
      </c>
    </row>
    <row r="64" spans="1:8" x14ac:dyDescent="0.35">
      <c r="A64">
        <v>43</v>
      </c>
      <c r="B64">
        <f t="shared" si="0"/>
        <v>86000</v>
      </c>
      <c r="C64" s="4">
        <f t="shared" si="6"/>
        <v>3.7680554209301334E-3</v>
      </c>
      <c r="D64" s="4">
        <f t="shared" si="7"/>
        <v>3.5639612814645193E-3</v>
      </c>
      <c r="E64" s="4">
        <f t="shared" si="5"/>
        <v>4.4792152264557137</v>
      </c>
      <c r="F64" s="4">
        <f t="shared" si="3"/>
        <v>4.4827791877371785</v>
      </c>
      <c r="G64" s="4"/>
      <c r="H64">
        <f t="shared" si="4"/>
        <v>4.5</v>
      </c>
    </row>
    <row r="65" spans="1:8" x14ac:dyDescent="0.35">
      <c r="A65">
        <v>44</v>
      </c>
      <c r="B65">
        <f t="shared" si="0"/>
        <v>88000</v>
      </c>
      <c r="C65" s="4">
        <f t="shared" si="6"/>
        <v>3.7314151390350175E-3</v>
      </c>
      <c r="D65" s="4">
        <f t="shared" si="7"/>
        <v>3.5637615400655118E-3</v>
      </c>
      <c r="E65" s="4">
        <f t="shared" si="5"/>
        <v>4.4793828800546835</v>
      </c>
      <c r="F65" s="4">
        <f t="shared" si="3"/>
        <v>4.482946641594749</v>
      </c>
      <c r="G65" s="4"/>
      <c r="H65">
        <f t="shared" si="4"/>
        <v>4.5</v>
      </c>
    </row>
    <row r="66" spans="1:8" x14ac:dyDescent="0.35">
      <c r="A66">
        <v>45</v>
      </c>
      <c r="B66">
        <f t="shared" si="0"/>
        <v>90000</v>
      </c>
      <c r="C66" s="4">
        <f t="shared" si="6"/>
        <v>3.7013168954348691E-3</v>
      </c>
      <c r="D66" s="4">
        <f t="shared" si="7"/>
        <v>3.5635974620351744E-3</v>
      </c>
      <c r="E66" s="4">
        <f t="shared" si="5"/>
        <v>4.4795205994880831</v>
      </c>
      <c r="F66" s="4">
        <f t="shared" si="3"/>
        <v>4.4830841969501183</v>
      </c>
      <c r="G66" s="4"/>
      <c r="H66">
        <f t="shared" si="4"/>
        <v>4.5</v>
      </c>
    </row>
    <row r="67" spans="1:8" x14ac:dyDescent="0.35">
      <c r="A67">
        <v>46</v>
      </c>
      <c r="B67">
        <f t="shared" si="0"/>
        <v>92000</v>
      </c>
      <c r="C67" s="4">
        <f t="shared" si="6"/>
        <v>3.6765926241970059E-3</v>
      </c>
      <c r="D67" s="4">
        <f t="shared" si="7"/>
        <v>3.5634626797608287E-3</v>
      </c>
      <c r="E67" s="4">
        <f t="shared" si="5"/>
        <v>4.4796337294325195</v>
      </c>
      <c r="F67" s="4">
        <f t="shared" si="3"/>
        <v>4.4831971921122804</v>
      </c>
      <c r="G67" s="4"/>
      <c r="H67">
        <f t="shared" si="4"/>
        <v>4.5</v>
      </c>
    </row>
    <row r="68" spans="1:8" x14ac:dyDescent="0.35">
      <c r="A68">
        <v>47</v>
      </c>
      <c r="B68">
        <f t="shared" si="0"/>
        <v>94000</v>
      </c>
      <c r="C68" s="4">
        <f t="shared" si="6"/>
        <v>3.6562828148816169E-3</v>
      </c>
      <c r="D68" s="4">
        <f t="shared" si="7"/>
        <v>3.5633519625524338E-3</v>
      </c>
      <c r="E68" s="4">
        <f t="shared" si="5"/>
        <v>4.4797266602848484</v>
      </c>
      <c r="F68" s="4">
        <f t="shared" si="3"/>
        <v>4.4832900122474006</v>
      </c>
      <c r="G68" s="4"/>
      <c r="H68">
        <f t="shared" si="4"/>
        <v>4.5</v>
      </c>
    </row>
    <row r="69" spans="1:8" x14ac:dyDescent="0.35">
      <c r="A69">
        <v>48</v>
      </c>
      <c r="B69">
        <f t="shared" si="0"/>
        <v>96000</v>
      </c>
      <c r="C69" s="4">
        <f t="shared" si="6"/>
        <v>3.6395992754374696E-3</v>
      </c>
      <c r="D69" s="4">
        <f t="shared" si="7"/>
        <v>3.5632610136476597E-3</v>
      </c>
      <c r="E69" s="4">
        <f t="shared" si="5"/>
        <v>4.4798029985466385</v>
      </c>
      <c r="F69" s="4">
        <f t="shared" si="3"/>
        <v>4.4833662595602863</v>
      </c>
      <c r="G69" s="4"/>
      <c r="H69">
        <f t="shared" si="4"/>
        <v>4.5</v>
      </c>
    </row>
    <row r="70" spans="1:8" x14ac:dyDescent="0.35">
      <c r="A70">
        <v>49</v>
      </c>
      <c r="B70">
        <f t="shared" si="0"/>
        <v>98000</v>
      </c>
      <c r="C70" s="4">
        <f t="shared" si="6"/>
        <v>3.6258945436960215E-3</v>
      </c>
      <c r="D70" s="4">
        <f t="shared" si="7"/>
        <v>3.5631863034612343E-3</v>
      </c>
      <c r="E70" s="4">
        <f t="shared" si="5"/>
        <v>4.4798657067868737</v>
      </c>
      <c r="F70" s="4">
        <f t="shared" si="3"/>
        <v>4.483428893090335</v>
      </c>
      <c r="G70" s="4"/>
      <c r="H70">
        <f t="shared" si="4"/>
        <v>4.5</v>
      </c>
    </row>
    <row r="71" spans="1:8" x14ac:dyDescent="0.35">
      <c r="A71">
        <v>50</v>
      </c>
      <c r="B71">
        <f t="shared" si="0"/>
        <v>100000</v>
      </c>
      <c r="C71" s="4">
        <f t="shared" si="6"/>
        <v>3.6146367603741561E-3</v>
      </c>
      <c r="D71" s="4">
        <f t="shared" si="7"/>
        <v>3.5631249326072418E-3</v>
      </c>
      <c r="E71" s="4">
        <f t="shared" si="5"/>
        <v>4.4799172186146405</v>
      </c>
      <c r="F71" s="4">
        <f t="shared" si="3"/>
        <v>4.4834803435472477</v>
      </c>
      <c r="G71" s="4"/>
      <c r="H71">
        <f t="shared" si="4"/>
        <v>4.5</v>
      </c>
    </row>
    <row r="72" spans="1:8" x14ac:dyDescent="0.35">
      <c r="A72">
        <v>51</v>
      </c>
      <c r="B72">
        <f t="shared" si="0"/>
        <v>102000</v>
      </c>
      <c r="C72" s="4">
        <f t="shared" si="6"/>
        <v>3.605389028443901E-3</v>
      </c>
      <c r="D72" s="4">
        <f t="shared" si="7"/>
        <v>3.5630745193784715E-3</v>
      </c>
      <c r="E72" s="4">
        <f t="shared" si="5"/>
        <v>4.4799595331237052</v>
      </c>
      <c r="F72" s="4">
        <f t="shared" si="3"/>
        <v>4.4835226076430841</v>
      </c>
      <c r="G72" s="4"/>
      <c r="H72">
        <f t="shared" si="4"/>
        <v>4.5</v>
      </c>
    </row>
    <row r="73" spans="1:8" x14ac:dyDescent="0.35">
      <c r="A73">
        <v>52</v>
      </c>
      <c r="B73">
        <f t="shared" si="0"/>
        <v>104000</v>
      </c>
      <c r="C73" s="4">
        <f t="shared" si="6"/>
        <v>3.5977924578395443E-3</v>
      </c>
      <c r="D73" s="4">
        <f t="shared" si="7"/>
        <v>3.563033107316072E-3</v>
      </c>
      <c r="E73" s="4">
        <f t="shared" si="5"/>
        <v>4.4799942924742293</v>
      </c>
      <c r="F73" s="4">
        <f t="shared" si="3"/>
        <v>4.4835573255815451</v>
      </c>
      <c r="G73" s="4"/>
      <c r="H73">
        <f t="shared" si="4"/>
        <v>4.5</v>
      </c>
    </row>
    <row r="74" spans="1:8" x14ac:dyDescent="0.35">
      <c r="A74">
        <v>53</v>
      </c>
      <c r="B74">
        <f t="shared" si="0"/>
        <v>106000</v>
      </c>
      <c r="C74" s="4">
        <f t="shared" si="6"/>
        <v>3.5915522374930335E-3</v>
      </c>
      <c r="D74" s="4">
        <f t="shared" si="7"/>
        <v>3.5629990892824307E-3</v>
      </c>
      <c r="E74" s="4">
        <f t="shared" si="5"/>
        <v>4.4800228456224405</v>
      </c>
      <c r="F74" s="4">
        <f t="shared" si="3"/>
        <v>4.4835858447117225</v>
      </c>
      <c r="G74" s="4"/>
      <c r="H74">
        <f t="shared" si="4"/>
        <v>4.5</v>
      </c>
    </row>
    <row r="75" spans="1:8" x14ac:dyDescent="0.35">
      <c r="A75">
        <v>54</v>
      </c>
      <c r="B75">
        <f t="shared" si="0"/>
        <v>108000</v>
      </c>
      <c r="C75" s="4">
        <f t="shared" si="6"/>
        <v>3.5864261941769885E-3</v>
      </c>
      <c r="D75" s="4">
        <f t="shared" si="7"/>
        <v>3.5629711450906737E-3</v>
      </c>
      <c r="E75" s="4">
        <f t="shared" si="5"/>
        <v>4.4800463006715265</v>
      </c>
      <c r="F75" s="4">
        <f t="shared" si="3"/>
        <v>4.4836092718166176</v>
      </c>
      <c r="G75" s="4"/>
      <c r="H75">
        <f t="shared" si="4"/>
        <v>4.5</v>
      </c>
    </row>
    <row r="76" spans="1:8" x14ac:dyDescent="0.35">
      <c r="A76">
        <v>55</v>
      </c>
      <c r="B76">
        <f t="shared" si="0"/>
        <v>110000</v>
      </c>
      <c r="C76" s="4">
        <f t="shared" si="6"/>
        <v>3.5822153941381953E-3</v>
      </c>
      <c r="D76" s="4">
        <f t="shared" si="7"/>
        <v>3.5629481902702633E-3</v>
      </c>
      <c r="E76" s="4">
        <f t="shared" si="5"/>
        <v>4.4800655678753944</v>
      </c>
      <c r="F76" s="4">
        <f t="shared" si="3"/>
        <v>4.4836285160656644</v>
      </c>
      <c r="G76" s="4"/>
      <c r="H76">
        <f t="shared" si="4"/>
        <v>4.5</v>
      </c>
    </row>
    <row r="77" spans="1:8" x14ac:dyDescent="0.35">
      <c r="A77">
        <v>56</v>
      </c>
      <c r="B77">
        <f t="shared" si="0"/>
        <v>112000</v>
      </c>
      <c r="C77" s="4">
        <f t="shared" si="6"/>
        <v>3.5787564227884993E-3</v>
      </c>
      <c r="D77" s="4">
        <f t="shared" si="7"/>
        <v>3.5629293339803883E-3</v>
      </c>
      <c r="E77" s="4">
        <f t="shared" si="5"/>
        <v>4.4800813949642029</v>
      </c>
      <c r="F77" s="4">
        <f t="shared" si="3"/>
        <v>4.4836443242981829</v>
      </c>
      <c r="G77" s="4"/>
      <c r="H77">
        <f t="shared" si="4"/>
        <v>4.5</v>
      </c>
    </row>
    <row r="78" spans="1:8" x14ac:dyDescent="0.35">
      <c r="A78">
        <v>57</v>
      </c>
      <c r="B78">
        <f t="shared" si="0"/>
        <v>114000</v>
      </c>
      <c r="C78" s="4">
        <f t="shared" si="6"/>
        <v>3.5759150428398179E-3</v>
      </c>
      <c r="D78" s="4">
        <f t="shared" si="7"/>
        <v>3.5629138444378218E-3</v>
      </c>
      <c r="E78" s="4">
        <f t="shared" si="5"/>
        <v>4.4800943961626043</v>
      </c>
      <c r="F78" s="4">
        <f t="shared" si="3"/>
        <v>4.4836573100070423</v>
      </c>
      <c r="G78" s="4"/>
      <c r="H78">
        <f t="shared" si="4"/>
        <v>4.5</v>
      </c>
    </row>
    <row r="79" spans="1:8" x14ac:dyDescent="0.35">
      <c r="A79">
        <v>58</v>
      </c>
      <c r="B79">
        <f t="shared" si="0"/>
        <v>116000</v>
      </c>
      <c r="C79" s="4">
        <f t="shared" si="6"/>
        <v>3.5735809847642136E-3</v>
      </c>
      <c r="D79" s="4">
        <f t="shared" si="7"/>
        <v>3.562901120517555E-3</v>
      </c>
      <c r="E79" s="4">
        <f t="shared" si="5"/>
        <v>4.4801050760268515</v>
      </c>
      <c r="F79" s="4">
        <f t="shared" si="3"/>
        <v>4.4836679771473689</v>
      </c>
      <c r="G79" s="4"/>
      <c r="H79">
        <f t="shared" si="4"/>
        <v>4.5</v>
      </c>
    </row>
    <row r="80" spans="1:8" x14ac:dyDescent="0.35">
      <c r="A80">
        <v>59</v>
      </c>
      <c r="B80">
        <f t="shared" si="0"/>
        <v>118000</v>
      </c>
      <c r="C80" s="4">
        <f t="shared" si="6"/>
        <v>3.5716636674044699E-3</v>
      </c>
      <c r="D80" s="4">
        <f t="shared" si="7"/>
        <v>3.5628906684240674E-3</v>
      </c>
      <c r="E80" s="4">
        <f t="shared" si="5"/>
        <v>4.4801138490258321</v>
      </c>
      <c r="F80" s="4">
        <f t="shared" si="3"/>
        <v>4.4836767396942561</v>
      </c>
      <c r="G80" s="4"/>
      <c r="H80">
        <f t="shared" si="4"/>
        <v>4.5</v>
      </c>
    </row>
    <row r="81" spans="1:8" x14ac:dyDescent="0.35">
      <c r="A81">
        <v>60</v>
      </c>
      <c r="B81">
        <f t="shared" si="0"/>
        <v>120000</v>
      </c>
      <c r="C81" s="4">
        <f t="shared" si="6"/>
        <v>3.5700886826618536E-3</v>
      </c>
      <c r="D81" s="4">
        <f t="shared" si="7"/>
        <v>3.5628820825278997E-3</v>
      </c>
      <c r="E81" s="4">
        <f t="shared" si="5"/>
        <v>4.4801210556259665</v>
      </c>
      <c r="F81" s="4">
        <f t="shared" si="3"/>
        <v>4.483683937708494</v>
      </c>
      <c r="G81" s="4"/>
      <c r="H81">
        <f t="shared" si="4"/>
        <v>4.5</v>
      </c>
    </row>
    <row r="82" spans="1:8" x14ac:dyDescent="0.35">
      <c r="A82">
        <v>61</v>
      </c>
      <c r="B82">
        <f t="shared" si="0"/>
        <v>122000</v>
      </c>
      <c r="C82" s="4">
        <f t="shared" si="6"/>
        <v>3.5687949078326373E-3</v>
      </c>
      <c r="D82" s="4">
        <f t="shared" si="7"/>
        <v>3.5628750296238E-3</v>
      </c>
      <c r="E82" s="4">
        <f t="shared" si="5"/>
        <v>4.4801269755041755</v>
      </c>
      <c r="F82" s="4">
        <f t="shared" si="3"/>
        <v>4.483689850533799</v>
      </c>
      <c r="G82" s="4"/>
      <c r="H82">
        <f t="shared" si="4"/>
        <v>4.5</v>
      </c>
    </row>
    <row r="83" spans="1:8" x14ac:dyDescent="0.35">
      <c r="A83">
        <v>62</v>
      </c>
      <c r="B83">
        <f t="shared" si="0"/>
        <v>124000</v>
      </c>
      <c r="C83" s="4">
        <f t="shared" si="6"/>
        <v>3.5677321335318671E-3</v>
      </c>
      <c r="D83" s="4">
        <f t="shared" si="7"/>
        <v>3.5628692359995517E-3</v>
      </c>
      <c r="E83" s="4">
        <f t="shared" si="5"/>
        <v>4.4801318384017081</v>
      </c>
      <c r="F83" s="4">
        <f t="shared" si="3"/>
        <v>4.4836947076377074</v>
      </c>
      <c r="G83" s="4"/>
      <c r="H83">
        <f t="shared" si="4"/>
        <v>4.5</v>
      </c>
    </row>
    <row r="84" spans="1:8" x14ac:dyDescent="0.35">
      <c r="A84">
        <v>63</v>
      </c>
      <c r="B84">
        <f t="shared" si="0"/>
        <v>126000</v>
      </c>
      <c r="C84" s="4">
        <f t="shared" si="6"/>
        <v>3.5668591151449087E-3</v>
      </c>
      <c r="D84" s="4">
        <f t="shared" si="7"/>
        <v>3.562864476813624E-3</v>
      </c>
      <c r="E84" s="4">
        <f t="shared" si="5"/>
        <v>4.4801358330400394</v>
      </c>
      <c r="F84" s="4">
        <f t="shared" si="3"/>
        <v>4.4836986975168527</v>
      </c>
      <c r="G84" s="4"/>
      <c r="H84">
        <f t="shared" si="4"/>
        <v>4.5</v>
      </c>
    </row>
    <row r="85" spans="1:8" x14ac:dyDescent="0.35">
      <c r="A85">
        <v>64</v>
      </c>
      <c r="B85">
        <f t="shared" si="0"/>
        <v>128000</v>
      </c>
      <c r="C85" s="4">
        <f t="shared" si="6"/>
        <v>3.5661419721886791E-3</v>
      </c>
      <c r="D85" s="4">
        <f t="shared" si="7"/>
        <v>3.5628605673694289E-3</v>
      </c>
      <c r="E85" s="4">
        <f t="shared" si="5"/>
        <v>4.4801391144448592</v>
      </c>
      <c r="F85" s="4">
        <f t="shared" si="3"/>
        <v>4.4837019750122282</v>
      </c>
      <c r="G85" s="4"/>
      <c r="H85">
        <f t="shared" si="4"/>
        <v>4.5</v>
      </c>
    </row>
    <row r="86" spans="1:8" x14ac:dyDescent="0.35">
      <c r="A86">
        <v>65</v>
      </c>
      <c r="B86">
        <f t="shared" si="0"/>
        <v>129999.99999999999</v>
      </c>
      <c r="C86" s="4">
        <f t="shared" si="6"/>
        <v>3.5655528734623416E-3</v>
      </c>
      <c r="D86" s="4">
        <f t="shared" si="7"/>
        <v>3.5628573559475275E-3</v>
      </c>
      <c r="E86" s="4">
        <f t="shared" si="5"/>
        <v>4.4801418099623742</v>
      </c>
      <c r="F86" s="4">
        <f t="shared" si="3"/>
        <v>4.4837046673183218</v>
      </c>
      <c r="G86" s="4"/>
      <c r="H86">
        <f t="shared" si="4"/>
        <v>4.5</v>
      </c>
    </row>
    <row r="87" spans="1:8" x14ac:dyDescent="0.35">
      <c r="A87">
        <v>66</v>
      </c>
      <c r="B87">
        <f t="shared" ref="B87:B121" si="8">A87/($B$9*1000)*1000000000</f>
        <v>132000</v>
      </c>
      <c r="C87" s="4">
        <f t="shared" ref="C87:C121" si="9">($B$4-E86)*(1-EXP(-$B$10*0.000000001/($B$5*$B$7*0.000000001)))</f>
        <v>3.5650689569625316E-3</v>
      </c>
      <c r="D87" s="4">
        <f t="shared" ref="D87:D118" si="10">IF(F87&gt;$B$14,(C87*$B$11*0.000000001/($B$6*1000*$B$7*0.000000001))+$B$13*0.000000001/($B$7*0.000000001)+$B$8*0.000001*$B$11*0.000000001/($B$7*0.000000001),$B$8*0.000001*$B$11*0.000000001/($B$7*0.000000001))</f>
        <v>3.5628547179176414E-3</v>
      </c>
      <c r="E87" s="4">
        <f t="shared" si="5"/>
        <v>4.4801440242014197</v>
      </c>
      <c r="F87" s="4">
        <f t="shared" si="3"/>
        <v>4.4837068789193371</v>
      </c>
      <c r="G87" s="4"/>
      <c r="H87">
        <f t="shared" si="4"/>
        <v>4.5</v>
      </c>
    </row>
    <row r="88" spans="1:8" x14ac:dyDescent="0.35">
      <c r="A88">
        <v>67</v>
      </c>
      <c r="B88">
        <f t="shared" si="8"/>
        <v>134000</v>
      </c>
      <c r="C88" s="4">
        <f t="shared" si="9"/>
        <v>3.5646714426437907E-3</v>
      </c>
      <c r="D88" s="4">
        <f t="shared" si="10"/>
        <v>3.5628525509019404E-3</v>
      </c>
      <c r="E88" s="4">
        <f t="shared" si="5"/>
        <v>4.4801458430931618</v>
      </c>
      <c r="F88" s="4">
        <f t="shared" ref="F88:F121" si="11">E87+C88</f>
        <v>4.4837086956440633</v>
      </c>
      <c r="G88" s="4"/>
      <c r="H88">
        <f t="shared" ref="H88:H121" si="12">H87</f>
        <v>4.5</v>
      </c>
    </row>
    <row r="89" spans="1:8" x14ac:dyDescent="0.35">
      <c r="A89">
        <v>68</v>
      </c>
      <c r="B89">
        <f t="shared" si="8"/>
        <v>136000</v>
      </c>
      <c r="C89" s="4">
        <f t="shared" si="9"/>
        <v>3.5643449035949858E-3</v>
      </c>
      <c r="D89" s="4">
        <f t="shared" si="10"/>
        <v>3.5628507708019229E-3</v>
      </c>
      <c r="E89" s="4">
        <f t="shared" si="5"/>
        <v>4.4801473372259553</v>
      </c>
      <c r="F89" s="4">
        <f t="shared" si="11"/>
        <v>4.4837101879967571</v>
      </c>
      <c r="G89" s="4"/>
      <c r="H89">
        <f t="shared" si="12"/>
        <v>4.5</v>
      </c>
    </row>
    <row r="90" spans="1:8" x14ac:dyDescent="0.35">
      <c r="A90">
        <v>69</v>
      </c>
      <c r="B90">
        <f t="shared" si="8"/>
        <v>138000</v>
      </c>
      <c r="C90" s="4">
        <f t="shared" si="9"/>
        <v>3.5640766673443727E-3</v>
      </c>
      <c r="D90" s="4">
        <f t="shared" si="10"/>
        <v>3.5628493085346808E-3</v>
      </c>
      <c r="E90" s="4">
        <f t="shared" si="5"/>
        <v>4.4801485645847645</v>
      </c>
      <c r="F90" s="4">
        <f t="shared" si="11"/>
        <v>4.4837114138932996</v>
      </c>
      <c r="G90" s="4"/>
      <c r="H90">
        <f t="shared" si="12"/>
        <v>4.5</v>
      </c>
    </row>
    <row r="91" spans="1:8" x14ac:dyDescent="0.35">
      <c r="A91">
        <v>70</v>
      </c>
      <c r="B91">
        <f t="shared" si="8"/>
        <v>140000</v>
      </c>
      <c r="C91" s="4">
        <f t="shared" si="9"/>
        <v>3.5638563240612425E-3</v>
      </c>
      <c r="D91" s="4">
        <f t="shared" si="10"/>
        <v>3.5628481073519016E-3</v>
      </c>
      <c r="E91" s="4">
        <f t="shared" ref="E91:E121" si="13">(E90+C91)-D91</f>
        <v>4.4801495728014737</v>
      </c>
      <c r="F91" s="4">
        <f t="shared" si="11"/>
        <v>4.4837124209088257</v>
      </c>
      <c r="G91" s="4"/>
      <c r="H91">
        <f t="shared" si="12"/>
        <v>4.5</v>
      </c>
    </row>
    <row r="92" spans="1:8" x14ac:dyDescent="0.35">
      <c r="A92">
        <v>71</v>
      </c>
      <c r="B92">
        <f t="shared" si="8"/>
        <v>142000</v>
      </c>
      <c r="C92" s="4">
        <f t="shared" si="9"/>
        <v>3.5636753225658816E-3</v>
      </c>
      <c r="D92" s="4">
        <f t="shared" si="10"/>
        <v>3.5628471206375525E-3</v>
      </c>
      <c r="E92" s="4">
        <f t="shared" si="13"/>
        <v>4.4801504010034021</v>
      </c>
      <c r="F92" s="4">
        <f t="shared" si="11"/>
        <v>4.4837132481240394</v>
      </c>
      <c r="G92" s="4"/>
      <c r="H92">
        <f t="shared" si="12"/>
        <v>4.5</v>
      </c>
    </row>
    <row r="93" spans="1:8" x14ac:dyDescent="0.35">
      <c r="A93">
        <v>72</v>
      </c>
      <c r="B93">
        <f t="shared" si="8"/>
        <v>144000</v>
      </c>
      <c r="C93" s="4">
        <f t="shared" si="9"/>
        <v>3.5635266384723497E-3</v>
      </c>
      <c r="D93" s="4">
        <f t="shared" si="10"/>
        <v>3.5628463100987871E-3</v>
      </c>
      <c r="E93" s="4">
        <f t="shared" si="13"/>
        <v>4.4801510813317753</v>
      </c>
      <c r="F93" s="4">
        <f t="shared" si="11"/>
        <v>4.4837139276418743</v>
      </c>
      <c r="G93" s="4"/>
      <c r="H93">
        <f t="shared" si="12"/>
        <v>4.5</v>
      </c>
    </row>
    <row r="94" spans="1:8" x14ac:dyDescent="0.35">
      <c r="A94">
        <v>73</v>
      </c>
      <c r="B94">
        <f t="shared" si="8"/>
        <v>146000</v>
      </c>
      <c r="C94" s="4">
        <f t="shared" si="9"/>
        <v>3.5634045015827732E-3</v>
      </c>
      <c r="D94" s="4">
        <f t="shared" si="10"/>
        <v>3.5628456442798597E-3</v>
      </c>
      <c r="E94" s="4">
        <f t="shared" si="13"/>
        <v>4.4801516401890789</v>
      </c>
      <c r="F94" s="4">
        <f t="shared" si="11"/>
        <v>4.4837144858333584</v>
      </c>
      <c r="G94" s="4"/>
      <c r="H94">
        <f t="shared" si="12"/>
        <v>4.5</v>
      </c>
    </row>
    <row r="95" spans="1:8" x14ac:dyDescent="0.35">
      <c r="A95">
        <v>74</v>
      </c>
      <c r="B95">
        <f t="shared" si="8"/>
        <v>148000</v>
      </c>
      <c r="C95" s="4">
        <f t="shared" si="9"/>
        <v>3.5633041719545207E-3</v>
      </c>
      <c r="D95" s="4">
        <f t="shared" si="10"/>
        <v>3.5628450973413735E-3</v>
      </c>
      <c r="E95" s="4">
        <f t="shared" si="13"/>
        <v>4.4801520992636927</v>
      </c>
      <c r="F95" s="4">
        <f t="shared" si="11"/>
        <v>4.4837149443610338</v>
      </c>
      <c r="G95" s="4"/>
      <c r="H95">
        <f t="shared" si="12"/>
        <v>4.5</v>
      </c>
    </row>
    <row r="96" spans="1:8" x14ac:dyDescent="0.35">
      <c r="A96">
        <v>75</v>
      </c>
      <c r="B96">
        <f t="shared" si="8"/>
        <v>150000</v>
      </c>
      <c r="C96" s="4">
        <f t="shared" si="9"/>
        <v>3.5632217559512613E-3</v>
      </c>
      <c r="D96" s="4">
        <f t="shared" si="10"/>
        <v>3.5628446480574995E-3</v>
      </c>
      <c r="E96" s="4">
        <f t="shared" si="13"/>
        <v>4.4801524763715861</v>
      </c>
      <c r="F96" s="4">
        <f t="shared" si="11"/>
        <v>4.4837153210196439</v>
      </c>
      <c r="G96" s="4"/>
      <c r="H96">
        <f t="shared" si="12"/>
        <v>4.5</v>
      </c>
    </row>
    <row r="97" spans="1:8" x14ac:dyDescent="0.35">
      <c r="A97">
        <v>76</v>
      </c>
      <c r="B97">
        <f t="shared" si="8"/>
        <v>152000</v>
      </c>
      <c r="C97" s="4">
        <f t="shared" si="9"/>
        <v>3.5631540551365605E-3</v>
      </c>
      <c r="D97" s="4">
        <f t="shared" si="10"/>
        <v>3.562844278992232E-3</v>
      </c>
      <c r="E97" s="4">
        <f t="shared" si="13"/>
        <v>4.4801527861477304</v>
      </c>
      <c r="F97" s="4">
        <f t="shared" si="11"/>
        <v>4.4837156304267225</v>
      </c>
      <c r="G97" s="4"/>
      <c r="H97">
        <f t="shared" si="12"/>
        <v>4.5</v>
      </c>
    </row>
    <row r="98" spans="1:8" x14ac:dyDescent="0.35">
      <c r="A98">
        <v>77</v>
      </c>
      <c r="B98">
        <f t="shared" si="8"/>
        <v>154000</v>
      </c>
      <c r="C98" s="4">
        <f t="shared" si="9"/>
        <v>3.5630984421469811E-3</v>
      </c>
      <c r="D98" s="4">
        <f t="shared" si="10"/>
        <v>3.5628439758227212E-3</v>
      </c>
      <c r="E98" s="4">
        <f t="shared" si="13"/>
        <v>4.4801530406140539</v>
      </c>
      <c r="F98" s="4">
        <f t="shared" si="11"/>
        <v>4.483715884589877</v>
      </c>
      <c r="G98" s="4"/>
      <c r="H98">
        <f t="shared" si="12"/>
        <v>4.5</v>
      </c>
    </row>
    <row r="99" spans="1:8" x14ac:dyDescent="0.35">
      <c r="A99">
        <v>78</v>
      </c>
      <c r="B99">
        <f t="shared" si="8"/>
        <v>156000</v>
      </c>
      <c r="C99" s="4">
        <f t="shared" si="9"/>
        <v>3.5630527587292567E-3</v>
      </c>
      <c r="D99" s="4">
        <f t="shared" si="10"/>
        <v>3.5628437267834316E-3</v>
      </c>
      <c r="E99" s="4">
        <f t="shared" si="13"/>
        <v>4.4801532496460004</v>
      </c>
      <c r="F99" s="4">
        <f t="shared" si="11"/>
        <v>4.4837160933727835</v>
      </c>
      <c r="G99" s="4"/>
      <c r="H99">
        <f t="shared" si="12"/>
        <v>4.5</v>
      </c>
    </row>
    <row r="100" spans="1:8" x14ac:dyDescent="0.35">
      <c r="A100">
        <v>79</v>
      </c>
      <c r="B100">
        <f t="shared" si="8"/>
        <v>158000</v>
      </c>
      <c r="C100" s="4">
        <f t="shared" si="9"/>
        <v>3.5630152319807576E-3</v>
      </c>
      <c r="D100" s="4">
        <f t="shared" si="10"/>
        <v>3.5628435222095347E-3</v>
      </c>
      <c r="E100" s="4">
        <f t="shared" si="13"/>
        <v>4.4801534213557712</v>
      </c>
      <c r="F100" s="4">
        <f t="shared" si="11"/>
        <v>4.4837162648779811</v>
      </c>
      <c r="G100" s="4"/>
      <c r="H100">
        <f t="shared" si="12"/>
        <v>4.5</v>
      </c>
    </row>
    <row r="101" spans="1:8" x14ac:dyDescent="0.35">
      <c r="A101">
        <v>80</v>
      </c>
      <c r="B101">
        <f t="shared" si="8"/>
        <v>160000</v>
      </c>
      <c r="C101" s="4">
        <f t="shared" si="9"/>
        <v>3.5629844055473066E-3</v>
      </c>
      <c r="D101" s="4">
        <f t="shared" si="10"/>
        <v>3.5628433541618392E-3</v>
      </c>
      <c r="E101" s="4">
        <f t="shared" si="13"/>
        <v>4.480153562407156</v>
      </c>
      <c r="F101" s="4">
        <f t="shared" si="11"/>
        <v>4.4837164057613181</v>
      </c>
      <c r="G101" s="4"/>
      <c r="H101">
        <f t="shared" si="12"/>
        <v>4.5</v>
      </c>
    </row>
    <row r="102" spans="1:8" x14ac:dyDescent="0.35">
      <c r="A102">
        <v>81</v>
      </c>
      <c r="B102">
        <f t="shared" si="8"/>
        <v>162000</v>
      </c>
      <c r="C102" s="4">
        <f t="shared" si="9"/>
        <v>3.5629590831028988E-3</v>
      </c>
      <c r="D102" s="4">
        <f t="shared" si="10"/>
        <v>3.5628432161186742E-3</v>
      </c>
      <c r="E102" s="4">
        <f t="shared" si="13"/>
        <v>4.4801536782741405</v>
      </c>
      <c r="F102" s="4">
        <f t="shared" si="11"/>
        <v>4.4837165214902592</v>
      </c>
      <c r="G102" s="4"/>
      <c r="H102">
        <f t="shared" si="12"/>
        <v>4.5</v>
      </c>
    </row>
    <row r="103" spans="1:8" x14ac:dyDescent="0.35">
      <c r="A103">
        <v>82</v>
      </c>
      <c r="B103">
        <f t="shared" si="8"/>
        <v>164000</v>
      </c>
      <c r="C103" s="4">
        <f t="shared" si="9"/>
        <v>3.5629382819226995E-3</v>
      </c>
      <c r="D103" s="4">
        <f t="shared" si="10"/>
        <v>3.562843102722799E-3</v>
      </c>
      <c r="E103" s="4">
        <f t="shared" si="13"/>
        <v>4.480153773453341</v>
      </c>
      <c r="F103" s="4">
        <f t="shared" si="11"/>
        <v>4.4837166165560634</v>
      </c>
      <c r="G103" s="4"/>
      <c r="H103">
        <f t="shared" si="12"/>
        <v>4.5</v>
      </c>
    </row>
    <row r="104" spans="1:8" x14ac:dyDescent="0.35">
      <c r="A104">
        <v>83</v>
      </c>
      <c r="B104">
        <f t="shared" si="8"/>
        <v>166000</v>
      </c>
      <c r="C104" s="4">
        <f t="shared" si="9"/>
        <v>3.5629211947454447E-3</v>
      </c>
      <c r="D104" s="4">
        <f t="shared" si="10"/>
        <v>3.5628430095734969E-3</v>
      </c>
      <c r="E104" s="4">
        <f t="shared" si="13"/>
        <v>4.4801538516385131</v>
      </c>
      <c r="F104" s="4">
        <f t="shared" si="11"/>
        <v>4.4837166946480869</v>
      </c>
      <c r="G104" s="4"/>
      <c r="H104">
        <f t="shared" si="12"/>
        <v>4.5</v>
      </c>
    </row>
    <row r="105" spans="1:8" x14ac:dyDescent="0.35">
      <c r="A105">
        <v>84</v>
      </c>
      <c r="B105">
        <f t="shared" si="8"/>
        <v>168000</v>
      </c>
      <c r="C105" s="4">
        <f t="shared" si="9"/>
        <v>3.5629071584445801E-3</v>
      </c>
      <c r="D105" s="4">
        <f t="shared" si="10"/>
        <v>3.5628429330557894E-3</v>
      </c>
      <c r="E105" s="4">
        <f t="shared" si="13"/>
        <v>4.4801539158639025</v>
      </c>
      <c r="F105" s="4">
        <f t="shared" si="11"/>
        <v>4.483716758796958</v>
      </c>
      <c r="G105" s="4"/>
      <c r="H105">
        <f t="shared" si="12"/>
        <v>4.5</v>
      </c>
    </row>
    <row r="106" spans="1:8" x14ac:dyDescent="0.35">
      <c r="A106">
        <v>85</v>
      </c>
      <c r="B106">
        <f t="shared" si="8"/>
        <v>170000</v>
      </c>
      <c r="C106" s="4">
        <f t="shared" si="9"/>
        <v>3.5628956282929523E-3</v>
      </c>
      <c r="D106" s="4">
        <f t="shared" si="10"/>
        <v>3.5628428702001425E-3</v>
      </c>
      <c r="E106" s="4">
        <f t="shared" si="13"/>
        <v>4.4801539686219956</v>
      </c>
      <c r="F106" s="4">
        <f t="shared" si="11"/>
        <v>4.4837168114921955</v>
      </c>
      <c r="G106" s="4"/>
      <c r="H106">
        <f t="shared" si="12"/>
        <v>4.5</v>
      </c>
    </row>
    <row r="107" spans="1:8" x14ac:dyDescent="0.35">
      <c r="A107">
        <v>86</v>
      </c>
      <c r="B107">
        <f t="shared" si="8"/>
        <v>172000</v>
      </c>
      <c r="C107" s="4">
        <f t="shared" si="9"/>
        <v>3.5628861568235363E-3</v>
      </c>
      <c r="D107" s="4">
        <f t="shared" si="10"/>
        <v>3.562842818567228E-3</v>
      </c>
      <c r="E107" s="4">
        <f t="shared" si="13"/>
        <v>4.4801540119602512</v>
      </c>
      <c r="F107" s="4">
        <f t="shared" si="11"/>
        <v>4.4837168547788187</v>
      </c>
      <c r="G107" s="4"/>
      <c r="H107">
        <f t="shared" si="12"/>
        <v>4.5</v>
      </c>
    </row>
    <row r="108" spans="1:8" x14ac:dyDescent="0.35">
      <c r="A108">
        <v>87</v>
      </c>
      <c r="B108">
        <f t="shared" si="8"/>
        <v>174000</v>
      </c>
      <c r="C108" s="4">
        <f t="shared" si="9"/>
        <v>3.5628783764634141E-3</v>
      </c>
      <c r="D108" s="4">
        <f t="shared" si="10"/>
        <v>3.5628427761532524E-3</v>
      </c>
      <c r="E108" s="4">
        <f t="shared" si="13"/>
        <v>4.4801540475605615</v>
      </c>
      <c r="F108" s="4">
        <f t="shared" si="11"/>
        <v>4.4837168903367148</v>
      </c>
      <c r="G108" s="4"/>
      <c r="H108">
        <f t="shared" si="12"/>
        <v>4.5</v>
      </c>
    </row>
    <row r="109" spans="1:8" x14ac:dyDescent="0.35">
      <c r="A109">
        <v>88</v>
      </c>
      <c r="B109">
        <f t="shared" si="8"/>
        <v>176000</v>
      </c>
      <c r="C109" s="4">
        <f t="shared" si="9"/>
        <v>3.5628719852686119E-3</v>
      </c>
      <c r="D109" s="4">
        <f t="shared" si="10"/>
        <v>3.5628427413121944E-3</v>
      </c>
      <c r="E109" s="4">
        <f t="shared" si="13"/>
        <v>4.480154076804518</v>
      </c>
      <c r="F109" s="4">
        <f t="shared" si="11"/>
        <v>4.48371691954583</v>
      </c>
      <c r="G109" s="4"/>
      <c r="H109">
        <f t="shared" si="12"/>
        <v>4.5</v>
      </c>
    </row>
    <row r="110" spans="1:8" x14ac:dyDescent="0.35">
      <c r="A110">
        <v>89</v>
      </c>
      <c r="B110">
        <f t="shared" si="8"/>
        <v>178000</v>
      </c>
      <c r="C110" s="4">
        <f t="shared" si="9"/>
        <v>3.5628667352069687E-3</v>
      </c>
      <c r="D110" s="4">
        <f t="shared" si="10"/>
        <v>3.5628427126919273E-3</v>
      </c>
      <c r="E110" s="4">
        <f t="shared" si="13"/>
        <v>4.4801541008270327</v>
      </c>
      <c r="F110" s="4">
        <f t="shared" si="11"/>
        <v>4.4837169435397248</v>
      </c>
      <c r="G110" s="4"/>
      <c r="H110">
        <f t="shared" si="12"/>
        <v>4.5</v>
      </c>
    </row>
    <row r="111" spans="1:8" x14ac:dyDescent="0.35">
      <c r="A111">
        <v>90</v>
      </c>
      <c r="B111">
        <f t="shared" si="8"/>
        <v>180000</v>
      </c>
      <c r="C111" s="4">
        <f t="shared" si="9"/>
        <v>3.5628624225318931E-3</v>
      </c>
      <c r="D111" s="4">
        <f t="shared" si="10"/>
        <v>3.5628426891817439E-3</v>
      </c>
      <c r="E111" s="4">
        <f t="shared" si="13"/>
        <v>4.4801541205603828</v>
      </c>
      <c r="F111" s="4">
        <f t="shared" si="11"/>
        <v>4.4837169632495648</v>
      </c>
      <c r="G111" s="4"/>
      <c r="H111">
        <f t="shared" si="12"/>
        <v>4.5</v>
      </c>
    </row>
    <row r="112" spans="1:8" x14ac:dyDescent="0.35">
      <c r="A112">
        <v>91</v>
      </c>
      <c r="B112">
        <f t="shared" si="8"/>
        <v>182000</v>
      </c>
      <c r="C112" s="4">
        <f t="shared" si="9"/>
        <v>3.5628588798750044E-3</v>
      </c>
      <c r="D112" s="4">
        <f t="shared" si="10"/>
        <v>3.5628426698692491E-3</v>
      </c>
      <c r="E112" s="4">
        <f t="shared" si="13"/>
        <v>4.4801541367703885</v>
      </c>
      <c r="F112" s="4">
        <f t="shared" si="11"/>
        <v>4.483716979440258</v>
      </c>
      <c r="G112" s="4"/>
      <c r="H112">
        <f t="shared" si="12"/>
        <v>4.5</v>
      </c>
    </row>
    <row r="113" spans="1:8" x14ac:dyDescent="0.35">
      <c r="A113">
        <v>92</v>
      </c>
      <c r="B113">
        <f t="shared" si="8"/>
        <v>184000</v>
      </c>
      <c r="C113" s="4">
        <f t="shared" si="9"/>
        <v>3.562855969751358E-3</v>
      </c>
      <c r="D113" s="4">
        <f t="shared" si="10"/>
        <v>3.5628426540049562E-3</v>
      </c>
      <c r="E113" s="4">
        <f t="shared" si="13"/>
        <v>4.4801541500861353</v>
      </c>
      <c r="F113" s="4">
        <f t="shared" si="11"/>
        <v>4.4837169927401401</v>
      </c>
      <c r="G113" s="4"/>
      <c r="H113">
        <f t="shared" si="12"/>
        <v>4.5</v>
      </c>
    </row>
    <row r="114" spans="1:8" x14ac:dyDescent="0.35">
      <c r="A114">
        <v>93</v>
      </c>
      <c r="B114">
        <f t="shared" si="8"/>
        <v>186000</v>
      </c>
      <c r="C114" s="4">
        <f t="shared" si="9"/>
        <v>3.5628535792235601E-3</v>
      </c>
      <c r="D114" s="4">
        <f t="shared" si="10"/>
        <v>3.5628426409731961E-3</v>
      </c>
      <c r="E114" s="4">
        <f t="shared" si="13"/>
        <v>4.4801541610243856</v>
      </c>
      <c r="F114" s="4">
        <f t="shared" si="11"/>
        <v>4.4837170036653591</v>
      </c>
      <c r="G114" s="4"/>
      <c r="H114">
        <f t="shared" si="12"/>
        <v>4.5</v>
      </c>
    </row>
    <row r="115" spans="1:8" x14ac:dyDescent="0.35">
      <c r="A115">
        <v>94</v>
      </c>
      <c r="B115">
        <f t="shared" si="8"/>
        <v>188000</v>
      </c>
      <c r="C115" s="4">
        <f t="shared" si="9"/>
        <v>3.5628516155190868E-3</v>
      </c>
      <c r="D115" s="4">
        <f t="shared" si="10"/>
        <v>3.562842630268227E-3</v>
      </c>
      <c r="E115" s="4">
        <f t="shared" si="13"/>
        <v>4.4801541700096363</v>
      </c>
      <c r="F115" s="4">
        <f t="shared" si="11"/>
        <v>4.4837170126399046</v>
      </c>
      <c r="G115" s="4"/>
      <c r="H115">
        <f t="shared" si="12"/>
        <v>4.5</v>
      </c>
    </row>
    <row r="116" spans="1:8" x14ac:dyDescent="0.35">
      <c r="A116">
        <v>95</v>
      </c>
      <c r="B116">
        <f t="shared" si="8"/>
        <v>190000</v>
      </c>
      <c r="C116" s="4">
        <f t="shared" si="9"/>
        <v>3.5628500024295498E-3</v>
      </c>
      <c r="D116" s="4">
        <f t="shared" si="10"/>
        <v>3.5628426214746058E-3</v>
      </c>
      <c r="E116" s="4">
        <f t="shared" si="13"/>
        <v>4.4801541773905917</v>
      </c>
      <c r="F116" s="4">
        <f t="shared" si="11"/>
        <v>4.4837170200120662</v>
      </c>
      <c r="G116" s="4"/>
      <c r="H116">
        <f t="shared" si="12"/>
        <v>4.5</v>
      </c>
    </row>
    <row r="117" spans="1:8" x14ac:dyDescent="0.35">
      <c r="A117">
        <v>96</v>
      </c>
      <c r="B117">
        <f t="shared" si="8"/>
        <v>192000</v>
      </c>
      <c r="C117" s="4">
        <f t="shared" si="9"/>
        <v>3.5628486773533505E-3</v>
      </c>
      <c r="D117" s="4">
        <f t="shared" si="10"/>
        <v>3.562842614251065E-3</v>
      </c>
      <c r="E117" s="4">
        <f t="shared" si="13"/>
        <v>4.4801541834536946</v>
      </c>
      <c r="F117" s="4">
        <f t="shared" si="11"/>
        <v>4.4837170260679455</v>
      </c>
      <c r="G117" s="4"/>
      <c r="H117">
        <f t="shared" si="12"/>
        <v>4.5</v>
      </c>
    </row>
    <row r="118" spans="1:8" x14ac:dyDescent="0.35">
      <c r="A118">
        <v>97</v>
      </c>
      <c r="B118">
        <f t="shared" si="8"/>
        <v>194000</v>
      </c>
      <c r="C118" s="4">
        <f t="shared" si="9"/>
        <v>3.5628475888664379E-3</v>
      </c>
      <c r="D118" s="4">
        <f t="shared" si="10"/>
        <v>3.5628426083172703E-3</v>
      </c>
      <c r="E118" s="4">
        <f t="shared" si="13"/>
        <v>4.480154188434244</v>
      </c>
      <c r="F118" s="4">
        <f t="shared" si="11"/>
        <v>4.4837170310425609</v>
      </c>
      <c r="G118" s="4"/>
      <c r="H118">
        <f t="shared" si="12"/>
        <v>4.5</v>
      </c>
    </row>
    <row r="119" spans="1:8" x14ac:dyDescent="0.35">
      <c r="A119">
        <v>98</v>
      </c>
      <c r="B119">
        <f t="shared" si="8"/>
        <v>196000</v>
      </c>
      <c r="C119" s="4">
        <f t="shared" si="9"/>
        <v>3.562846694726454E-3</v>
      </c>
      <c r="D119" s="4">
        <f t="shared" ref="D119:D121" si="14">IF(F119&gt;$B$14,(C119*$B$11*0.000000001/($B$6*1000*$B$7*0.000000001))+$B$13*0.000000001/($B$7*0.000000001)+$B$8*0.000001*$B$11*0.000000001/($B$7*0.000000001),$B$8*0.000001*$B$11*0.000000001/($B$7*0.000000001))</f>
        <v>3.562842603442942E-3</v>
      </c>
      <c r="E119" s="4">
        <f t="shared" si="13"/>
        <v>4.4801541925255277</v>
      </c>
      <c r="F119" s="4">
        <f t="shared" si="11"/>
        <v>4.4837170351289704</v>
      </c>
      <c r="G119" s="4"/>
      <c r="H119">
        <f t="shared" si="12"/>
        <v>4.5</v>
      </c>
    </row>
    <row r="120" spans="1:8" x14ac:dyDescent="0.35">
      <c r="A120">
        <v>99</v>
      </c>
      <c r="B120">
        <f t="shared" si="8"/>
        <v>198000</v>
      </c>
      <c r="C120" s="4">
        <f t="shared" si="9"/>
        <v>3.5628459602330947E-3</v>
      </c>
      <c r="D120" s="4">
        <f t="shared" si="14"/>
        <v>3.5628425994389135E-3</v>
      </c>
      <c r="E120" s="4">
        <f t="shared" si="13"/>
        <v>4.480154195886322</v>
      </c>
      <c r="F120" s="4">
        <f t="shared" si="11"/>
        <v>4.4837170384857608</v>
      </c>
      <c r="G120" s="4"/>
      <c r="H120">
        <f t="shared" si="12"/>
        <v>4.5</v>
      </c>
    </row>
    <row r="121" spans="1:8" x14ac:dyDescent="0.35">
      <c r="A121">
        <v>100</v>
      </c>
      <c r="B121">
        <f t="shared" si="8"/>
        <v>200000</v>
      </c>
      <c r="C121" s="4">
        <f t="shared" si="9"/>
        <v>3.5628453568818607E-3</v>
      </c>
      <c r="D121" s="4">
        <f t="shared" si="14"/>
        <v>3.5628425961497954E-3</v>
      </c>
      <c r="E121" s="4">
        <f t="shared" si="13"/>
        <v>4.4801541986470541</v>
      </c>
      <c r="F121" s="4">
        <f t="shared" si="11"/>
        <v>4.4837170412432039</v>
      </c>
      <c r="G121" s="4"/>
      <c r="H121">
        <f t="shared" si="12"/>
        <v>4.5</v>
      </c>
    </row>
  </sheetData>
  <conditionalFormatting sqref="B18">
    <cfRule type="containsText" dxfId="1" priority="1" operator="containsText" text="Yes">
      <formula>NOT(ISERROR(SEARCH("Yes",B18)))</formula>
    </cfRule>
    <cfRule type="containsText" dxfId="0" priority="2" operator="containsText" text="No">
      <formula>NOT(ISERROR(SEARCH("No",B18)))</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171E-EEDA-434D-8490-BA9135DB1A5B}">
  <dimension ref="B1:H27"/>
  <sheetViews>
    <sheetView zoomScaleNormal="100" workbookViewId="0">
      <selection activeCell="D15" sqref="D15"/>
    </sheetView>
  </sheetViews>
  <sheetFormatPr defaultRowHeight="14.5" x14ac:dyDescent="0.35"/>
  <cols>
    <col min="1" max="1" width="4.81640625" customWidth="1"/>
    <col min="4" max="4" width="51.81640625" customWidth="1"/>
    <col min="5" max="5" width="5.26953125" customWidth="1"/>
    <col min="8" max="8" width="60.26953125" customWidth="1"/>
  </cols>
  <sheetData>
    <row r="1" spans="2:8" x14ac:dyDescent="0.35">
      <c r="B1" s="27" t="s">
        <v>160</v>
      </c>
    </row>
    <row r="2" spans="2:8" x14ac:dyDescent="0.35">
      <c r="B2" s="23" t="s">
        <v>103</v>
      </c>
      <c r="C2" s="23"/>
      <c r="D2" s="23"/>
    </row>
    <row r="3" spans="2:8" x14ac:dyDescent="0.35">
      <c r="B3" s="24" t="s">
        <v>114</v>
      </c>
      <c r="C3" s="24"/>
      <c r="D3" s="24"/>
    </row>
    <row r="4" spans="2:8" x14ac:dyDescent="0.35">
      <c r="B4" s="25" t="s">
        <v>115</v>
      </c>
      <c r="C4" s="25"/>
      <c r="D4" s="25"/>
    </row>
    <row r="6" spans="2:8" x14ac:dyDescent="0.35">
      <c r="B6" s="16">
        <v>13.2</v>
      </c>
      <c r="C6" s="11" t="s">
        <v>2</v>
      </c>
      <c r="D6" s="10" t="s">
        <v>73</v>
      </c>
      <c r="F6" s="19">
        <f>(0.5*B18*0.000000001*B11*1000*B8*(B20/(B20+B22)))*1000</f>
        <v>53.587786259541993</v>
      </c>
      <c r="G6" s="11" t="s">
        <v>88</v>
      </c>
      <c r="H6" s="6" t="s">
        <v>92</v>
      </c>
    </row>
    <row r="7" spans="2:8" x14ac:dyDescent="0.35">
      <c r="B7" s="16">
        <v>5</v>
      </c>
      <c r="C7" s="11" t="s">
        <v>2</v>
      </c>
      <c r="D7" s="10" t="s">
        <v>74</v>
      </c>
      <c r="F7" s="19">
        <f>(0.5*B18*0.000000001*B11*1000*B8*(B21/(B21+B22)))*1000</f>
        <v>53.333333333333336</v>
      </c>
      <c r="G7" s="11" t="s">
        <v>88</v>
      </c>
      <c r="H7" s="6" t="s">
        <v>93</v>
      </c>
    </row>
    <row r="8" spans="2:8" x14ac:dyDescent="0.35">
      <c r="B8" s="16">
        <v>4.5</v>
      </c>
      <c r="C8" s="11" t="s">
        <v>2</v>
      </c>
      <c r="D8" s="10" t="s">
        <v>75</v>
      </c>
      <c r="F8" s="19">
        <f>(B8*B8/B19*B12/100)*1000</f>
        <v>2.0250000000000004</v>
      </c>
      <c r="G8" s="11" t="s">
        <v>88</v>
      </c>
      <c r="H8" s="6" t="s">
        <v>96</v>
      </c>
    </row>
    <row r="9" spans="2:8" x14ac:dyDescent="0.35">
      <c r="B9" s="16">
        <v>2</v>
      </c>
      <c r="C9" s="11" t="s">
        <v>78</v>
      </c>
      <c r="D9" s="10" t="s">
        <v>84</v>
      </c>
      <c r="F9" s="19">
        <f>(F6+F7)/B8</f>
        <v>23.76024879841674</v>
      </c>
      <c r="G9" s="11" t="s">
        <v>71</v>
      </c>
      <c r="H9" s="6" t="s">
        <v>99</v>
      </c>
    </row>
    <row r="10" spans="2:8" x14ac:dyDescent="0.35">
      <c r="B10" s="16">
        <v>2</v>
      </c>
      <c r="C10" s="11" t="s">
        <v>78</v>
      </c>
      <c r="D10" s="10" t="s">
        <v>85</v>
      </c>
      <c r="F10" s="19">
        <f>F8/B8</f>
        <v>0.45000000000000007</v>
      </c>
      <c r="G10" s="11" t="s">
        <v>71</v>
      </c>
      <c r="H10" s="6" t="s">
        <v>104</v>
      </c>
    </row>
    <row r="11" spans="2:8" x14ac:dyDescent="0.35">
      <c r="B11" s="16">
        <v>500</v>
      </c>
      <c r="C11" s="11" t="s">
        <v>5</v>
      </c>
      <c r="D11" s="10" t="s">
        <v>72</v>
      </c>
      <c r="F11" s="26"/>
    </row>
    <row r="12" spans="2:8" x14ac:dyDescent="0.35">
      <c r="B12" s="16">
        <v>10</v>
      </c>
      <c r="C12" s="11" t="s">
        <v>7</v>
      </c>
      <c r="D12" s="10" t="s">
        <v>91</v>
      </c>
      <c r="F12" s="19">
        <f>(0.5*B23*0.000000001*B11*1000*B8*(B25/(B25+B27)))*1000</f>
        <v>53.406593406593416</v>
      </c>
      <c r="G12" s="11" t="s">
        <v>88</v>
      </c>
      <c r="H12" s="6" t="s">
        <v>95</v>
      </c>
    </row>
    <row r="13" spans="2:8" ht="29" x14ac:dyDescent="0.35">
      <c r="B13" s="17">
        <v>4.5</v>
      </c>
      <c r="C13" s="11" t="s">
        <v>71</v>
      </c>
      <c r="D13" s="10" t="s">
        <v>83</v>
      </c>
      <c r="F13" s="19">
        <f>(0.5*B23*0.000000001*B11*1000*B8*(B26/(B26+B27)))*1000</f>
        <v>52.941176470588239</v>
      </c>
      <c r="G13" s="11" t="s">
        <v>88</v>
      </c>
      <c r="H13" s="6" t="s">
        <v>94</v>
      </c>
    </row>
    <row r="14" spans="2:8" x14ac:dyDescent="0.35">
      <c r="B14" s="17">
        <f>(3*1.2/(B9*1000)+3*1.2/(B10*1000))*1000</f>
        <v>3.5999999999999996</v>
      </c>
      <c r="C14" s="11" t="s">
        <v>71</v>
      </c>
      <c r="D14" s="10" t="s">
        <v>86</v>
      </c>
      <c r="F14" s="19">
        <f>(B8*B8/B24*(100-B12)/100)*1000</f>
        <v>36.450000000000003</v>
      </c>
      <c r="G14" s="11" t="s">
        <v>88</v>
      </c>
      <c r="H14" s="6" t="s">
        <v>97</v>
      </c>
    </row>
    <row r="15" spans="2:8" ht="43.5" x14ac:dyDescent="0.35">
      <c r="B15" s="16">
        <v>20</v>
      </c>
      <c r="C15" s="11" t="s">
        <v>71</v>
      </c>
      <c r="D15" s="10" t="s">
        <v>113</v>
      </c>
      <c r="F15" s="19">
        <f>(F12+F13)/B8</f>
        <v>23.632837750484814</v>
      </c>
      <c r="G15" s="11" t="s">
        <v>71</v>
      </c>
      <c r="H15" s="6" t="s">
        <v>100</v>
      </c>
    </row>
    <row r="16" spans="2:8" ht="29" x14ac:dyDescent="0.35">
      <c r="B16" s="17">
        <f>B15-B14-B13</f>
        <v>11.899999999999999</v>
      </c>
      <c r="C16" s="11" t="s">
        <v>71</v>
      </c>
      <c r="D16" s="10" t="s">
        <v>87</v>
      </c>
      <c r="F16" s="19">
        <f>F14/B8</f>
        <v>8.1000000000000014</v>
      </c>
      <c r="G16" s="11" t="s">
        <v>71</v>
      </c>
      <c r="H16" s="6" t="s">
        <v>105</v>
      </c>
    </row>
    <row r="17" spans="2:8" ht="29" x14ac:dyDescent="0.35">
      <c r="B17" s="18">
        <f>B16-(B8/B19*0.5)*1000-(B8/B24*0.5)*1000</f>
        <v>5.1499999999999986</v>
      </c>
      <c r="C17" s="11" t="s">
        <v>71</v>
      </c>
      <c r="D17" s="10" t="s">
        <v>102</v>
      </c>
      <c r="F17" s="26"/>
    </row>
    <row r="18" spans="2:8" x14ac:dyDescent="0.35">
      <c r="B18" s="16">
        <v>48</v>
      </c>
      <c r="C18" s="11" t="s">
        <v>8</v>
      </c>
      <c r="D18" s="10" t="s">
        <v>76</v>
      </c>
      <c r="F18" s="19">
        <f>B7*(B13+B14)</f>
        <v>40.5</v>
      </c>
      <c r="G18" s="11" t="s">
        <v>88</v>
      </c>
      <c r="H18" s="6" t="s">
        <v>89</v>
      </c>
    </row>
    <row r="19" spans="2:8" x14ac:dyDescent="0.35">
      <c r="B19" s="17">
        <v>1000</v>
      </c>
      <c r="C19" s="11" t="s">
        <v>79</v>
      </c>
      <c r="D19" s="10" t="s">
        <v>161</v>
      </c>
      <c r="F19" s="19">
        <f>(B6-B7)*(B13+B14)</f>
        <v>66.419999999999987</v>
      </c>
      <c r="G19" s="11" t="s">
        <v>88</v>
      </c>
      <c r="H19" s="6" t="s">
        <v>90</v>
      </c>
    </row>
    <row r="20" spans="2:8" x14ac:dyDescent="0.35">
      <c r="B20" s="17">
        <v>1.3</v>
      </c>
      <c r="C20" s="11" t="s">
        <v>82</v>
      </c>
      <c r="D20" s="10" t="s">
        <v>162</v>
      </c>
      <c r="F20" s="19">
        <f>B8*B17</f>
        <v>23.174999999999994</v>
      </c>
      <c r="G20" s="11" t="s">
        <v>88</v>
      </c>
      <c r="H20" s="6" t="s">
        <v>101</v>
      </c>
    </row>
    <row r="21" spans="2:8" x14ac:dyDescent="0.35">
      <c r="B21" s="17">
        <v>0.8</v>
      </c>
      <c r="C21" s="11" t="s">
        <v>79</v>
      </c>
      <c r="D21" s="10" t="s">
        <v>163</v>
      </c>
      <c r="F21" s="19">
        <f>(B6-B8)*(B16+F9+F10+F15+F16)</f>
        <v>590.23485297544357</v>
      </c>
      <c r="G21" s="11" t="s">
        <v>88</v>
      </c>
      <c r="H21" s="6" t="s">
        <v>98</v>
      </c>
    </row>
    <row r="22" spans="2:8" x14ac:dyDescent="0.35">
      <c r="B22" s="16">
        <v>0.01</v>
      </c>
      <c r="C22" s="11" t="s">
        <v>79</v>
      </c>
      <c r="D22" s="10" t="s">
        <v>80</v>
      </c>
      <c r="F22" s="6"/>
      <c r="G22" s="6"/>
      <c r="H22" s="6"/>
    </row>
    <row r="23" spans="2:8" x14ac:dyDescent="0.35">
      <c r="B23" s="16">
        <v>48</v>
      </c>
      <c r="C23" s="11" t="s">
        <v>8</v>
      </c>
      <c r="D23" s="10" t="s">
        <v>77</v>
      </c>
      <c r="F23" s="20">
        <f>SUM(F6:F8,F12:F14,F18:F21)</f>
        <v>972.07374244550056</v>
      </c>
      <c r="G23" s="21" t="s">
        <v>88</v>
      </c>
      <c r="H23" s="22" t="s">
        <v>164</v>
      </c>
    </row>
    <row r="24" spans="2:8" x14ac:dyDescent="0.35">
      <c r="B24" s="17">
        <v>500</v>
      </c>
      <c r="C24" s="11" t="s">
        <v>79</v>
      </c>
      <c r="D24" s="10" t="s">
        <v>165</v>
      </c>
      <c r="F24" s="16">
        <v>100</v>
      </c>
      <c r="G24" s="11" t="s">
        <v>139</v>
      </c>
      <c r="H24" s="6" t="s">
        <v>112</v>
      </c>
    </row>
    <row r="25" spans="2:8" x14ac:dyDescent="0.35">
      <c r="B25" s="17">
        <v>0.9</v>
      </c>
      <c r="C25" s="11" t="s">
        <v>82</v>
      </c>
      <c r="D25" s="10" t="s">
        <v>166</v>
      </c>
      <c r="F25" s="18">
        <v>6.5</v>
      </c>
      <c r="G25" s="11" t="s">
        <v>140</v>
      </c>
      <c r="H25" s="6" t="s">
        <v>110</v>
      </c>
    </row>
    <row r="26" spans="2:8" x14ac:dyDescent="0.35">
      <c r="B26" s="17">
        <v>0.5</v>
      </c>
      <c r="C26" s="11" t="s">
        <v>79</v>
      </c>
      <c r="D26" s="10" t="s">
        <v>167</v>
      </c>
      <c r="F26" s="19">
        <f>F24+F23/1000*F25</f>
        <v>106.31847932589575</v>
      </c>
      <c r="G26" s="11" t="s">
        <v>139</v>
      </c>
      <c r="H26" s="6" t="s">
        <v>111</v>
      </c>
    </row>
    <row r="27" spans="2:8" x14ac:dyDescent="0.35">
      <c r="B27" s="16">
        <v>0.01</v>
      </c>
      <c r="C27" s="11" t="s">
        <v>79</v>
      </c>
      <c r="D27" s="10" t="s">
        <v>81</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Rev</vt:lpstr>
      <vt:lpstr>Cboot Ripple Design</vt:lpstr>
      <vt:lpstr>ISL73847 Boot Refresh</vt:lpstr>
      <vt:lpstr>Power Dissipation</vt:lpstr>
    </vt:vector>
  </TitlesOfParts>
  <Company>Intersil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Lok</dc:creator>
  <cp:lastModifiedBy>Ross Kerley</cp:lastModifiedBy>
  <dcterms:created xsi:type="dcterms:W3CDTF">2014-12-07T15:31:28Z</dcterms:created>
  <dcterms:modified xsi:type="dcterms:W3CDTF">2026-03-16T22:22:52Z</dcterms:modified>
</cp:coreProperties>
</file>