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QUICK\Desktop\Design Files to upload\"/>
    </mc:Choice>
  </mc:AlternateContent>
  <xr:revisionPtr revIDLastSave="0" documentId="8_{EA06E387-65D0-4305-962D-41D9199CE3D7}" xr6:coauthVersionLast="47" xr6:coauthVersionMax="47" xr10:uidLastSave="{00000000-0000-0000-0000-000000000000}"/>
  <bookViews>
    <workbookView xWindow="28680" yWindow="-120" windowWidth="29040" windowHeight="17640" xr2:uid="{DF4BD7BE-721B-4DF1-A64F-2DE8F8FF6C0D}"/>
  </bookViews>
  <sheets>
    <sheet name="GaN FET_multiphase" sheetId="8" r:id="rId1"/>
    <sheet name="Reference" sheetId="2" r:id="rId2"/>
    <sheet name="Components" sheetId="9" r:id="rId3"/>
    <sheet name="73847+73041" sheetId="10" r:id="rId4"/>
    <sheet name="Revision History" sheetId="12" r:id="rId5"/>
  </sheets>
  <definedNames>
    <definedName name="CCOMP_MIN">#REF!</definedName>
    <definedName name="CDROOP">#REF!</definedName>
    <definedName name="COUT_MIN">#REF!</definedName>
    <definedName name="COUT_QTY">#REF!</definedName>
    <definedName name="COUT_ZERO">#REF!</definedName>
    <definedName name="CPOLE_MIN">#REF!</definedName>
    <definedName name="ESR_EQUIV">#REF!</definedName>
    <definedName name="ft">#REF!</definedName>
    <definedName name="RCOMP">#REF!</definedName>
    <definedName name="RDROOP">#REF!</definedName>
    <definedName name="Ripple_percent">#REF!</definedName>
    <definedName name="RSEN">#REF!</definedName>
    <definedName name="RSLOPE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4" i="8" l="1"/>
  <c r="B11" i="8"/>
  <c r="D1" i="9" l="1"/>
  <c r="K8" i="9" s="1"/>
  <c r="K7" i="9" l="1"/>
  <c r="K14" i="9"/>
  <c r="K13" i="9"/>
  <c r="B15" i="8" s="1"/>
  <c r="K12" i="9"/>
  <c r="K11" i="9"/>
  <c r="K10" i="9"/>
  <c r="K9" i="9"/>
  <c r="G20" i="8"/>
  <c r="F373" i="10"/>
  <c r="E373" i="10"/>
  <c r="J373" i="10" s="1"/>
  <c r="D373" i="10"/>
  <c r="G373" i="10" s="1"/>
  <c r="H373" i="10" s="1"/>
  <c r="I373" i="10" s="1"/>
  <c r="B373" i="10"/>
  <c r="K373" i="10" s="1"/>
  <c r="A373" i="10"/>
  <c r="F347" i="10"/>
  <c r="E347" i="10"/>
  <c r="J347" i="10" s="1"/>
  <c r="D347" i="10"/>
  <c r="G347" i="10" s="1"/>
  <c r="H347" i="10" s="1"/>
  <c r="I347" i="10" s="1"/>
  <c r="B347" i="10"/>
  <c r="K347" i="10" s="1"/>
  <c r="A347" i="10"/>
  <c r="F321" i="10"/>
  <c r="E321" i="10"/>
  <c r="J321" i="10" s="1"/>
  <c r="D321" i="10"/>
  <c r="G321" i="10" s="1"/>
  <c r="H321" i="10" s="1"/>
  <c r="I321" i="10" s="1"/>
  <c r="B321" i="10"/>
  <c r="A321" i="10"/>
  <c r="F295" i="10"/>
  <c r="E295" i="10"/>
  <c r="J295" i="10" s="1"/>
  <c r="D295" i="10"/>
  <c r="G295" i="10" s="1"/>
  <c r="H295" i="10" s="1"/>
  <c r="I295" i="10" s="1"/>
  <c r="B295" i="10"/>
  <c r="A295" i="10"/>
  <c r="F269" i="10"/>
  <c r="E269" i="10"/>
  <c r="J269" i="10" s="1"/>
  <c r="D269" i="10"/>
  <c r="G269" i="10" s="1"/>
  <c r="H269" i="10" s="1"/>
  <c r="I269" i="10" s="1"/>
  <c r="B269" i="10"/>
  <c r="A269" i="10"/>
  <c r="F243" i="10"/>
  <c r="E243" i="10"/>
  <c r="J243" i="10" s="1"/>
  <c r="D243" i="10"/>
  <c r="G243" i="10" s="1"/>
  <c r="H243" i="10" s="1"/>
  <c r="I243" i="10" s="1"/>
  <c r="B243" i="10"/>
  <c r="A243" i="10"/>
  <c r="F217" i="10"/>
  <c r="E217" i="10"/>
  <c r="J217" i="10" s="1"/>
  <c r="D217" i="10"/>
  <c r="G217" i="10" s="1"/>
  <c r="H217" i="10" s="1"/>
  <c r="I217" i="10" s="1"/>
  <c r="B217" i="10"/>
  <c r="A217" i="10"/>
  <c r="F191" i="10"/>
  <c r="E191" i="10"/>
  <c r="J191" i="10" s="1"/>
  <c r="D191" i="10"/>
  <c r="G191" i="10" s="1"/>
  <c r="H191" i="10" s="1"/>
  <c r="I191" i="10" s="1"/>
  <c r="B191" i="10"/>
  <c r="A191" i="10"/>
  <c r="F165" i="10"/>
  <c r="E165" i="10"/>
  <c r="J165" i="10" s="1"/>
  <c r="D165" i="10"/>
  <c r="G165" i="10" s="1"/>
  <c r="H165" i="10" s="1"/>
  <c r="I165" i="10" s="1"/>
  <c r="B165" i="10"/>
  <c r="A165" i="10"/>
  <c r="F139" i="10"/>
  <c r="E139" i="10"/>
  <c r="J139" i="10" s="1"/>
  <c r="D139" i="10"/>
  <c r="G139" i="10" s="1"/>
  <c r="H139" i="10" s="1"/>
  <c r="I139" i="10" s="1"/>
  <c r="B139" i="10"/>
  <c r="A139" i="10"/>
  <c r="F113" i="10"/>
  <c r="E113" i="10"/>
  <c r="J113" i="10" s="1"/>
  <c r="D113" i="10"/>
  <c r="G113" i="10" s="1"/>
  <c r="H113" i="10" s="1"/>
  <c r="I113" i="10" s="1"/>
  <c r="B113" i="10"/>
  <c r="A113" i="10"/>
  <c r="F87" i="10"/>
  <c r="E87" i="10"/>
  <c r="J87" i="10" s="1"/>
  <c r="D87" i="10"/>
  <c r="G87" i="10" s="1"/>
  <c r="H87" i="10" s="1"/>
  <c r="I87" i="10" s="1"/>
  <c r="B87" i="10"/>
  <c r="A87" i="10"/>
  <c r="F61" i="10"/>
  <c r="E61" i="10"/>
  <c r="J61" i="10" s="1"/>
  <c r="D61" i="10"/>
  <c r="G61" i="10" s="1"/>
  <c r="H61" i="10" s="1"/>
  <c r="I61" i="10" s="1"/>
  <c r="B61" i="10"/>
  <c r="A61" i="10"/>
  <c r="F35" i="10"/>
  <c r="E35" i="10"/>
  <c r="J35" i="10" s="1"/>
  <c r="D35" i="10"/>
  <c r="G35" i="10" s="1"/>
  <c r="H35" i="10" s="1"/>
  <c r="I35" i="10" s="1"/>
  <c r="B35" i="10"/>
  <c r="A35" i="10"/>
  <c r="E9" i="10"/>
  <c r="A9" i="10"/>
  <c r="F9" i="10"/>
  <c r="B9" i="10"/>
  <c r="K10" i="10"/>
  <c r="J10" i="10"/>
  <c r="H10" i="10"/>
  <c r="I10" i="10" s="1"/>
  <c r="D10" i="10"/>
  <c r="G14" i="8"/>
  <c r="G9" i="8"/>
  <c r="B13" i="8"/>
  <c r="B12" i="8"/>
  <c r="B16" i="8"/>
  <c r="G15" i="8"/>
  <c r="P76" i="8" l="1"/>
  <c r="P68" i="8"/>
  <c r="P60" i="8"/>
  <c r="P52" i="8"/>
  <c r="P44" i="8"/>
  <c r="P36" i="8"/>
  <c r="P28" i="8"/>
  <c r="P64" i="8"/>
  <c r="P55" i="8"/>
  <c r="P39" i="8"/>
  <c r="P75" i="8"/>
  <c r="P67" i="8"/>
  <c r="P59" i="8"/>
  <c r="P51" i="8"/>
  <c r="P43" i="8"/>
  <c r="P35" i="8"/>
  <c r="P27" i="8"/>
  <c r="P56" i="8"/>
  <c r="P63" i="8"/>
  <c r="P74" i="8"/>
  <c r="P66" i="8"/>
  <c r="P58" i="8"/>
  <c r="P50" i="8"/>
  <c r="P42" i="8"/>
  <c r="P34" i="8"/>
  <c r="P26" i="8"/>
  <c r="P48" i="8"/>
  <c r="P71" i="8"/>
  <c r="P31" i="8"/>
  <c r="P73" i="8"/>
  <c r="P65" i="8"/>
  <c r="P57" i="8"/>
  <c r="P49" i="8"/>
  <c r="P41" i="8"/>
  <c r="P33" i="8"/>
  <c r="P40" i="8"/>
  <c r="P72" i="8"/>
  <c r="P32" i="8"/>
  <c r="P47" i="8"/>
  <c r="P70" i="8"/>
  <c r="P62" i="8"/>
  <c r="P54" i="8"/>
  <c r="P46" i="8"/>
  <c r="P38" i="8"/>
  <c r="P30" i="8"/>
  <c r="P69" i="8"/>
  <c r="P61" i="8"/>
  <c r="P53" i="8"/>
  <c r="P45" i="8"/>
  <c r="P37" i="8"/>
  <c r="P29" i="8"/>
  <c r="M51" i="8"/>
  <c r="M28" i="8"/>
  <c r="M36" i="8"/>
  <c r="M44" i="8"/>
  <c r="M52" i="8"/>
  <c r="M60" i="8"/>
  <c r="M68" i="8"/>
  <c r="M75" i="8"/>
  <c r="M29" i="8"/>
  <c r="M45" i="8"/>
  <c r="M53" i="8"/>
  <c r="M69" i="8"/>
  <c r="M37" i="8"/>
  <c r="M61" i="8"/>
  <c r="M30" i="8"/>
  <c r="M38" i="8"/>
  <c r="M46" i="8"/>
  <c r="M54" i="8"/>
  <c r="M62" i="8"/>
  <c r="M70" i="8"/>
  <c r="M31" i="8"/>
  <c r="M39" i="8"/>
  <c r="M47" i="8"/>
  <c r="M55" i="8"/>
  <c r="M63" i="8"/>
  <c r="M71" i="8"/>
  <c r="M34" i="8"/>
  <c r="M58" i="8"/>
  <c r="M43" i="8"/>
  <c r="M76" i="8"/>
  <c r="M32" i="8"/>
  <c r="M40" i="8"/>
  <c r="M48" i="8"/>
  <c r="M56" i="8"/>
  <c r="M64" i="8"/>
  <c r="M72" i="8"/>
  <c r="M42" i="8"/>
  <c r="M66" i="8"/>
  <c r="M35" i="8"/>
  <c r="M67" i="8"/>
  <c r="M33" i="8"/>
  <c r="M41" i="8"/>
  <c r="M49" i="8"/>
  <c r="M57" i="8"/>
  <c r="M65" i="8"/>
  <c r="M73" i="8"/>
  <c r="M26" i="8"/>
  <c r="M50" i="8"/>
  <c r="M74" i="8"/>
  <c r="M27" i="8"/>
  <c r="M59" i="8"/>
  <c r="K321" i="10"/>
  <c r="K295" i="10"/>
  <c r="K269" i="10"/>
  <c r="K35" i="10"/>
  <c r="K243" i="10"/>
  <c r="K217" i="10"/>
  <c r="K191" i="10"/>
  <c r="K165" i="10"/>
  <c r="K113" i="10"/>
  <c r="K139" i="10"/>
  <c r="K61" i="10"/>
  <c r="K87" i="10"/>
  <c r="G11" i="8"/>
  <c r="G10" i="8"/>
  <c r="T26" i="8" l="1"/>
  <c r="H29" i="10"/>
  <c r="I29" i="10" s="1"/>
  <c r="J29" i="10"/>
  <c r="K29" i="10"/>
  <c r="H30" i="10"/>
  <c r="I30" i="10" s="1"/>
  <c r="J30" i="10"/>
  <c r="K30" i="10"/>
  <c r="H31" i="10"/>
  <c r="I31" i="10" s="1"/>
  <c r="J31" i="10"/>
  <c r="K31" i="10"/>
  <c r="H32" i="10"/>
  <c r="I32" i="10" s="1"/>
  <c r="J32" i="10"/>
  <c r="K32" i="10"/>
  <c r="H33" i="10"/>
  <c r="I33" i="10" s="1"/>
  <c r="J33" i="10"/>
  <c r="K33" i="10"/>
  <c r="H34" i="10"/>
  <c r="I34" i="10" s="1"/>
  <c r="J34" i="10"/>
  <c r="K34" i="10"/>
  <c r="H55" i="10"/>
  <c r="I55" i="10" s="1"/>
  <c r="J55" i="10"/>
  <c r="K55" i="10"/>
  <c r="H56" i="10"/>
  <c r="I56" i="10" s="1"/>
  <c r="J56" i="10"/>
  <c r="K56" i="10"/>
  <c r="H57" i="10"/>
  <c r="I57" i="10" s="1"/>
  <c r="J57" i="10"/>
  <c r="K57" i="10"/>
  <c r="H58" i="10"/>
  <c r="I58" i="10" s="1"/>
  <c r="J58" i="10"/>
  <c r="K58" i="10"/>
  <c r="H59" i="10"/>
  <c r="I59" i="10" s="1"/>
  <c r="J59" i="10"/>
  <c r="K59" i="10"/>
  <c r="H60" i="10"/>
  <c r="I60" i="10" s="1"/>
  <c r="J60" i="10"/>
  <c r="K60" i="10"/>
  <c r="H81" i="10"/>
  <c r="I81" i="10" s="1"/>
  <c r="J81" i="10"/>
  <c r="K81" i="10"/>
  <c r="H82" i="10"/>
  <c r="I82" i="10" s="1"/>
  <c r="J82" i="10"/>
  <c r="K82" i="10"/>
  <c r="H83" i="10"/>
  <c r="I83" i="10" s="1"/>
  <c r="J83" i="10"/>
  <c r="K83" i="10"/>
  <c r="H84" i="10"/>
  <c r="I84" i="10" s="1"/>
  <c r="J84" i="10"/>
  <c r="K84" i="10"/>
  <c r="H85" i="10"/>
  <c r="I85" i="10" s="1"/>
  <c r="J85" i="10"/>
  <c r="K85" i="10"/>
  <c r="H86" i="10"/>
  <c r="I86" i="10" s="1"/>
  <c r="J86" i="10"/>
  <c r="K86" i="10"/>
  <c r="H107" i="10"/>
  <c r="I107" i="10" s="1"/>
  <c r="J107" i="10"/>
  <c r="K107" i="10"/>
  <c r="H108" i="10"/>
  <c r="I108" i="10" s="1"/>
  <c r="J108" i="10"/>
  <c r="K108" i="10"/>
  <c r="H109" i="10"/>
  <c r="I109" i="10" s="1"/>
  <c r="J109" i="10"/>
  <c r="K109" i="10"/>
  <c r="H110" i="10"/>
  <c r="I110" i="10" s="1"/>
  <c r="J110" i="10"/>
  <c r="K110" i="10"/>
  <c r="H111" i="10"/>
  <c r="I111" i="10" s="1"/>
  <c r="J111" i="10"/>
  <c r="K111" i="10"/>
  <c r="H112" i="10"/>
  <c r="I112" i="10" s="1"/>
  <c r="J112" i="10"/>
  <c r="K112" i="10"/>
  <c r="H133" i="10"/>
  <c r="I133" i="10" s="1"/>
  <c r="J133" i="10"/>
  <c r="K133" i="10"/>
  <c r="H134" i="10"/>
  <c r="I134" i="10" s="1"/>
  <c r="J134" i="10"/>
  <c r="K134" i="10"/>
  <c r="H135" i="10"/>
  <c r="I135" i="10" s="1"/>
  <c r="J135" i="10"/>
  <c r="K135" i="10"/>
  <c r="H136" i="10"/>
  <c r="I136" i="10" s="1"/>
  <c r="J136" i="10"/>
  <c r="K136" i="10"/>
  <c r="H137" i="10"/>
  <c r="I137" i="10" s="1"/>
  <c r="J137" i="10"/>
  <c r="K137" i="10"/>
  <c r="H138" i="10"/>
  <c r="I138" i="10" s="1"/>
  <c r="J138" i="10"/>
  <c r="K138" i="10"/>
  <c r="H159" i="10"/>
  <c r="I159" i="10" s="1"/>
  <c r="J159" i="10"/>
  <c r="K159" i="10"/>
  <c r="H160" i="10"/>
  <c r="I160" i="10" s="1"/>
  <c r="J160" i="10"/>
  <c r="K160" i="10"/>
  <c r="H161" i="10"/>
  <c r="I161" i="10" s="1"/>
  <c r="J161" i="10"/>
  <c r="K161" i="10"/>
  <c r="H162" i="10"/>
  <c r="I162" i="10" s="1"/>
  <c r="J162" i="10"/>
  <c r="K162" i="10"/>
  <c r="H163" i="10"/>
  <c r="I163" i="10" s="1"/>
  <c r="J163" i="10"/>
  <c r="K163" i="10"/>
  <c r="H164" i="10"/>
  <c r="I164" i="10" s="1"/>
  <c r="J164" i="10"/>
  <c r="K164" i="10"/>
  <c r="H185" i="10"/>
  <c r="I185" i="10" s="1"/>
  <c r="J185" i="10"/>
  <c r="K185" i="10"/>
  <c r="H186" i="10"/>
  <c r="I186" i="10" s="1"/>
  <c r="J186" i="10"/>
  <c r="K186" i="10"/>
  <c r="H187" i="10"/>
  <c r="I187" i="10" s="1"/>
  <c r="J187" i="10"/>
  <c r="K187" i="10"/>
  <c r="H188" i="10"/>
  <c r="I188" i="10" s="1"/>
  <c r="J188" i="10"/>
  <c r="K188" i="10"/>
  <c r="H189" i="10"/>
  <c r="I189" i="10" s="1"/>
  <c r="J189" i="10"/>
  <c r="K189" i="10"/>
  <c r="H190" i="10"/>
  <c r="I190" i="10" s="1"/>
  <c r="J190" i="10"/>
  <c r="K190" i="10"/>
  <c r="H211" i="10"/>
  <c r="I211" i="10" s="1"/>
  <c r="J211" i="10"/>
  <c r="K211" i="10"/>
  <c r="H212" i="10"/>
  <c r="I212" i="10" s="1"/>
  <c r="J212" i="10"/>
  <c r="K212" i="10"/>
  <c r="H213" i="10"/>
  <c r="I213" i="10" s="1"/>
  <c r="J213" i="10"/>
  <c r="K213" i="10"/>
  <c r="H214" i="10"/>
  <c r="I214" i="10" s="1"/>
  <c r="J214" i="10"/>
  <c r="K214" i="10"/>
  <c r="H215" i="10"/>
  <c r="I215" i="10" s="1"/>
  <c r="J215" i="10"/>
  <c r="K215" i="10"/>
  <c r="H216" i="10"/>
  <c r="I216" i="10" s="1"/>
  <c r="J216" i="10"/>
  <c r="K216" i="10"/>
  <c r="H237" i="10"/>
  <c r="I237" i="10" s="1"/>
  <c r="J237" i="10"/>
  <c r="K237" i="10"/>
  <c r="H238" i="10"/>
  <c r="I238" i="10" s="1"/>
  <c r="J238" i="10"/>
  <c r="K238" i="10"/>
  <c r="H239" i="10"/>
  <c r="I239" i="10" s="1"/>
  <c r="J239" i="10"/>
  <c r="K239" i="10"/>
  <c r="H240" i="10"/>
  <c r="I240" i="10" s="1"/>
  <c r="J240" i="10"/>
  <c r="K240" i="10"/>
  <c r="H241" i="10"/>
  <c r="I241" i="10" s="1"/>
  <c r="J241" i="10"/>
  <c r="K241" i="10"/>
  <c r="H242" i="10"/>
  <c r="I242" i="10" s="1"/>
  <c r="J242" i="10"/>
  <c r="K242" i="10"/>
  <c r="H263" i="10"/>
  <c r="I263" i="10" s="1"/>
  <c r="J263" i="10"/>
  <c r="K263" i="10"/>
  <c r="H264" i="10"/>
  <c r="I264" i="10" s="1"/>
  <c r="J264" i="10"/>
  <c r="K264" i="10"/>
  <c r="H265" i="10"/>
  <c r="I265" i="10" s="1"/>
  <c r="J265" i="10"/>
  <c r="K265" i="10"/>
  <c r="H266" i="10"/>
  <c r="I266" i="10" s="1"/>
  <c r="J266" i="10"/>
  <c r="K266" i="10"/>
  <c r="H267" i="10"/>
  <c r="I267" i="10" s="1"/>
  <c r="J267" i="10"/>
  <c r="K267" i="10"/>
  <c r="H268" i="10"/>
  <c r="I268" i="10" s="1"/>
  <c r="J268" i="10"/>
  <c r="K268" i="10"/>
  <c r="H289" i="10"/>
  <c r="I289" i="10" s="1"/>
  <c r="J289" i="10"/>
  <c r="K289" i="10"/>
  <c r="H290" i="10"/>
  <c r="I290" i="10" s="1"/>
  <c r="J290" i="10"/>
  <c r="K290" i="10"/>
  <c r="H291" i="10"/>
  <c r="I291" i="10" s="1"/>
  <c r="J291" i="10"/>
  <c r="K291" i="10"/>
  <c r="H292" i="10"/>
  <c r="I292" i="10" s="1"/>
  <c r="J292" i="10"/>
  <c r="K292" i="10"/>
  <c r="H293" i="10"/>
  <c r="I293" i="10" s="1"/>
  <c r="J293" i="10"/>
  <c r="K293" i="10"/>
  <c r="H294" i="10"/>
  <c r="I294" i="10" s="1"/>
  <c r="J294" i="10"/>
  <c r="K294" i="10"/>
  <c r="H315" i="10"/>
  <c r="I315" i="10" s="1"/>
  <c r="J315" i="10"/>
  <c r="K315" i="10"/>
  <c r="H316" i="10"/>
  <c r="I316" i="10" s="1"/>
  <c r="J316" i="10"/>
  <c r="K316" i="10"/>
  <c r="H317" i="10"/>
  <c r="I317" i="10" s="1"/>
  <c r="J317" i="10"/>
  <c r="K317" i="10"/>
  <c r="H318" i="10"/>
  <c r="I318" i="10" s="1"/>
  <c r="J318" i="10"/>
  <c r="K318" i="10"/>
  <c r="H319" i="10"/>
  <c r="I319" i="10" s="1"/>
  <c r="J319" i="10"/>
  <c r="K319" i="10"/>
  <c r="H320" i="10"/>
  <c r="I320" i="10" s="1"/>
  <c r="J320" i="10"/>
  <c r="K320" i="10"/>
  <c r="H341" i="10"/>
  <c r="I341" i="10" s="1"/>
  <c r="J341" i="10"/>
  <c r="K341" i="10"/>
  <c r="H342" i="10"/>
  <c r="I342" i="10" s="1"/>
  <c r="J342" i="10"/>
  <c r="K342" i="10"/>
  <c r="H343" i="10"/>
  <c r="I343" i="10" s="1"/>
  <c r="J343" i="10"/>
  <c r="K343" i="10"/>
  <c r="H344" i="10"/>
  <c r="I344" i="10" s="1"/>
  <c r="J344" i="10"/>
  <c r="K344" i="10"/>
  <c r="H345" i="10"/>
  <c r="I345" i="10" s="1"/>
  <c r="J345" i="10"/>
  <c r="K345" i="10"/>
  <c r="H346" i="10"/>
  <c r="I346" i="10" s="1"/>
  <c r="J346" i="10"/>
  <c r="K346" i="10"/>
  <c r="H367" i="10"/>
  <c r="I367" i="10" s="1"/>
  <c r="J367" i="10"/>
  <c r="K367" i="10"/>
  <c r="H368" i="10"/>
  <c r="I368" i="10" s="1"/>
  <c r="J368" i="10"/>
  <c r="K368" i="10"/>
  <c r="H369" i="10"/>
  <c r="I369" i="10" s="1"/>
  <c r="J369" i="10"/>
  <c r="K369" i="10"/>
  <c r="H370" i="10"/>
  <c r="I370" i="10" s="1"/>
  <c r="J370" i="10"/>
  <c r="K370" i="10"/>
  <c r="H371" i="10"/>
  <c r="I371" i="10" s="1"/>
  <c r="J371" i="10"/>
  <c r="K371" i="10"/>
  <c r="H372" i="10"/>
  <c r="I372" i="10" s="1"/>
  <c r="J372" i="10"/>
  <c r="K372" i="10"/>
  <c r="J393" i="10"/>
  <c r="K393" i="10"/>
  <c r="J394" i="10"/>
  <c r="K394" i="10"/>
  <c r="J395" i="10"/>
  <c r="K395" i="10"/>
  <c r="J396" i="10"/>
  <c r="K396" i="10"/>
  <c r="J397" i="10"/>
  <c r="K397" i="10"/>
  <c r="J398" i="10"/>
  <c r="K398" i="10"/>
  <c r="H393" i="10"/>
  <c r="I393" i="10" s="1"/>
  <c r="H394" i="10"/>
  <c r="I394" i="10" s="1"/>
  <c r="H395" i="10"/>
  <c r="I395" i="10" s="1"/>
  <c r="H396" i="10"/>
  <c r="I396" i="10" s="1"/>
  <c r="H397" i="10"/>
  <c r="I397" i="10" s="1"/>
  <c r="H398" i="10"/>
  <c r="I398" i="10" s="1"/>
  <c r="D55" i="10"/>
  <c r="D56" i="10"/>
  <c r="D57" i="10"/>
  <c r="D58" i="10"/>
  <c r="D59" i="10"/>
  <c r="D60" i="10"/>
  <c r="D81" i="10"/>
  <c r="D82" i="10"/>
  <c r="D83" i="10"/>
  <c r="D84" i="10"/>
  <c r="D85" i="10"/>
  <c r="D86" i="10"/>
  <c r="D107" i="10"/>
  <c r="D108" i="10"/>
  <c r="D109" i="10"/>
  <c r="D110" i="10"/>
  <c r="D111" i="10"/>
  <c r="D112" i="10"/>
  <c r="D133" i="10"/>
  <c r="D134" i="10"/>
  <c r="D135" i="10"/>
  <c r="D136" i="10"/>
  <c r="D137" i="10"/>
  <c r="D138" i="10"/>
  <c r="D159" i="10"/>
  <c r="D160" i="10"/>
  <c r="D161" i="10"/>
  <c r="D162" i="10"/>
  <c r="D163" i="10"/>
  <c r="D164" i="10"/>
  <c r="D185" i="10"/>
  <c r="D186" i="10"/>
  <c r="D187" i="10"/>
  <c r="D188" i="10"/>
  <c r="D189" i="10"/>
  <c r="D190" i="10"/>
  <c r="D211" i="10"/>
  <c r="D212" i="10"/>
  <c r="D213" i="10"/>
  <c r="D214" i="10"/>
  <c r="D215" i="10"/>
  <c r="D216" i="10"/>
  <c r="D237" i="10"/>
  <c r="D238" i="10"/>
  <c r="D239" i="10"/>
  <c r="D240" i="10"/>
  <c r="D241" i="10"/>
  <c r="D242" i="10"/>
  <c r="D263" i="10"/>
  <c r="D264" i="10"/>
  <c r="D265" i="10"/>
  <c r="D266" i="10"/>
  <c r="D267" i="10"/>
  <c r="D268" i="10"/>
  <c r="D289" i="10"/>
  <c r="D290" i="10"/>
  <c r="D291" i="10"/>
  <c r="D292" i="10"/>
  <c r="D293" i="10"/>
  <c r="D294" i="10"/>
  <c r="D315" i="10"/>
  <c r="D316" i="10"/>
  <c r="D317" i="10"/>
  <c r="D318" i="10"/>
  <c r="D319" i="10"/>
  <c r="D320" i="10"/>
  <c r="D341" i="10"/>
  <c r="D342" i="10"/>
  <c r="D343" i="10"/>
  <c r="D344" i="10"/>
  <c r="D345" i="10"/>
  <c r="D346" i="10"/>
  <c r="D367" i="10"/>
  <c r="D368" i="10"/>
  <c r="D369" i="10"/>
  <c r="D370" i="10"/>
  <c r="D371" i="10"/>
  <c r="D372" i="10"/>
  <c r="D393" i="10"/>
  <c r="D394" i="10"/>
  <c r="D395" i="10"/>
  <c r="D396" i="10"/>
  <c r="D397" i="10"/>
  <c r="D398" i="10"/>
  <c r="D29" i="10"/>
  <c r="D30" i="10"/>
  <c r="D31" i="10"/>
  <c r="D32" i="10"/>
  <c r="D33" i="10"/>
  <c r="D34" i="10"/>
  <c r="K11" i="10"/>
  <c r="K12" i="10"/>
  <c r="K13" i="10"/>
  <c r="K14" i="10"/>
  <c r="K15" i="10"/>
  <c r="K16" i="10"/>
  <c r="K17" i="10"/>
  <c r="K18" i="10"/>
  <c r="K19" i="10"/>
  <c r="K20" i="10"/>
  <c r="K21" i="10"/>
  <c r="K22" i="10"/>
  <c r="K23" i="10"/>
  <c r="K24" i="10"/>
  <c r="K25" i="10"/>
  <c r="K26" i="10"/>
  <c r="K27" i="10"/>
  <c r="K28" i="10"/>
  <c r="K36" i="10"/>
  <c r="K37" i="10"/>
  <c r="K38" i="10"/>
  <c r="K39" i="10"/>
  <c r="K40" i="10"/>
  <c r="K41" i="10"/>
  <c r="K42" i="10"/>
  <c r="K43" i="10"/>
  <c r="K44" i="10"/>
  <c r="K45" i="10"/>
  <c r="K46" i="10"/>
  <c r="K47" i="10"/>
  <c r="K48" i="10"/>
  <c r="K49" i="10"/>
  <c r="K50" i="10"/>
  <c r="K51" i="10"/>
  <c r="K52" i="10"/>
  <c r="K53" i="10"/>
  <c r="K54" i="10"/>
  <c r="K62" i="10"/>
  <c r="K63" i="10"/>
  <c r="K64" i="10"/>
  <c r="K65" i="10"/>
  <c r="K66" i="10"/>
  <c r="K67" i="10"/>
  <c r="K68" i="10"/>
  <c r="K69" i="10"/>
  <c r="K70" i="10"/>
  <c r="K71" i="10"/>
  <c r="K72" i="10"/>
  <c r="K73" i="10"/>
  <c r="K74" i="10"/>
  <c r="K75" i="10"/>
  <c r="K76" i="10"/>
  <c r="K77" i="10"/>
  <c r="K78" i="10"/>
  <c r="K79" i="10"/>
  <c r="K80" i="10"/>
  <c r="K88" i="10"/>
  <c r="K89" i="10"/>
  <c r="K90" i="10"/>
  <c r="K91" i="10"/>
  <c r="K92" i="10"/>
  <c r="K93" i="10"/>
  <c r="K94" i="10"/>
  <c r="K95" i="10"/>
  <c r="K96" i="10"/>
  <c r="K97" i="10"/>
  <c r="K98" i="10"/>
  <c r="K99" i="10"/>
  <c r="K100" i="10"/>
  <c r="K101" i="10"/>
  <c r="K102" i="10"/>
  <c r="K103" i="10"/>
  <c r="K104" i="10"/>
  <c r="K105" i="10"/>
  <c r="K106" i="10"/>
  <c r="K114" i="10"/>
  <c r="K115" i="10"/>
  <c r="K116" i="10"/>
  <c r="K117" i="10"/>
  <c r="K118" i="10"/>
  <c r="K119" i="10"/>
  <c r="K120" i="10"/>
  <c r="K121" i="10"/>
  <c r="K122" i="10"/>
  <c r="K123" i="10"/>
  <c r="K124" i="10"/>
  <c r="K125" i="10"/>
  <c r="K126" i="10"/>
  <c r="K127" i="10"/>
  <c r="K128" i="10"/>
  <c r="K129" i="10"/>
  <c r="K130" i="10"/>
  <c r="K131" i="10"/>
  <c r="K132" i="10"/>
  <c r="K140" i="10"/>
  <c r="K141" i="10"/>
  <c r="K142" i="10"/>
  <c r="K143" i="10"/>
  <c r="K144" i="10"/>
  <c r="K145" i="10"/>
  <c r="K146" i="10"/>
  <c r="K147" i="10"/>
  <c r="K148" i="10"/>
  <c r="K149" i="10"/>
  <c r="K150" i="10"/>
  <c r="K151" i="10"/>
  <c r="K152" i="10"/>
  <c r="K153" i="10"/>
  <c r="K154" i="10"/>
  <c r="K155" i="10"/>
  <c r="K156" i="10"/>
  <c r="K157" i="10"/>
  <c r="K158" i="10"/>
  <c r="K166" i="10"/>
  <c r="K167" i="10"/>
  <c r="K168" i="10"/>
  <c r="K169" i="10"/>
  <c r="K170" i="10"/>
  <c r="K171" i="10"/>
  <c r="K172" i="10"/>
  <c r="K173" i="10"/>
  <c r="K174" i="10"/>
  <c r="K175" i="10"/>
  <c r="K176" i="10"/>
  <c r="K177" i="10"/>
  <c r="K178" i="10"/>
  <c r="K179" i="10"/>
  <c r="K180" i="10"/>
  <c r="K181" i="10"/>
  <c r="K182" i="10"/>
  <c r="K183" i="10"/>
  <c r="K184" i="10"/>
  <c r="K192" i="10"/>
  <c r="K193" i="10"/>
  <c r="K194" i="10"/>
  <c r="K195" i="10"/>
  <c r="K196" i="10"/>
  <c r="K197" i="10"/>
  <c r="K198" i="10"/>
  <c r="K199" i="10"/>
  <c r="K200" i="10"/>
  <c r="K201" i="10"/>
  <c r="K202" i="10"/>
  <c r="K203" i="10"/>
  <c r="K204" i="10"/>
  <c r="K205" i="10"/>
  <c r="K206" i="10"/>
  <c r="K207" i="10"/>
  <c r="K208" i="10"/>
  <c r="K209" i="10"/>
  <c r="K210" i="10"/>
  <c r="K218" i="10"/>
  <c r="K219" i="10"/>
  <c r="K220" i="10"/>
  <c r="K221" i="10"/>
  <c r="K222" i="10"/>
  <c r="K223" i="10"/>
  <c r="K224" i="10"/>
  <c r="K225" i="10"/>
  <c r="K226" i="10"/>
  <c r="K227" i="10"/>
  <c r="K228" i="10"/>
  <c r="K229" i="10"/>
  <c r="K230" i="10"/>
  <c r="K231" i="10"/>
  <c r="K232" i="10"/>
  <c r="K233" i="10"/>
  <c r="K234" i="10"/>
  <c r="K235" i="10"/>
  <c r="K236" i="10"/>
  <c r="K244" i="10"/>
  <c r="K245" i="10"/>
  <c r="K246" i="10"/>
  <c r="K247" i="10"/>
  <c r="K248" i="10"/>
  <c r="K249" i="10"/>
  <c r="K250" i="10"/>
  <c r="K251" i="10"/>
  <c r="K252" i="10"/>
  <c r="K253" i="10"/>
  <c r="K254" i="10"/>
  <c r="K255" i="10"/>
  <c r="K256" i="10"/>
  <c r="K257" i="10"/>
  <c r="K258" i="10"/>
  <c r="K259" i="10"/>
  <c r="K260" i="10"/>
  <c r="K261" i="10"/>
  <c r="K262" i="10"/>
  <c r="K270" i="10"/>
  <c r="K271" i="10"/>
  <c r="K272" i="10"/>
  <c r="K273" i="10"/>
  <c r="K274" i="10"/>
  <c r="K275" i="10"/>
  <c r="K276" i="10"/>
  <c r="K277" i="10"/>
  <c r="K278" i="10"/>
  <c r="K279" i="10"/>
  <c r="K280" i="10"/>
  <c r="K281" i="10"/>
  <c r="K282" i="10"/>
  <c r="K283" i="10"/>
  <c r="K284" i="10"/>
  <c r="K285" i="10"/>
  <c r="K286" i="10"/>
  <c r="K287" i="10"/>
  <c r="K288" i="10"/>
  <c r="K296" i="10"/>
  <c r="K297" i="10"/>
  <c r="K298" i="10"/>
  <c r="K299" i="10"/>
  <c r="K300" i="10"/>
  <c r="K301" i="10"/>
  <c r="K302" i="10"/>
  <c r="K303" i="10"/>
  <c r="K304" i="10"/>
  <c r="K305" i="10"/>
  <c r="K306" i="10"/>
  <c r="K307" i="10"/>
  <c r="K308" i="10"/>
  <c r="K309" i="10"/>
  <c r="K310" i="10"/>
  <c r="K311" i="10"/>
  <c r="K312" i="10"/>
  <c r="K313" i="10"/>
  <c r="K314" i="10"/>
  <c r="K322" i="10"/>
  <c r="K323" i="10"/>
  <c r="K324" i="10"/>
  <c r="K325" i="10"/>
  <c r="K326" i="10"/>
  <c r="K327" i="10"/>
  <c r="K328" i="10"/>
  <c r="K329" i="10"/>
  <c r="K330" i="10"/>
  <c r="K331" i="10"/>
  <c r="K332" i="10"/>
  <c r="K333" i="10"/>
  <c r="K334" i="10"/>
  <c r="K335" i="10"/>
  <c r="K336" i="10"/>
  <c r="K337" i="10"/>
  <c r="K338" i="10"/>
  <c r="K339" i="10"/>
  <c r="K340" i="10"/>
  <c r="K348" i="10"/>
  <c r="K349" i="10"/>
  <c r="K350" i="10"/>
  <c r="K351" i="10"/>
  <c r="K352" i="10"/>
  <c r="K353" i="10"/>
  <c r="K354" i="10"/>
  <c r="K355" i="10"/>
  <c r="K356" i="10"/>
  <c r="K357" i="10"/>
  <c r="K358" i="10"/>
  <c r="K359" i="10"/>
  <c r="K360" i="10"/>
  <c r="K361" i="10"/>
  <c r="K362" i="10"/>
  <c r="K363" i="10"/>
  <c r="K364" i="10"/>
  <c r="K365" i="10"/>
  <c r="K366" i="10"/>
  <c r="K374" i="10"/>
  <c r="K375" i="10"/>
  <c r="K376" i="10"/>
  <c r="K377" i="10"/>
  <c r="K378" i="10"/>
  <c r="K379" i="10"/>
  <c r="K380" i="10"/>
  <c r="K381" i="10"/>
  <c r="K382" i="10"/>
  <c r="K383" i="10"/>
  <c r="K384" i="10"/>
  <c r="K385" i="10"/>
  <c r="K386" i="10"/>
  <c r="K387" i="10"/>
  <c r="K388" i="10"/>
  <c r="K389" i="10"/>
  <c r="K390" i="10"/>
  <c r="K391" i="10"/>
  <c r="K392" i="10"/>
  <c r="K9" i="10"/>
  <c r="J11" i="10" l="1"/>
  <c r="J12" i="10"/>
  <c r="J13" i="10"/>
  <c r="J14" i="10"/>
  <c r="J15" i="10"/>
  <c r="J16" i="10"/>
  <c r="J17" i="10"/>
  <c r="J18" i="10"/>
  <c r="J19" i="10"/>
  <c r="J20" i="10"/>
  <c r="J21" i="10"/>
  <c r="J22" i="10"/>
  <c r="J23" i="10"/>
  <c r="J24" i="10"/>
  <c r="J25" i="10"/>
  <c r="J26" i="10"/>
  <c r="J27" i="10"/>
  <c r="J28" i="10"/>
  <c r="J36" i="10"/>
  <c r="J37" i="10"/>
  <c r="J38" i="10"/>
  <c r="J39" i="10"/>
  <c r="J40" i="10"/>
  <c r="J41" i="10"/>
  <c r="J42" i="10"/>
  <c r="J43" i="10"/>
  <c r="J44" i="10"/>
  <c r="J45" i="10"/>
  <c r="J46" i="10"/>
  <c r="J47" i="10"/>
  <c r="J48" i="10"/>
  <c r="J49" i="10"/>
  <c r="J50" i="10"/>
  <c r="J51" i="10"/>
  <c r="J52" i="10"/>
  <c r="J53" i="10"/>
  <c r="J54" i="10"/>
  <c r="J62" i="10"/>
  <c r="J63" i="10"/>
  <c r="J64" i="10"/>
  <c r="J65" i="10"/>
  <c r="J66" i="10"/>
  <c r="J67" i="10"/>
  <c r="J68" i="10"/>
  <c r="J69" i="10"/>
  <c r="J70" i="10"/>
  <c r="J71" i="10"/>
  <c r="J72" i="10"/>
  <c r="J73" i="10"/>
  <c r="J74" i="10"/>
  <c r="J75" i="10"/>
  <c r="J76" i="10"/>
  <c r="J77" i="10"/>
  <c r="J78" i="10"/>
  <c r="J79" i="10"/>
  <c r="J80" i="10"/>
  <c r="J88" i="10"/>
  <c r="J89" i="10"/>
  <c r="J90" i="10"/>
  <c r="J91" i="10"/>
  <c r="J92" i="10"/>
  <c r="J93" i="10"/>
  <c r="J94" i="10"/>
  <c r="J95" i="10"/>
  <c r="J96" i="10"/>
  <c r="J97" i="10"/>
  <c r="J98" i="10"/>
  <c r="J99" i="10"/>
  <c r="J100" i="10"/>
  <c r="J101" i="10"/>
  <c r="J102" i="10"/>
  <c r="J103" i="10"/>
  <c r="J104" i="10"/>
  <c r="J105" i="10"/>
  <c r="J106" i="10"/>
  <c r="J114" i="10"/>
  <c r="J115" i="10"/>
  <c r="J116" i="10"/>
  <c r="J117" i="10"/>
  <c r="J118" i="10"/>
  <c r="J119" i="10"/>
  <c r="J120" i="10"/>
  <c r="J121" i="10"/>
  <c r="J122" i="10"/>
  <c r="J123" i="10"/>
  <c r="J124" i="10"/>
  <c r="J125" i="10"/>
  <c r="J126" i="10"/>
  <c r="J127" i="10"/>
  <c r="J128" i="10"/>
  <c r="J129" i="10"/>
  <c r="J130" i="10"/>
  <c r="J131" i="10"/>
  <c r="J132" i="10"/>
  <c r="J140" i="10"/>
  <c r="J141" i="10"/>
  <c r="J142" i="10"/>
  <c r="J143" i="10"/>
  <c r="J144" i="10"/>
  <c r="J145" i="10"/>
  <c r="J146" i="10"/>
  <c r="J147" i="10"/>
  <c r="J148" i="10"/>
  <c r="J149" i="10"/>
  <c r="J150" i="10"/>
  <c r="J151" i="10"/>
  <c r="J152" i="10"/>
  <c r="J153" i="10"/>
  <c r="J154" i="10"/>
  <c r="J155" i="10"/>
  <c r="J156" i="10"/>
  <c r="J157" i="10"/>
  <c r="J158" i="10"/>
  <c r="J166" i="10"/>
  <c r="J167" i="10"/>
  <c r="J168" i="10"/>
  <c r="J169" i="10"/>
  <c r="J170" i="10"/>
  <c r="J171" i="10"/>
  <c r="J172" i="10"/>
  <c r="J173" i="10"/>
  <c r="J174" i="10"/>
  <c r="J175" i="10"/>
  <c r="J176" i="10"/>
  <c r="J177" i="10"/>
  <c r="J178" i="10"/>
  <c r="J179" i="10"/>
  <c r="J180" i="10"/>
  <c r="J181" i="10"/>
  <c r="J182" i="10"/>
  <c r="J183" i="10"/>
  <c r="J184" i="10"/>
  <c r="J192" i="10"/>
  <c r="J193" i="10"/>
  <c r="J194" i="10"/>
  <c r="J195" i="10"/>
  <c r="J196" i="10"/>
  <c r="J197" i="10"/>
  <c r="J198" i="10"/>
  <c r="J199" i="10"/>
  <c r="J200" i="10"/>
  <c r="J201" i="10"/>
  <c r="J202" i="10"/>
  <c r="J203" i="10"/>
  <c r="J204" i="10"/>
  <c r="J205" i="10"/>
  <c r="J206" i="10"/>
  <c r="J207" i="10"/>
  <c r="J208" i="10"/>
  <c r="J209" i="10"/>
  <c r="J210" i="10"/>
  <c r="J218" i="10"/>
  <c r="J219" i="10"/>
  <c r="J220" i="10"/>
  <c r="J221" i="10"/>
  <c r="J222" i="10"/>
  <c r="J223" i="10"/>
  <c r="J224" i="10"/>
  <c r="J225" i="10"/>
  <c r="J226" i="10"/>
  <c r="J227" i="10"/>
  <c r="J228" i="10"/>
  <c r="J229" i="10"/>
  <c r="J230" i="10"/>
  <c r="J231" i="10"/>
  <c r="J232" i="10"/>
  <c r="J233" i="10"/>
  <c r="J234" i="10"/>
  <c r="J235" i="10"/>
  <c r="J236" i="10"/>
  <c r="J244" i="10"/>
  <c r="J245" i="10"/>
  <c r="J246" i="10"/>
  <c r="J247" i="10"/>
  <c r="J248" i="10"/>
  <c r="J249" i="10"/>
  <c r="J250" i="10"/>
  <c r="J251" i="10"/>
  <c r="J252" i="10"/>
  <c r="J253" i="10"/>
  <c r="J254" i="10"/>
  <c r="J255" i="10"/>
  <c r="J256" i="10"/>
  <c r="J257" i="10"/>
  <c r="J258" i="10"/>
  <c r="J259" i="10"/>
  <c r="J260" i="10"/>
  <c r="J261" i="10"/>
  <c r="J262" i="10"/>
  <c r="J270" i="10"/>
  <c r="J271" i="10"/>
  <c r="J272" i="10"/>
  <c r="J273" i="10"/>
  <c r="J274" i="10"/>
  <c r="J275" i="10"/>
  <c r="J276" i="10"/>
  <c r="J277" i="10"/>
  <c r="J278" i="10"/>
  <c r="J279" i="10"/>
  <c r="J280" i="10"/>
  <c r="J281" i="10"/>
  <c r="J282" i="10"/>
  <c r="J283" i="10"/>
  <c r="J284" i="10"/>
  <c r="J285" i="10"/>
  <c r="J286" i="10"/>
  <c r="J287" i="10"/>
  <c r="J288" i="10"/>
  <c r="J296" i="10"/>
  <c r="J297" i="10"/>
  <c r="J298" i="10"/>
  <c r="J299" i="10"/>
  <c r="J300" i="10"/>
  <c r="J301" i="10"/>
  <c r="J302" i="10"/>
  <c r="J303" i="10"/>
  <c r="J304" i="10"/>
  <c r="J305" i="10"/>
  <c r="J306" i="10"/>
  <c r="J307" i="10"/>
  <c r="J308" i="10"/>
  <c r="J309" i="10"/>
  <c r="J310" i="10"/>
  <c r="J311" i="10"/>
  <c r="J312" i="10"/>
  <c r="J313" i="10"/>
  <c r="J314" i="10"/>
  <c r="J322" i="10"/>
  <c r="J323" i="10"/>
  <c r="J324" i="10"/>
  <c r="J325" i="10"/>
  <c r="J326" i="10"/>
  <c r="J327" i="10"/>
  <c r="J328" i="10"/>
  <c r="J329" i="10"/>
  <c r="J330" i="10"/>
  <c r="J331" i="10"/>
  <c r="J332" i="10"/>
  <c r="J333" i="10"/>
  <c r="J334" i="10"/>
  <c r="J335" i="10"/>
  <c r="J336" i="10"/>
  <c r="J337" i="10"/>
  <c r="J338" i="10"/>
  <c r="J339" i="10"/>
  <c r="J340" i="10"/>
  <c r="J348" i="10"/>
  <c r="J349" i="10"/>
  <c r="J350" i="10"/>
  <c r="J351" i="10"/>
  <c r="J352" i="10"/>
  <c r="J353" i="10"/>
  <c r="J354" i="10"/>
  <c r="J355" i="10"/>
  <c r="J356" i="10"/>
  <c r="J357" i="10"/>
  <c r="J358" i="10"/>
  <c r="J359" i="10"/>
  <c r="J360" i="10"/>
  <c r="J361" i="10"/>
  <c r="J362" i="10"/>
  <c r="J363" i="10"/>
  <c r="J364" i="10"/>
  <c r="J365" i="10"/>
  <c r="J366" i="10"/>
  <c r="J374" i="10"/>
  <c r="J375" i="10"/>
  <c r="J376" i="10"/>
  <c r="J377" i="10"/>
  <c r="J378" i="10"/>
  <c r="J379" i="10"/>
  <c r="J380" i="10"/>
  <c r="J381" i="10"/>
  <c r="J382" i="10"/>
  <c r="J383" i="10"/>
  <c r="J384" i="10"/>
  <c r="J385" i="10"/>
  <c r="J386" i="10"/>
  <c r="J387" i="10"/>
  <c r="J388" i="10"/>
  <c r="J389" i="10"/>
  <c r="J390" i="10"/>
  <c r="J391" i="10"/>
  <c r="J392" i="10"/>
  <c r="J9" i="10"/>
  <c r="D166" i="10"/>
  <c r="D167" i="10"/>
  <c r="D168" i="10"/>
  <c r="D169" i="10"/>
  <c r="D170" i="10"/>
  <c r="D171" i="10"/>
  <c r="D172" i="10"/>
  <c r="D173" i="10"/>
  <c r="D174" i="10"/>
  <c r="D175" i="10"/>
  <c r="D176" i="10"/>
  <c r="D177" i="10"/>
  <c r="D178" i="10"/>
  <c r="D179" i="10"/>
  <c r="D180" i="10"/>
  <c r="D181" i="10"/>
  <c r="D182" i="10"/>
  <c r="D183" i="10"/>
  <c r="D184" i="10"/>
  <c r="D140" i="10"/>
  <c r="D141" i="10"/>
  <c r="D142" i="10"/>
  <c r="D143" i="10"/>
  <c r="D144" i="10"/>
  <c r="D145" i="10"/>
  <c r="D146" i="10"/>
  <c r="D147" i="10"/>
  <c r="D148" i="10"/>
  <c r="D149" i="10"/>
  <c r="D150" i="10"/>
  <c r="D151" i="10"/>
  <c r="D152" i="10"/>
  <c r="D153" i="10"/>
  <c r="D154" i="10"/>
  <c r="D155" i="10"/>
  <c r="D156" i="10"/>
  <c r="D157" i="10"/>
  <c r="D158" i="10"/>
  <c r="H11" i="10"/>
  <c r="I11" i="10" s="1"/>
  <c r="H12" i="10"/>
  <c r="I12" i="10" s="1"/>
  <c r="H13" i="10"/>
  <c r="I13" i="10" s="1"/>
  <c r="H14" i="10"/>
  <c r="I14" i="10" s="1"/>
  <c r="H15" i="10"/>
  <c r="I15" i="10" s="1"/>
  <c r="H16" i="10"/>
  <c r="I16" i="10" s="1"/>
  <c r="H17" i="10"/>
  <c r="I17" i="10" s="1"/>
  <c r="H18" i="10"/>
  <c r="I18" i="10" s="1"/>
  <c r="H19" i="10"/>
  <c r="I19" i="10" s="1"/>
  <c r="H20" i="10"/>
  <c r="I20" i="10" s="1"/>
  <c r="H21" i="10"/>
  <c r="I21" i="10" s="1"/>
  <c r="H22" i="10"/>
  <c r="I22" i="10" s="1"/>
  <c r="H23" i="10"/>
  <c r="I23" i="10" s="1"/>
  <c r="H24" i="10"/>
  <c r="I24" i="10" s="1"/>
  <c r="H25" i="10"/>
  <c r="I25" i="10" s="1"/>
  <c r="H26" i="10"/>
  <c r="I26" i="10" s="1"/>
  <c r="H27" i="10"/>
  <c r="I27" i="10" s="1"/>
  <c r="H28" i="10"/>
  <c r="I28" i="10" s="1"/>
  <c r="H36" i="10"/>
  <c r="I36" i="10" s="1"/>
  <c r="H37" i="10"/>
  <c r="I37" i="10" s="1"/>
  <c r="H38" i="10"/>
  <c r="I38" i="10" s="1"/>
  <c r="H39" i="10"/>
  <c r="I39" i="10" s="1"/>
  <c r="H40" i="10"/>
  <c r="I40" i="10" s="1"/>
  <c r="H41" i="10"/>
  <c r="I41" i="10" s="1"/>
  <c r="H42" i="10"/>
  <c r="I42" i="10" s="1"/>
  <c r="H43" i="10"/>
  <c r="I43" i="10" s="1"/>
  <c r="H44" i="10"/>
  <c r="I44" i="10" s="1"/>
  <c r="H45" i="10"/>
  <c r="I45" i="10" s="1"/>
  <c r="H46" i="10"/>
  <c r="I46" i="10" s="1"/>
  <c r="H47" i="10"/>
  <c r="I47" i="10" s="1"/>
  <c r="H48" i="10"/>
  <c r="I48" i="10" s="1"/>
  <c r="H49" i="10"/>
  <c r="I49" i="10" s="1"/>
  <c r="H50" i="10"/>
  <c r="I50" i="10" s="1"/>
  <c r="H51" i="10"/>
  <c r="I51" i="10" s="1"/>
  <c r="H52" i="10"/>
  <c r="I52" i="10" s="1"/>
  <c r="H53" i="10"/>
  <c r="I53" i="10" s="1"/>
  <c r="H54" i="10"/>
  <c r="I54" i="10" s="1"/>
  <c r="H62" i="10"/>
  <c r="I62" i="10" s="1"/>
  <c r="H63" i="10"/>
  <c r="I63" i="10" s="1"/>
  <c r="H64" i="10"/>
  <c r="I64" i="10" s="1"/>
  <c r="H65" i="10"/>
  <c r="I65" i="10" s="1"/>
  <c r="H66" i="10"/>
  <c r="I66" i="10" s="1"/>
  <c r="H67" i="10"/>
  <c r="I67" i="10" s="1"/>
  <c r="H68" i="10"/>
  <c r="I68" i="10" s="1"/>
  <c r="H69" i="10"/>
  <c r="I69" i="10" s="1"/>
  <c r="H70" i="10"/>
  <c r="I70" i="10" s="1"/>
  <c r="H71" i="10"/>
  <c r="I71" i="10" s="1"/>
  <c r="H72" i="10"/>
  <c r="I72" i="10" s="1"/>
  <c r="H73" i="10"/>
  <c r="I73" i="10" s="1"/>
  <c r="H74" i="10"/>
  <c r="I74" i="10" s="1"/>
  <c r="H75" i="10"/>
  <c r="I75" i="10" s="1"/>
  <c r="H76" i="10"/>
  <c r="I76" i="10" s="1"/>
  <c r="H77" i="10"/>
  <c r="I77" i="10" s="1"/>
  <c r="H78" i="10"/>
  <c r="I78" i="10" s="1"/>
  <c r="H79" i="10"/>
  <c r="I79" i="10" s="1"/>
  <c r="H80" i="10"/>
  <c r="I80" i="10" s="1"/>
  <c r="H88" i="10"/>
  <c r="I88" i="10" s="1"/>
  <c r="H89" i="10"/>
  <c r="I89" i="10" s="1"/>
  <c r="H90" i="10"/>
  <c r="I90" i="10" s="1"/>
  <c r="H91" i="10"/>
  <c r="I91" i="10" s="1"/>
  <c r="H92" i="10"/>
  <c r="I92" i="10" s="1"/>
  <c r="H93" i="10"/>
  <c r="I93" i="10" s="1"/>
  <c r="H94" i="10"/>
  <c r="I94" i="10" s="1"/>
  <c r="H95" i="10"/>
  <c r="I95" i="10" s="1"/>
  <c r="H96" i="10"/>
  <c r="I96" i="10" s="1"/>
  <c r="H97" i="10"/>
  <c r="I97" i="10" s="1"/>
  <c r="H98" i="10"/>
  <c r="I98" i="10" s="1"/>
  <c r="H99" i="10"/>
  <c r="I99" i="10" s="1"/>
  <c r="H100" i="10"/>
  <c r="I100" i="10" s="1"/>
  <c r="H101" i="10"/>
  <c r="I101" i="10" s="1"/>
  <c r="H102" i="10"/>
  <c r="I102" i="10" s="1"/>
  <c r="H103" i="10"/>
  <c r="I103" i="10" s="1"/>
  <c r="H104" i="10"/>
  <c r="I104" i="10" s="1"/>
  <c r="H105" i="10"/>
  <c r="I105" i="10" s="1"/>
  <c r="H106" i="10"/>
  <c r="I106" i="10" s="1"/>
  <c r="H114" i="10"/>
  <c r="I114" i="10" s="1"/>
  <c r="H115" i="10"/>
  <c r="I115" i="10" s="1"/>
  <c r="H116" i="10"/>
  <c r="I116" i="10" s="1"/>
  <c r="H117" i="10"/>
  <c r="I117" i="10" s="1"/>
  <c r="H118" i="10"/>
  <c r="I118" i="10" s="1"/>
  <c r="H119" i="10"/>
  <c r="I119" i="10" s="1"/>
  <c r="H120" i="10"/>
  <c r="I120" i="10" s="1"/>
  <c r="H121" i="10"/>
  <c r="I121" i="10" s="1"/>
  <c r="H122" i="10"/>
  <c r="I122" i="10" s="1"/>
  <c r="H123" i="10"/>
  <c r="I123" i="10" s="1"/>
  <c r="H124" i="10"/>
  <c r="I124" i="10" s="1"/>
  <c r="H125" i="10"/>
  <c r="I125" i="10" s="1"/>
  <c r="H126" i="10"/>
  <c r="I126" i="10" s="1"/>
  <c r="H127" i="10"/>
  <c r="I127" i="10" s="1"/>
  <c r="H128" i="10"/>
  <c r="I128" i="10" s="1"/>
  <c r="H129" i="10"/>
  <c r="I129" i="10" s="1"/>
  <c r="H130" i="10"/>
  <c r="I130" i="10" s="1"/>
  <c r="H131" i="10"/>
  <c r="I131" i="10" s="1"/>
  <c r="H132" i="10"/>
  <c r="I132" i="10" s="1"/>
  <c r="H140" i="10"/>
  <c r="I140" i="10" s="1"/>
  <c r="H141" i="10"/>
  <c r="I141" i="10" s="1"/>
  <c r="H142" i="10"/>
  <c r="I142" i="10" s="1"/>
  <c r="H143" i="10"/>
  <c r="I143" i="10" s="1"/>
  <c r="H144" i="10"/>
  <c r="I144" i="10" s="1"/>
  <c r="H145" i="10"/>
  <c r="I145" i="10" s="1"/>
  <c r="H146" i="10"/>
  <c r="I146" i="10" s="1"/>
  <c r="H147" i="10"/>
  <c r="I147" i="10" s="1"/>
  <c r="H148" i="10"/>
  <c r="I148" i="10" s="1"/>
  <c r="H149" i="10"/>
  <c r="I149" i="10" s="1"/>
  <c r="H150" i="10"/>
  <c r="I150" i="10" s="1"/>
  <c r="H151" i="10"/>
  <c r="I151" i="10" s="1"/>
  <c r="H152" i="10"/>
  <c r="I152" i="10" s="1"/>
  <c r="H153" i="10"/>
  <c r="I153" i="10" s="1"/>
  <c r="H154" i="10"/>
  <c r="I154" i="10" s="1"/>
  <c r="H155" i="10"/>
  <c r="I155" i="10" s="1"/>
  <c r="H156" i="10"/>
  <c r="I156" i="10" s="1"/>
  <c r="H157" i="10"/>
  <c r="I157" i="10" s="1"/>
  <c r="H158" i="10"/>
  <c r="I158" i="10" s="1"/>
  <c r="H166" i="10"/>
  <c r="I166" i="10" s="1"/>
  <c r="H167" i="10"/>
  <c r="I167" i="10" s="1"/>
  <c r="H168" i="10"/>
  <c r="I168" i="10" s="1"/>
  <c r="H169" i="10"/>
  <c r="I169" i="10" s="1"/>
  <c r="H170" i="10"/>
  <c r="I170" i="10" s="1"/>
  <c r="H171" i="10"/>
  <c r="I171" i="10" s="1"/>
  <c r="H172" i="10"/>
  <c r="I172" i="10" s="1"/>
  <c r="H173" i="10"/>
  <c r="I173" i="10" s="1"/>
  <c r="H174" i="10"/>
  <c r="I174" i="10" s="1"/>
  <c r="H175" i="10"/>
  <c r="I175" i="10" s="1"/>
  <c r="H176" i="10"/>
  <c r="I176" i="10" s="1"/>
  <c r="H177" i="10"/>
  <c r="I177" i="10" s="1"/>
  <c r="H178" i="10"/>
  <c r="I178" i="10" s="1"/>
  <c r="H179" i="10"/>
  <c r="I179" i="10" s="1"/>
  <c r="H180" i="10"/>
  <c r="I180" i="10" s="1"/>
  <c r="H181" i="10"/>
  <c r="I181" i="10" s="1"/>
  <c r="H182" i="10"/>
  <c r="I182" i="10" s="1"/>
  <c r="H183" i="10"/>
  <c r="I183" i="10" s="1"/>
  <c r="H184" i="10"/>
  <c r="I184" i="10" s="1"/>
  <c r="H192" i="10"/>
  <c r="I192" i="10" s="1"/>
  <c r="H193" i="10"/>
  <c r="I193" i="10" s="1"/>
  <c r="H194" i="10"/>
  <c r="I194" i="10" s="1"/>
  <c r="H195" i="10"/>
  <c r="I195" i="10" s="1"/>
  <c r="H196" i="10"/>
  <c r="I196" i="10" s="1"/>
  <c r="H197" i="10"/>
  <c r="I197" i="10" s="1"/>
  <c r="H198" i="10"/>
  <c r="I198" i="10" s="1"/>
  <c r="H199" i="10"/>
  <c r="I199" i="10" s="1"/>
  <c r="H200" i="10"/>
  <c r="I200" i="10" s="1"/>
  <c r="H201" i="10"/>
  <c r="I201" i="10" s="1"/>
  <c r="H202" i="10"/>
  <c r="I202" i="10" s="1"/>
  <c r="H203" i="10"/>
  <c r="I203" i="10" s="1"/>
  <c r="H204" i="10"/>
  <c r="I204" i="10" s="1"/>
  <c r="H205" i="10"/>
  <c r="I205" i="10" s="1"/>
  <c r="H206" i="10"/>
  <c r="I206" i="10" s="1"/>
  <c r="H207" i="10"/>
  <c r="I207" i="10" s="1"/>
  <c r="H208" i="10"/>
  <c r="I208" i="10" s="1"/>
  <c r="H209" i="10"/>
  <c r="I209" i="10" s="1"/>
  <c r="H210" i="10"/>
  <c r="I210" i="10" s="1"/>
  <c r="H218" i="10"/>
  <c r="I218" i="10" s="1"/>
  <c r="H219" i="10"/>
  <c r="I219" i="10" s="1"/>
  <c r="H220" i="10"/>
  <c r="I220" i="10" s="1"/>
  <c r="H221" i="10"/>
  <c r="I221" i="10" s="1"/>
  <c r="H222" i="10"/>
  <c r="I222" i="10" s="1"/>
  <c r="H223" i="10"/>
  <c r="I223" i="10" s="1"/>
  <c r="H224" i="10"/>
  <c r="I224" i="10" s="1"/>
  <c r="H225" i="10"/>
  <c r="I225" i="10" s="1"/>
  <c r="H226" i="10"/>
  <c r="I226" i="10" s="1"/>
  <c r="H227" i="10"/>
  <c r="I227" i="10" s="1"/>
  <c r="H228" i="10"/>
  <c r="I228" i="10" s="1"/>
  <c r="H229" i="10"/>
  <c r="I229" i="10" s="1"/>
  <c r="H230" i="10"/>
  <c r="I230" i="10" s="1"/>
  <c r="H231" i="10"/>
  <c r="I231" i="10" s="1"/>
  <c r="H232" i="10"/>
  <c r="I232" i="10" s="1"/>
  <c r="H233" i="10"/>
  <c r="I233" i="10" s="1"/>
  <c r="H234" i="10"/>
  <c r="I234" i="10" s="1"/>
  <c r="H235" i="10"/>
  <c r="I235" i="10" s="1"/>
  <c r="H236" i="10"/>
  <c r="I236" i="10" s="1"/>
  <c r="H244" i="10"/>
  <c r="I244" i="10" s="1"/>
  <c r="H245" i="10"/>
  <c r="I245" i="10" s="1"/>
  <c r="H246" i="10"/>
  <c r="I246" i="10" s="1"/>
  <c r="H247" i="10"/>
  <c r="I247" i="10" s="1"/>
  <c r="H248" i="10"/>
  <c r="I248" i="10" s="1"/>
  <c r="H249" i="10"/>
  <c r="I249" i="10" s="1"/>
  <c r="H250" i="10"/>
  <c r="I250" i="10" s="1"/>
  <c r="H251" i="10"/>
  <c r="I251" i="10" s="1"/>
  <c r="H252" i="10"/>
  <c r="I252" i="10" s="1"/>
  <c r="H253" i="10"/>
  <c r="I253" i="10" s="1"/>
  <c r="H254" i="10"/>
  <c r="I254" i="10" s="1"/>
  <c r="H255" i="10"/>
  <c r="I255" i="10" s="1"/>
  <c r="H256" i="10"/>
  <c r="I256" i="10" s="1"/>
  <c r="H257" i="10"/>
  <c r="I257" i="10" s="1"/>
  <c r="H258" i="10"/>
  <c r="I258" i="10" s="1"/>
  <c r="H259" i="10"/>
  <c r="I259" i="10" s="1"/>
  <c r="H260" i="10"/>
  <c r="I260" i="10" s="1"/>
  <c r="H261" i="10"/>
  <c r="I261" i="10" s="1"/>
  <c r="H262" i="10"/>
  <c r="I262" i="10" s="1"/>
  <c r="H270" i="10"/>
  <c r="I270" i="10" s="1"/>
  <c r="H271" i="10"/>
  <c r="I271" i="10" s="1"/>
  <c r="H272" i="10"/>
  <c r="I272" i="10" s="1"/>
  <c r="H273" i="10"/>
  <c r="I273" i="10" s="1"/>
  <c r="H274" i="10"/>
  <c r="I274" i="10" s="1"/>
  <c r="H275" i="10"/>
  <c r="I275" i="10" s="1"/>
  <c r="H276" i="10"/>
  <c r="I276" i="10" s="1"/>
  <c r="H277" i="10"/>
  <c r="I277" i="10" s="1"/>
  <c r="H278" i="10"/>
  <c r="I278" i="10" s="1"/>
  <c r="H279" i="10"/>
  <c r="I279" i="10" s="1"/>
  <c r="H280" i="10"/>
  <c r="I280" i="10" s="1"/>
  <c r="H281" i="10"/>
  <c r="I281" i="10" s="1"/>
  <c r="H282" i="10"/>
  <c r="I282" i="10" s="1"/>
  <c r="H283" i="10"/>
  <c r="I283" i="10" s="1"/>
  <c r="H284" i="10"/>
  <c r="I284" i="10" s="1"/>
  <c r="H285" i="10"/>
  <c r="I285" i="10" s="1"/>
  <c r="H286" i="10"/>
  <c r="I286" i="10" s="1"/>
  <c r="H287" i="10"/>
  <c r="I287" i="10" s="1"/>
  <c r="H288" i="10"/>
  <c r="I288" i="10" s="1"/>
  <c r="H296" i="10"/>
  <c r="I296" i="10" s="1"/>
  <c r="H297" i="10"/>
  <c r="I297" i="10" s="1"/>
  <c r="H298" i="10"/>
  <c r="I298" i="10" s="1"/>
  <c r="H299" i="10"/>
  <c r="I299" i="10" s="1"/>
  <c r="H300" i="10"/>
  <c r="I300" i="10" s="1"/>
  <c r="H301" i="10"/>
  <c r="I301" i="10" s="1"/>
  <c r="H302" i="10"/>
  <c r="I302" i="10" s="1"/>
  <c r="H303" i="10"/>
  <c r="I303" i="10" s="1"/>
  <c r="H304" i="10"/>
  <c r="I304" i="10" s="1"/>
  <c r="H305" i="10"/>
  <c r="I305" i="10" s="1"/>
  <c r="H306" i="10"/>
  <c r="I306" i="10" s="1"/>
  <c r="H307" i="10"/>
  <c r="I307" i="10" s="1"/>
  <c r="H308" i="10"/>
  <c r="I308" i="10" s="1"/>
  <c r="H309" i="10"/>
  <c r="I309" i="10" s="1"/>
  <c r="H310" i="10"/>
  <c r="I310" i="10" s="1"/>
  <c r="H311" i="10"/>
  <c r="I311" i="10" s="1"/>
  <c r="H312" i="10"/>
  <c r="I312" i="10" s="1"/>
  <c r="H313" i="10"/>
  <c r="I313" i="10" s="1"/>
  <c r="H314" i="10"/>
  <c r="I314" i="10" s="1"/>
  <c r="H322" i="10"/>
  <c r="I322" i="10" s="1"/>
  <c r="H323" i="10"/>
  <c r="I323" i="10" s="1"/>
  <c r="H324" i="10"/>
  <c r="I324" i="10" s="1"/>
  <c r="H325" i="10"/>
  <c r="I325" i="10" s="1"/>
  <c r="H326" i="10"/>
  <c r="I326" i="10" s="1"/>
  <c r="H327" i="10"/>
  <c r="I327" i="10" s="1"/>
  <c r="H328" i="10"/>
  <c r="I328" i="10" s="1"/>
  <c r="H329" i="10"/>
  <c r="I329" i="10" s="1"/>
  <c r="H330" i="10"/>
  <c r="I330" i="10" s="1"/>
  <c r="H331" i="10"/>
  <c r="I331" i="10" s="1"/>
  <c r="H332" i="10"/>
  <c r="I332" i="10" s="1"/>
  <c r="H333" i="10"/>
  <c r="I333" i="10" s="1"/>
  <c r="H334" i="10"/>
  <c r="I334" i="10" s="1"/>
  <c r="H335" i="10"/>
  <c r="I335" i="10" s="1"/>
  <c r="H336" i="10"/>
  <c r="I336" i="10" s="1"/>
  <c r="H337" i="10"/>
  <c r="I337" i="10" s="1"/>
  <c r="H338" i="10"/>
  <c r="I338" i="10" s="1"/>
  <c r="H339" i="10"/>
  <c r="I339" i="10" s="1"/>
  <c r="H340" i="10"/>
  <c r="I340" i="10" s="1"/>
  <c r="H348" i="10"/>
  <c r="I348" i="10" s="1"/>
  <c r="H349" i="10"/>
  <c r="I349" i="10" s="1"/>
  <c r="H350" i="10"/>
  <c r="I350" i="10" s="1"/>
  <c r="H351" i="10"/>
  <c r="I351" i="10" s="1"/>
  <c r="H352" i="10"/>
  <c r="I352" i="10" s="1"/>
  <c r="H353" i="10"/>
  <c r="I353" i="10" s="1"/>
  <c r="H354" i="10"/>
  <c r="I354" i="10" s="1"/>
  <c r="H355" i="10"/>
  <c r="I355" i="10" s="1"/>
  <c r="H356" i="10"/>
  <c r="I356" i="10" s="1"/>
  <c r="H357" i="10"/>
  <c r="I357" i="10" s="1"/>
  <c r="H358" i="10"/>
  <c r="I358" i="10" s="1"/>
  <c r="H359" i="10"/>
  <c r="I359" i="10" s="1"/>
  <c r="H360" i="10"/>
  <c r="I360" i="10" s="1"/>
  <c r="H361" i="10"/>
  <c r="I361" i="10" s="1"/>
  <c r="H362" i="10"/>
  <c r="I362" i="10" s="1"/>
  <c r="H363" i="10"/>
  <c r="I363" i="10" s="1"/>
  <c r="H364" i="10"/>
  <c r="I364" i="10" s="1"/>
  <c r="H365" i="10"/>
  <c r="I365" i="10" s="1"/>
  <c r="H366" i="10"/>
  <c r="I366" i="10" s="1"/>
  <c r="H374" i="10"/>
  <c r="I374" i="10" s="1"/>
  <c r="H375" i="10"/>
  <c r="I375" i="10" s="1"/>
  <c r="H376" i="10"/>
  <c r="I376" i="10" s="1"/>
  <c r="H377" i="10"/>
  <c r="I377" i="10" s="1"/>
  <c r="H378" i="10"/>
  <c r="I378" i="10" s="1"/>
  <c r="H379" i="10"/>
  <c r="I379" i="10" s="1"/>
  <c r="H380" i="10"/>
  <c r="I380" i="10" s="1"/>
  <c r="H381" i="10"/>
  <c r="I381" i="10" s="1"/>
  <c r="H382" i="10"/>
  <c r="I382" i="10" s="1"/>
  <c r="H383" i="10"/>
  <c r="I383" i="10" s="1"/>
  <c r="H384" i="10"/>
  <c r="I384" i="10" s="1"/>
  <c r="H385" i="10"/>
  <c r="I385" i="10" s="1"/>
  <c r="H386" i="10"/>
  <c r="I386" i="10" s="1"/>
  <c r="H387" i="10"/>
  <c r="I387" i="10" s="1"/>
  <c r="H388" i="10"/>
  <c r="I388" i="10" s="1"/>
  <c r="H389" i="10"/>
  <c r="I389" i="10" s="1"/>
  <c r="H390" i="10"/>
  <c r="I390" i="10" s="1"/>
  <c r="H391" i="10"/>
  <c r="I391" i="10" s="1"/>
  <c r="H392" i="10"/>
  <c r="I392" i="10" s="1"/>
  <c r="D11" i="10"/>
  <c r="D12" i="10"/>
  <c r="D13" i="10"/>
  <c r="D14" i="10"/>
  <c r="D15" i="10"/>
  <c r="D16" i="10"/>
  <c r="D17" i="10"/>
  <c r="D18" i="10"/>
  <c r="D19" i="10"/>
  <c r="D20" i="10"/>
  <c r="D21" i="10"/>
  <c r="D22" i="10"/>
  <c r="D23" i="10"/>
  <c r="D24" i="10"/>
  <c r="D25" i="10"/>
  <c r="D26" i="10"/>
  <c r="D27" i="10"/>
  <c r="D28" i="10"/>
  <c r="D36" i="10"/>
  <c r="D37" i="10"/>
  <c r="D38" i="10"/>
  <c r="D39" i="10"/>
  <c r="D40" i="10"/>
  <c r="D41" i="10"/>
  <c r="D42" i="10"/>
  <c r="D43" i="10"/>
  <c r="D44" i="10"/>
  <c r="D45" i="10"/>
  <c r="D46" i="10"/>
  <c r="D47" i="10"/>
  <c r="D48" i="10"/>
  <c r="D49" i="10"/>
  <c r="D50" i="10"/>
  <c r="D51" i="10"/>
  <c r="D52" i="10"/>
  <c r="D53" i="10"/>
  <c r="D54" i="10"/>
  <c r="D62" i="10"/>
  <c r="D63" i="10"/>
  <c r="D64" i="10"/>
  <c r="D65" i="10"/>
  <c r="D66" i="10"/>
  <c r="D67" i="10"/>
  <c r="D68" i="10"/>
  <c r="D69" i="10"/>
  <c r="D70" i="10"/>
  <c r="D71" i="10"/>
  <c r="D72" i="10"/>
  <c r="D73" i="10"/>
  <c r="D74" i="10"/>
  <c r="D75" i="10"/>
  <c r="D76" i="10"/>
  <c r="D77" i="10"/>
  <c r="D78" i="10"/>
  <c r="D79" i="10"/>
  <c r="D80" i="10"/>
  <c r="D88" i="10"/>
  <c r="D89" i="10"/>
  <c r="D90" i="10"/>
  <c r="D91" i="10"/>
  <c r="D92" i="10"/>
  <c r="D93" i="10"/>
  <c r="D94" i="10"/>
  <c r="D95" i="10"/>
  <c r="D96" i="10"/>
  <c r="D97" i="10"/>
  <c r="D98" i="10"/>
  <c r="D99" i="10"/>
  <c r="D100" i="10"/>
  <c r="D101" i="10"/>
  <c r="D102" i="10"/>
  <c r="D103" i="10"/>
  <c r="D104" i="10"/>
  <c r="D105" i="10"/>
  <c r="D106" i="10"/>
  <c r="D114" i="10"/>
  <c r="D115" i="10"/>
  <c r="D116" i="10"/>
  <c r="D117" i="10"/>
  <c r="D118" i="10"/>
  <c r="D119" i="10"/>
  <c r="D120" i="10"/>
  <c r="D121" i="10"/>
  <c r="D122" i="10"/>
  <c r="D123" i="10"/>
  <c r="D124" i="10"/>
  <c r="D125" i="10"/>
  <c r="D126" i="10"/>
  <c r="D127" i="10"/>
  <c r="D128" i="10"/>
  <c r="D129" i="10"/>
  <c r="D130" i="10"/>
  <c r="D131" i="10"/>
  <c r="D132" i="10"/>
  <c r="D192" i="10"/>
  <c r="D193" i="10"/>
  <c r="D194" i="10"/>
  <c r="D195" i="10"/>
  <c r="D196" i="10"/>
  <c r="D197" i="10"/>
  <c r="D198" i="10"/>
  <c r="D199" i="10"/>
  <c r="D200" i="10"/>
  <c r="D201" i="10"/>
  <c r="D202" i="10"/>
  <c r="D203" i="10"/>
  <c r="D204" i="10"/>
  <c r="D205" i="10"/>
  <c r="D206" i="10"/>
  <c r="D207" i="10"/>
  <c r="D208" i="10"/>
  <c r="D209" i="10"/>
  <c r="D210" i="10"/>
  <c r="D218" i="10"/>
  <c r="D219" i="10"/>
  <c r="D220" i="10"/>
  <c r="D221" i="10"/>
  <c r="D222" i="10"/>
  <c r="D223" i="10"/>
  <c r="D224" i="10"/>
  <c r="D225" i="10"/>
  <c r="D226" i="10"/>
  <c r="D227" i="10"/>
  <c r="D228" i="10"/>
  <c r="D229" i="10"/>
  <c r="D230" i="10"/>
  <c r="D231" i="10"/>
  <c r="D232" i="10"/>
  <c r="D233" i="10"/>
  <c r="D234" i="10"/>
  <c r="D235" i="10"/>
  <c r="D236" i="10"/>
  <c r="D244" i="10"/>
  <c r="D245" i="10"/>
  <c r="D246" i="10"/>
  <c r="D247" i="10"/>
  <c r="D248" i="10"/>
  <c r="D249" i="10"/>
  <c r="D250" i="10"/>
  <c r="D251" i="10"/>
  <c r="D252" i="10"/>
  <c r="D253" i="10"/>
  <c r="D254" i="10"/>
  <c r="D255" i="10"/>
  <c r="D256" i="10"/>
  <c r="D257" i="10"/>
  <c r="D258" i="10"/>
  <c r="D259" i="10"/>
  <c r="D260" i="10"/>
  <c r="D261" i="10"/>
  <c r="D262" i="10"/>
  <c r="D270" i="10"/>
  <c r="D271" i="10"/>
  <c r="D272" i="10"/>
  <c r="D273" i="10"/>
  <c r="D274" i="10"/>
  <c r="D275" i="10"/>
  <c r="D276" i="10"/>
  <c r="D277" i="10"/>
  <c r="D278" i="10"/>
  <c r="D279" i="10"/>
  <c r="D280" i="10"/>
  <c r="D281" i="10"/>
  <c r="D282" i="10"/>
  <c r="D283" i="10"/>
  <c r="D284" i="10"/>
  <c r="D285" i="10"/>
  <c r="D286" i="10"/>
  <c r="D287" i="10"/>
  <c r="D288" i="10"/>
  <c r="D296" i="10"/>
  <c r="D297" i="10"/>
  <c r="D298" i="10"/>
  <c r="D299" i="10"/>
  <c r="D300" i="10"/>
  <c r="D301" i="10"/>
  <c r="D302" i="10"/>
  <c r="D303" i="10"/>
  <c r="D304" i="10"/>
  <c r="D305" i="10"/>
  <c r="D306" i="10"/>
  <c r="D307" i="10"/>
  <c r="D308" i="10"/>
  <c r="D309" i="10"/>
  <c r="D310" i="10"/>
  <c r="D311" i="10"/>
  <c r="D312" i="10"/>
  <c r="D313" i="10"/>
  <c r="D314" i="10"/>
  <c r="D322" i="10"/>
  <c r="D323" i="10"/>
  <c r="D324" i="10"/>
  <c r="D325" i="10"/>
  <c r="D326" i="10"/>
  <c r="D327" i="10"/>
  <c r="D328" i="10"/>
  <c r="D329" i="10"/>
  <c r="D330" i="10"/>
  <c r="D331" i="10"/>
  <c r="D332" i="10"/>
  <c r="D333" i="10"/>
  <c r="D334" i="10"/>
  <c r="D335" i="10"/>
  <c r="D336" i="10"/>
  <c r="D337" i="10"/>
  <c r="D338" i="10"/>
  <c r="D339" i="10"/>
  <c r="D340" i="10"/>
  <c r="D348" i="10"/>
  <c r="D349" i="10"/>
  <c r="D350" i="10"/>
  <c r="D351" i="10"/>
  <c r="D352" i="10"/>
  <c r="D353" i="10"/>
  <c r="D354" i="10"/>
  <c r="D355" i="10"/>
  <c r="D356" i="10"/>
  <c r="D357" i="10"/>
  <c r="D358" i="10"/>
  <c r="D359" i="10"/>
  <c r="D360" i="10"/>
  <c r="D361" i="10"/>
  <c r="D362" i="10"/>
  <c r="D363" i="10"/>
  <c r="D364" i="10"/>
  <c r="D365" i="10"/>
  <c r="D366" i="10"/>
  <c r="D374" i="10"/>
  <c r="D375" i="10"/>
  <c r="D376" i="10"/>
  <c r="D377" i="10"/>
  <c r="D378" i="10"/>
  <c r="D379" i="10"/>
  <c r="D380" i="10"/>
  <c r="D381" i="10"/>
  <c r="D382" i="10"/>
  <c r="D383" i="10"/>
  <c r="D384" i="10"/>
  <c r="D385" i="10"/>
  <c r="D386" i="10"/>
  <c r="D387" i="10"/>
  <c r="D388" i="10"/>
  <c r="D389" i="10"/>
  <c r="D390" i="10"/>
  <c r="D391" i="10"/>
  <c r="D392" i="10"/>
  <c r="D9" i="10"/>
  <c r="G9" i="10" s="1"/>
  <c r="H9" i="10" s="1"/>
  <c r="I9" i="10" s="1"/>
  <c r="K76" i="8" l="1"/>
  <c r="K75" i="8"/>
  <c r="K74" i="8"/>
  <c r="K73" i="8"/>
  <c r="K72" i="8"/>
  <c r="K71" i="8"/>
  <c r="K70" i="8"/>
  <c r="K69" i="8"/>
  <c r="K68" i="8"/>
  <c r="K67" i="8"/>
  <c r="K66" i="8"/>
  <c r="K65" i="8"/>
  <c r="K64" i="8"/>
  <c r="K63" i="8"/>
  <c r="K62" i="8"/>
  <c r="K61" i="8"/>
  <c r="K60" i="8"/>
  <c r="K59" i="8"/>
  <c r="K58" i="8"/>
  <c r="K57" i="8"/>
  <c r="K56" i="8"/>
  <c r="K55" i="8"/>
  <c r="K54" i="8"/>
  <c r="K53" i="8"/>
  <c r="K52" i="8"/>
  <c r="K51" i="8"/>
  <c r="K50" i="8"/>
  <c r="K49" i="8"/>
  <c r="K48" i="8"/>
  <c r="K47" i="8"/>
  <c r="K46" i="8"/>
  <c r="K45" i="8"/>
  <c r="K44" i="8"/>
  <c r="K43" i="8"/>
  <c r="K42" i="8"/>
  <c r="K41" i="8"/>
  <c r="K40" i="8"/>
  <c r="K39" i="8"/>
  <c r="K38" i="8"/>
  <c r="K37" i="8"/>
  <c r="K36" i="8"/>
  <c r="K35" i="8"/>
  <c r="K34" i="8"/>
  <c r="K33" i="8"/>
  <c r="K32" i="8"/>
  <c r="K31" i="8"/>
  <c r="K30" i="8"/>
  <c r="K29" i="8"/>
  <c r="K28" i="8"/>
  <c r="K27" i="8"/>
  <c r="A27" i="8"/>
  <c r="K26" i="8"/>
  <c r="C26" i="8"/>
  <c r="B7" i="8"/>
  <c r="B10" i="8" s="1"/>
  <c r="B19" i="8" s="1"/>
  <c r="R26" i="8" l="1"/>
  <c r="B26" i="8"/>
  <c r="A28" i="8"/>
  <c r="T27" i="8"/>
  <c r="B9" i="8"/>
  <c r="B18" i="8" s="1"/>
  <c r="C27" i="8"/>
  <c r="B27" i="8" s="1"/>
  <c r="O38" i="8" l="1"/>
  <c r="O27" i="8"/>
  <c r="O31" i="8"/>
  <c r="O35" i="8"/>
  <c r="O39" i="8"/>
  <c r="O43" i="8"/>
  <c r="O47" i="8"/>
  <c r="O51" i="8"/>
  <c r="O55" i="8"/>
  <c r="O59" i="8"/>
  <c r="O63" i="8"/>
  <c r="O67" i="8"/>
  <c r="O71" i="8"/>
  <c r="O75" i="8"/>
  <c r="O37" i="8"/>
  <c r="O53" i="8"/>
  <c r="O69" i="8"/>
  <c r="O34" i="8"/>
  <c r="O46" i="8"/>
  <c r="O54" i="8"/>
  <c r="O62" i="8"/>
  <c r="O70" i="8"/>
  <c r="O33" i="8"/>
  <c r="O45" i="8"/>
  <c r="O57" i="8"/>
  <c r="O65" i="8"/>
  <c r="O30" i="8"/>
  <c r="O42" i="8"/>
  <c r="O50" i="8"/>
  <c r="O58" i="8"/>
  <c r="O66" i="8"/>
  <c r="O74" i="8"/>
  <c r="O28" i="8"/>
  <c r="O32" i="8"/>
  <c r="O36" i="8"/>
  <c r="O40" i="8"/>
  <c r="O44" i="8"/>
  <c r="O48" i="8"/>
  <c r="O52" i="8"/>
  <c r="O56" i="8"/>
  <c r="O60" i="8"/>
  <c r="O64" i="8"/>
  <c r="O68" i="8"/>
  <c r="O72" i="8"/>
  <c r="O76" i="8"/>
  <c r="O26" i="8"/>
  <c r="O29" i="8"/>
  <c r="O41" i="8"/>
  <c r="O49" i="8"/>
  <c r="O61" i="8"/>
  <c r="O73" i="8"/>
  <c r="B20" i="8"/>
  <c r="A29" i="8"/>
  <c r="T28" i="8"/>
  <c r="C28" i="8"/>
  <c r="D26" i="8"/>
  <c r="R27" i="8"/>
  <c r="D27" i="8"/>
  <c r="N27" i="8" s="1"/>
  <c r="D28" i="8" l="1"/>
  <c r="N28" i="8" s="1"/>
  <c r="B28" i="8"/>
  <c r="L26" i="8"/>
  <c r="N26" i="8"/>
  <c r="R28" i="8"/>
  <c r="T29" i="8"/>
  <c r="C29" i="8"/>
  <c r="B29" i="8" s="1"/>
  <c r="A30" i="8"/>
  <c r="H27" i="8"/>
  <c r="G27" i="8"/>
  <c r="J26" i="8"/>
  <c r="G26" i="8"/>
  <c r="H26" i="8"/>
  <c r="I26" i="8"/>
  <c r="V26" i="8" s="1"/>
  <c r="E26" i="8"/>
  <c r="F26" i="8"/>
  <c r="L27" i="8"/>
  <c r="F27" i="8"/>
  <c r="E27" i="8"/>
  <c r="J27" i="8"/>
  <c r="I27" i="8"/>
  <c r="Q26" i="8" l="1"/>
  <c r="W26" i="8" s="1"/>
  <c r="Q27" i="8"/>
  <c r="W27" i="8" s="1"/>
  <c r="V27" i="8"/>
  <c r="G28" i="8"/>
  <c r="I28" i="8"/>
  <c r="E28" i="8"/>
  <c r="L28" i="8"/>
  <c r="J28" i="8"/>
  <c r="F28" i="8"/>
  <c r="H28" i="8"/>
  <c r="U26" i="8"/>
  <c r="U27" i="8"/>
  <c r="T30" i="8"/>
  <c r="A31" i="8"/>
  <c r="C30" i="8"/>
  <c r="B30" i="8" s="1"/>
  <c r="D29" i="8"/>
  <c r="N29" i="8" s="1"/>
  <c r="R29" i="8"/>
  <c r="Q28" i="8" l="1"/>
  <c r="W28" i="8" s="1"/>
  <c r="V28" i="8"/>
  <c r="U28" i="8"/>
  <c r="F29" i="8"/>
  <c r="L29" i="8"/>
  <c r="G29" i="8"/>
  <c r="J29" i="8"/>
  <c r="H29" i="8"/>
  <c r="E29" i="8"/>
  <c r="I29" i="8"/>
  <c r="D30" i="8"/>
  <c r="N30" i="8" s="1"/>
  <c r="R30" i="8"/>
  <c r="T31" i="8"/>
  <c r="A32" i="8"/>
  <c r="C31" i="8"/>
  <c r="B31" i="8" s="1"/>
  <c r="Y26" i="8"/>
  <c r="X26" i="8"/>
  <c r="S26" i="8"/>
  <c r="Y27" i="8"/>
  <c r="S27" i="8"/>
  <c r="X27" i="8"/>
  <c r="Q29" i="8" l="1"/>
  <c r="W29" i="8" s="1"/>
  <c r="V29" i="8"/>
  <c r="X28" i="8"/>
  <c r="S28" i="8"/>
  <c r="Y28" i="8"/>
  <c r="U29" i="8"/>
  <c r="D31" i="8"/>
  <c r="N31" i="8" s="1"/>
  <c r="R31" i="8"/>
  <c r="T32" i="8"/>
  <c r="A33" i="8"/>
  <c r="C32" i="8"/>
  <c r="B32" i="8" s="1"/>
  <c r="L30" i="8"/>
  <c r="E30" i="8"/>
  <c r="J30" i="8"/>
  <c r="H30" i="8"/>
  <c r="F30" i="8"/>
  <c r="I30" i="8"/>
  <c r="G30" i="8"/>
  <c r="Q30" i="8" l="1"/>
  <c r="W30" i="8" s="1"/>
  <c r="V30" i="8"/>
  <c r="U30" i="8"/>
  <c r="T33" i="8"/>
  <c r="A34" i="8"/>
  <c r="C33" i="8"/>
  <c r="B33" i="8" s="1"/>
  <c r="R32" i="8"/>
  <c r="D32" i="8"/>
  <c r="N32" i="8" s="1"/>
  <c r="S29" i="8"/>
  <c r="E31" i="8"/>
  <c r="J31" i="8"/>
  <c r="I31" i="8"/>
  <c r="H31" i="8"/>
  <c r="G31" i="8"/>
  <c r="L31" i="8"/>
  <c r="F31" i="8"/>
  <c r="X29" i="8"/>
  <c r="Y29" i="8"/>
  <c r="Q31" i="8" l="1"/>
  <c r="W31" i="8" s="1"/>
  <c r="V31" i="8"/>
  <c r="U31" i="8"/>
  <c r="Y30" i="8"/>
  <c r="X30" i="8"/>
  <c r="G32" i="8"/>
  <c r="F32" i="8"/>
  <c r="E32" i="8"/>
  <c r="L32" i="8"/>
  <c r="I32" i="8"/>
  <c r="H32" i="8"/>
  <c r="J32" i="8"/>
  <c r="T34" i="8"/>
  <c r="A35" i="8"/>
  <c r="C34" i="8"/>
  <c r="B34" i="8" s="1"/>
  <c r="S30" i="8"/>
  <c r="D33" i="8"/>
  <c r="N33" i="8" s="1"/>
  <c r="R33" i="8"/>
  <c r="Q32" i="8" l="1"/>
  <c r="W32" i="8" s="1"/>
  <c r="V32" i="8"/>
  <c r="U32" i="8"/>
  <c r="Y31" i="8"/>
  <c r="X31" i="8"/>
  <c r="F33" i="8"/>
  <c r="I33" i="8"/>
  <c r="V33" i="8" s="1"/>
  <c r="G33" i="8"/>
  <c r="L33" i="8"/>
  <c r="E33" i="8"/>
  <c r="H33" i="8"/>
  <c r="J33" i="8"/>
  <c r="R34" i="8"/>
  <c r="D34" i="8"/>
  <c r="N34" i="8" s="1"/>
  <c r="S31" i="8"/>
  <c r="T35" i="8"/>
  <c r="A36" i="8"/>
  <c r="C35" i="8"/>
  <c r="B35" i="8" s="1"/>
  <c r="Q33" i="8" l="1"/>
  <c r="W33" i="8" s="1"/>
  <c r="U33" i="8"/>
  <c r="S32" i="8"/>
  <c r="Y32" i="8"/>
  <c r="H34" i="8"/>
  <c r="E34" i="8"/>
  <c r="L34" i="8"/>
  <c r="G34" i="8"/>
  <c r="F34" i="8"/>
  <c r="J34" i="8"/>
  <c r="I34" i="8"/>
  <c r="T36" i="8"/>
  <c r="C36" i="8"/>
  <c r="B36" i="8" s="1"/>
  <c r="A37" i="8"/>
  <c r="X32" i="8"/>
  <c r="D35" i="8"/>
  <c r="N35" i="8" s="1"/>
  <c r="R35" i="8"/>
  <c r="Q34" i="8" l="1"/>
  <c r="W34" i="8" s="1"/>
  <c r="V34" i="8"/>
  <c r="U34" i="8"/>
  <c r="S33" i="8"/>
  <c r="X33" i="8"/>
  <c r="D36" i="8"/>
  <c r="N36" i="8" s="1"/>
  <c r="R36" i="8"/>
  <c r="Y33" i="8"/>
  <c r="T37" i="8"/>
  <c r="A38" i="8"/>
  <c r="C37" i="8"/>
  <c r="B37" i="8" s="1"/>
  <c r="H35" i="8"/>
  <c r="I35" i="8"/>
  <c r="G35" i="8"/>
  <c r="L35" i="8"/>
  <c r="E35" i="8"/>
  <c r="J35" i="8"/>
  <c r="F35" i="8"/>
  <c r="Q35" i="8" l="1"/>
  <c r="W35" i="8" s="1"/>
  <c r="V35" i="8"/>
  <c r="U35" i="8"/>
  <c r="Y34" i="8"/>
  <c r="X34" i="8"/>
  <c r="S34" i="8"/>
  <c r="D37" i="8"/>
  <c r="N37" i="8" s="1"/>
  <c r="R37" i="8"/>
  <c r="T38" i="8"/>
  <c r="A39" i="8"/>
  <c r="C38" i="8"/>
  <c r="B38" i="8" s="1"/>
  <c r="G36" i="8"/>
  <c r="J36" i="8"/>
  <c r="H36" i="8"/>
  <c r="E36" i="8"/>
  <c r="F36" i="8"/>
  <c r="I36" i="8"/>
  <c r="L36" i="8"/>
  <c r="Q36" i="8" l="1"/>
  <c r="W36" i="8" s="1"/>
  <c r="V36" i="8"/>
  <c r="U36" i="8"/>
  <c r="Y35" i="8"/>
  <c r="X35" i="8"/>
  <c r="S35" i="8"/>
  <c r="R38" i="8"/>
  <c r="D38" i="8"/>
  <c r="N38" i="8" s="1"/>
  <c r="G37" i="8"/>
  <c r="I37" i="8"/>
  <c r="F37" i="8"/>
  <c r="J37" i="8"/>
  <c r="H37" i="8"/>
  <c r="L37" i="8"/>
  <c r="E37" i="8"/>
  <c r="T39" i="8"/>
  <c r="C39" i="8"/>
  <c r="B39" i="8" s="1"/>
  <c r="A40" i="8"/>
  <c r="Q37" i="8" l="1"/>
  <c r="W37" i="8" s="1"/>
  <c r="V37" i="8"/>
  <c r="U37" i="8"/>
  <c r="X36" i="8"/>
  <c r="E38" i="8"/>
  <c r="H38" i="8"/>
  <c r="J38" i="8"/>
  <c r="L38" i="8"/>
  <c r="G38" i="8"/>
  <c r="I38" i="8"/>
  <c r="F38" i="8"/>
  <c r="T40" i="8"/>
  <c r="C40" i="8"/>
  <c r="B40" i="8" s="1"/>
  <c r="A41" i="8"/>
  <c r="S36" i="8"/>
  <c r="R39" i="8"/>
  <c r="D39" i="8"/>
  <c r="N39" i="8" s="1"/>
  <c r="Y36" i="8"/>
  <c r="Q38" i="8" l="1"/>
  <c r="W38" i="8" s="1"/>
  <c r="V38" i="8"/>
  <c r="U38" i="8"/>
  <c r="Y37" i="8"/>
  <c r="X37" i="8"/>
  <c r="T41" i="8"/>
  <c r="C41" i="8"/>
  <c r="B41" i="8" s="1"/>
  <c r="A42" i="8"/>
  <c r="F39" i="8"/>
  <c r="E39" i="8"/>
  <c r="J39" i="8"/>
  <c r="I39" i="8"/>
  <c r="L39" i="8"/>
  <c r="H39" i="8"/>
  <c r="G39" i="8"/>
  <c r="R40" i="8"/>
  <c r="D40" i="8"/>
  <c r="N40" i="8" s="1"/>
  <c r="S37" i="8"/>
  <c r="Q39" i="8" l="1"/>
  <c r="W39" i="8" s="1"/>
  <c r="V39" i="8"/>
  <c r="U39" i="8"/>
  <c r="Y38" i="8"/>
  <c r="S38" i="8"/>
  <c r="J40" i="8"/>
  <c r="H40" i="8"/>
  <c r="E40" i="8"/>
  <c r="I40" i="8"/>
  <c r="F40" i="8"/>
  <c r="L40" i="8"/>
  <c r="G40" i="8"/>
  <c r="X38" i="8"/>
  <c r="T42" i="8"/>
  <c r="A43" i="8"/>
  <c r="C42" i="8"/>
  <c r="B42" i="8" s="1"/>
  <c r="R41" i="8"/>
  <c r="D41" i="8"/>
  <c r="N41" i="8" s="1"/>
  <c r="Q40" i="8" l="1"/>
  <c r="W40" i="8" s="1"/>
  <c r="V40" i="8"/>
  <c r="U40" i="8"/>
  <c r="Y39" i="8"/>
  <c r="T43" i="8"/>
  <c r="A44" i="8"/>
  <c r="C43" i="8"/>
  <c r="B43" i="8" s="1"/>
  <c r="R42" i="8"/>
  <c r="D42" i="8"/>
  <c r="N42" i="8" s="1"/>
  <c r="S39" i="8"/>
  <c r="H41" i="8"/>
  <c r="I41" i="8"/>
  <c r="J41" i="8"/>
  <c r="F41" i="8"/>
  <c r="G41" i="8"/>
  <c r="L41" i="8"/>
  <c r="E41" i="8"/>
  <c r="X39" i="8"/>
  <c r="Q41" i="8" l="1"/>
  <c r="W41" i="8" s="1"/>
  <c r="V41" i="8"/>
  <c r="U41" i="8"/>
  <c r="Y40" i="8"/>
  <c r="E42" i="8"/>
  <c r="J42" i="8"/>
  <c r="F42" i="8"/>
  <c r="H42" i="8"/>
  <c r="Q42" i="8" s="1"/>
  <c r="W42" i="8" s="1"/>
  <c r="I42" i="8"/>
  <c r="G42" i="8"/>
  <c r="L42" i="8"/>
  <c r="D43" i="8"/>
  <c r="N43" i="8" s="1"/>
  <c r="R43" i="8"/>
  <c r="S40" i="8"/>
  <c r="T44" i="8"/>
  <c r="C44" i="8"/>
  <c r="B44" i="8" s="1"/>
  <c r="A45" i="8"/>
  <c r="X40" i="8"/>
  <c r="V42" i="8" l="1"/>
  <c r="U42" i="8"/>
  <c r="Y41" i="8"/>
  <c r="X41" i="8"/>
  <c r="T45" i="8"/>
  <c r="A46" i="8"/>
  <c r="C45" i="8"/>
  <c r="B45" i="8" s="1"/>
  <c r="D44" i="8"/>
  <c r="N44" i="8" s="1"/>
  <c r="R44" i="8"/>
  <c r="I43" i="8"/>
  <c r="H43" i="8"/>
  <c r="L43" i="8"/>
  <c r="G43" i="8"/>
  <c r="J43" i="8"/>
  <c r="E43" i="8"/>
  <c r="F43" i="8"/>
  <c r="S41" i="8"/>
  <c r="Q43" i="8" l="1"/>
  <c r="W43" i="8" s="1"/>
  <c r="V43" i="8"/>
  <c r="U43" i="8"/>
  <c r="Y42" i="8"/>
  <c r="J44" i="8"/>
  <c r="E44" i="8"/>
  <c r="G44" i="8"/>
  <c r="L44" i="8"/>
  <c r="F44" i="8"/>
  <c r="I44" i="8"/>
  <c r="H44" i="8"/>
  <c r="D45" i="8"/>
  <c r="N45" i="8" s="1"/>
  <c r="R45" i="8"/>
  <c r="S42" i="8"/>
  <c r="X42" i="8"/>
  <c r="T46" i="8"/>
  <c r="C46" i="8"/>
  <c r="B46" i="8" s="1"/>
  <c r="A47" i="8"/>
  <c r="Q44" i="8" l="1"/>
  <c r="W44" i="8" s="1"/>
  <c r="V44" i="8"/>
  <c r="U44" i="8"/>
  <c r="Y43" i="8"/>
  <c r="S43" i="8"/>
  <c r="X43" i="8"/>
  <c r="H45" i="8"/>
  <c r="I45" i="8"/>
  <c r="L45" i="8"/>
  <c r="E45" i="8"/>
  <c r="G45" i="8"/>
  <c r="F45" i="8"/>
  <c r="J45" i="8"/>
  <c r="D46" i="8"/>
  <c r="N46" i="8" s="1"/>
  <c r="R46" i="8"/>
  <c r="T47" i="8"/>
  <c r="A48" i="8"/>
  <c r="C47" i="8"/>
  <c r="B47" i="8" s="1"/>
  <c r="Q45" i="8" l="1"/>
  <c r="W45" i="8" s="1"/>
  <c r="V45" i="8"/>
  <c r="U45" i="8"/>
  <c r="Y44" i="8"/>
  <c r="T48" i="8"/>
  <c r="A49" i="8"/>
  <c r="C48" i="8"/>
  <c r="B48" i="8" s="1"/>
  <c r="I46" i="8"/>
  <c r="H46" i="8"/>
  <c r="L46" i="8"/>
  <c r="J46" i="8"/>
  <c r="G46" i="8"/>
  <c r="F46" i="8"/>
  <c r="E46" i="8"/>
  <c r="S44" i="8"/>
  <c r="D47" i="8"/>
  <c r="N47" i="8" s="1"/>
  <c r="R47" i="8"/>
  <c r="X44" i="8"/>
  <c r="Q46" i="8" l="1"/>
  <c r="W46" i="8" s="1"/>
  <c r="V46" i="8"/>
  <c r="U46" i="8"/>
  <c r="J47" i="8"/>
  <c r="L47" i="8"/>
  <c r="H47" i="8"/>
  <c r="I47" i="8"/>
  <c r="V47" i="8" s="1"/>
  <c r="E47" i="8"/>
  <c r="G47" i="8"/>
  <c r="F47" i="8"/>
  <c r="S45" i="8"/>
  <c r="D48" i="8"/>
  <c r="N48" i="8" s="1"/>
  <c r="R48" i="8"/>
  <c r="X45" i="8"/>
  <c r="T49" i="8"/>
  <c r="A50" i="8"/>
  <c r="C49" i="8"/>
  <c r="B49" i="8" s="1"/>
  <c r="Y45" i="8"/>
  <c r="Q47" i="8" l="1"/>
  <c r="W47" i="8" s="1"/>
  <c r="U47" i="8"/>
  <c r="X46" i="8"/>
  <c r="J48" i="8"/>
  <c r="E48" i="8"/>
  <c r="G48" i="8"/>
  <c r="F48" i="8"/>
  <c r="I48" i="8"/>
  <c r="L48" i="8"/>
  <c r="H48" i="8"/>
  <c r="R49" i="8"/>
  <c r="D49" i="8"/>
  <c r="N49" i="8" s="1"/>
  <c r="T50" i="8"/>
  <c r="A51" i="8"/>
  <c r="C50" i="8"/>
  <c r="B50" i="8" s="1"/>
  <c r="S46" i="8"/>
  <c r="Y46" i="8"/>
  <c r="Q48" i="8" l="1"/>
  <c r="W48" i="8" s="1"/>
  <c r="V48" i="8"/>
  <c r="U48" i="8"/>
  <c r="X47" i="8"/>
  <c r="Y47" i="8"/>
  <c r="S47" i="8"/>
  <c r="F49" i="8"/>
  <c r="E49" i="8"/>
  <c r="J49" i="8"/>
  <c r="L49" i="8"/>
  <c r="H49" i="8"/>
  <c r="G49" i="8"/>
  <c r="I49" i="8"/>
  <c r="R50" i="8"/>
  <c r="D50" i="8"/>
  <c r="N50" i="8" s="1"/>
  <c r="T51" i="8"/>
  <c r="A52" i="8"/>
  <c r="C51" i="8"/>
  <c r="V49" i="8" l="1"/>
  <c r="Q49" i="8"/>
  <c r="W49" i="8" s="1"/>
  <c r="B51" i="8"/>
  <c r="U49" i="8"/>
  <c r="Y48" i="8"/>
  <c r="X48" i="8"/>
  <c r="S48" i="8"/>
  <c r="I50" i="8"/>
  <c r="F50" i="8"/>
  <c r="J50" i="8"/>
  <c r="H50" i="8"/>
  <c r="G50" i="8"/>
  <c r="E50" i="8"/>
  <c r="L50" i="8"/>
  <c r="R51" i="8"/>
  <c r="D51" i="8"/>
  <c r="N51" i="8" s="1"/>
  <c r="T52" i="8"/>
  <c r="A53" i="8"/>
  <c r="C52" i="8"/>
  <c r="B52" i="8" s="1"/>
  <c r="Q50" i="8" l="1"/>
  <c r="W50" i="8" s="1"/>
  <c r="V50" i="8"/>
  <c r="U50" i="8"/>
  <c r="S49" i="8"/>
  <c r="R52" i="8"/>
  <c r="D52" i="8"/>
  <c r="N52" i="8" s="1"/>
  <c r="X49" i="8"/>
  <c r="T53" i="8"/>
  <c r="A54" i="8"/>
  <c r="C53" i="8"/>
  <c r="B53" i="8" s="1"/>
  <c r="Y49" i="8"/>
  <c r="F51" i="8"/>
  <c r="H51" i="8"/>
  <c r="I51" i="8"/>
  <c r="G51" i="8"/>
  <c r="L51" i="8"/>
  <c r="J51" i="8"/>
  <c r="E51" i="8"/>
  <c r="V51" i="8" l="1"/>
  <c r="Q51" i="8"/>
  <c r="W51" i="8" s="1"/>
  <c r="U51" i="8"/>
  <c r="D53" i="8"/>
  <c r="N53" i="8" s="1"/>
  <c r="R53" i="8"/>
  <c r="T54" i="8"/>
  <c r="A55" i="8"/>
  <c r="C54" i="8"/>
  <c r="B54" i="8" s="1"/>
  <c r="S50" i="8"/>
  <c r="X50" i="8"/>
  <c r="G52" i="8"/>
  <c r="L52" i="8"/>
  <c r="H52" i="8"/>
  <c r="F52" i="8"/>
  <c r="I52" i="8"/>
  <c r="E52" i="8"/>
  <c r="J52" i="8"/>
  <c r="Y50" i="8"/>
  <c r="V52" i="8" l="1"/>
  <c r="Q52" i="8"/>
  <c r="W52" i="8" s="1"/>
  <c r="U52" i="8"/>
  <c r="Y51" i="8"/>
  <c r="X51" i="8"/>
  <c r="R54" i="8"/>
  <c r="D54" i="8"/>
  <c r="N54" i="8" s="1"/>
  <c r="S51" i="8"/>
  <c r="T55" i="8"/>
  <c r="A56" i="8"/>
  <c r="C55" i="8"/>
  <c r="B55" i="8" s="1"/>
  <c r="E53" i="8"/>
  <c r="J53" i="8"/>
  <c r="H53" i="8"/>
  <c r="L53" i="8"/>
  <c r="G53" i="8"/>
  <c r="I53" i="8"/>
  <c r="F53" i="8"/>
  <c r="Q53" i="8" l="1"/>
  <c r="W53" i="8" s="1"/>
  <c r="V53" i="8"/>
  <c r="U53" i="8"/>
  <c r="X52" i="8"/>
  <c r="Y52" i="8"/>
  <c r="R55" i="8"/>
  <c r="D55" i="8"/>
  <c r="N55" i="8" s="1"/>
  <c r="F54" i="8"/>
  <c r="H54" i="8"/>
  <c r="L54" i="8"/>
  <c r="G54" i="8"/>
  <c r="E54" i="8"/>
  <c r="I54" i="8"/>
  <c r="J54" i="8"/>
  <c r="T56" i="8"/>
  <c r="A57" i="8"/>
  <c r="C56" i="8"/>
  <c r="B56" i="8" s="1"/>
  <c r="S52" i="8"/>
  <c r="Q54" i="8" l="1"/>
  <c r="W54" i="8" s="1"/>
  <c r="V54" i="8"/>
  <c r="U54" i="8"/>
  <c r="S53" i="8"/>
  <c r="I55" i="8"/>
  <c r="H55" i="8"/>
  <c r="L55" i="8"/>
  <c r="G55" i="8"/>
  <c r="F55" i="8"/>
  <c r="J55" i="8"/>
  <c r="E55" i="8"/>
  <c r="T57" i="8"/>
  <c r="A58" i="8"/>
  <c r="C57" i="8"/>
  <c r="B57" i="8" s="1"/>
  <c r="D56" i="8"/>
  <c r="N56" i="8" s="1"/>
  <c r="R56" i="8"/>
  <c r="X53" i="8"/>
  <c r="Y53" i="8"/>
  <c r="Q55" i="8" l="1"/>
  <c r="W55" i="8" s="1"/>
  <c r="V55" i="8"/>
  <c r="U55" i="8"/>
  <c r="X54" i="8"/>
  <c r="S54" i="8"/>
  <c r="Y54" i="8"/>
  <c r="T58" i="8"/>
  <c r="C58" i="8"/>
  <c r="B58" i="8" s="1"/>
  <c r="A59" i="8"/>
  <c r="J56" i="8"/>
  <c r="G56" i="8"/>
  <c r="I56" i="8"/>
  <c r="E56" i="8"/>
  <c r="H56" i="8"/>
  <c r="F56" i="8"/>
  <c r="L56" i="8"/>
  <c r="D57" i="8"/>
  <c r="N57" i="8" s="1"/>
  <c r="R57" i="8"/>
  <c r="Q56" i="8" l="1"/>
  <c r="W56" i="8" s="1"/>
  <c r="V56" i="8"/>
  <c r="U56" i="8"/>
  <c r="R58" i="8"/>
  <c r="D58" i="8"/>
  <c r="N58" i="8" s="1"/>
  <c r="Y55" i="8"/>
  <c r="S55" i="8"/>
  <c r="F57" i="8"/>
  <c r="E57" i="8"/>
  <c r="G57" i="8"/>
  <c r="I57" i="8"/>
  <c r="H57" i="8"/>
  <c r="J57" i="8"/>
  <c r="L57" i="8"/>
  <c r="X55" i="8"/>
  <c r="T59" i="8"/>
  <c r="A60" i="8"/>
  <c r="C59" i="8"/>
  <c r="B59" i="8" s="1"/>
  <c r="Q57" i="8" l="1"/>
  <c r="W57" i="8" s="1"/>
  <c r="V57" i="8"/>
  <c r="U57" i="8"/>
  <c r="X56" i="8"/>
  <c r="T60" i="8"/>
  <c r="A61" i="8"/>
  <c r="C60" i="8"/>
  <c r="B60" i="8" s="1"/>
  <c r="L58" i="8"/>
  <c r="I58" i="8"/>
  <c r="H58" i="8"/>
  <c r="G58" i="8"/>
  <c r="J58" i="8"/>
  <c r="F58" i="8"/>
  <c r="E58" i="8"/>
  <c r="R59" i="8"/>
  <c r="D59" i="8"/>
  <c r="N59" i="8" s="1"/>
  <c r="Y56" i="8"/>
  <c r="S56" i="8"/>
  <c r="Q58" i="8" l="1"/>
  <c r="W58" i="8" s="1"/>
  <c r="V58" i="8"/>
  <c r="U58" i="8"/>
  <c r="X57" i="8"/>
  <c r="J59" i="8"/>
  <c r="E59" i="8"/>
  <c r="L59" i="8"/>
  <c r="F59" i="8"/>
  <c r="H59" i="8"/>
  <c r="I59" i="8"/>
  <c r="G59" i="8"/>
  <c r="D60" i="8"/>
  <c r="N60" i="8" s="1"/>
  <c r="R60" i="8"/>
  <c r="T61" i="8"/>
  <c r="A62" i="8"/>
  <c r="C61" i="8"/>
  <c r="B61" i="8" s="1"/>
  <c r="S57" i="8"/>
  <c r="Y57" i="8"/>
  <c r="Q59" i="8" l="1"/>
  <c r="W59" i="8" s="1"/>
  <c r="V59" i="8"/>
  <c r="U59" i="8"/>
  <c r="F60" i="8"/>
  <c r="L60" i="8"/>
  <c r="G60" i="8"/>
  <c r="I60" i="8"/>
  <c r="H60" i="8"/>
  <c r="Q60" i="8" s="1"/>
  <c r="W60" i="8" s="1"/>
  <c r="J60" i="8"/>
  <c r="E60" i="8"/>
  <c r="X58" i="8"/>
  <c r="S58" i="8"/>
  <c r="R61" i="8"/>
  <c r="D61" i="8"/>
  <c r="N61" i="8" s="1"/>
  <c r="T62" i="8"/>
  <c r="A63" i="8"/>
  <c r="C62" i="8"/>
  <c r="B62" i="8" s="1"/>
  <c r="Y58" i="8"/>
  <c r="V60" i="8" l="1"/>
  <c r="U60" i="8"/>
  <c r="Y59" i="8"/>
  <c r="X59" i="8"/>
  <c r="T63" i="8"/>
  <c r="C63" i="8"/>
  <c r="B63" i="8" s="1"/>
  <c r="A64" i="8"/>
  <c r="J61" i="8"/>
  <c r="G61" i="8"/>
  <c r="E61" i="8"/>
  <c r="I61" i="8"/>
  <c r="H61" i="8"/>
  <c r="L61" i="8"/>
  <c r="F61" i="8"/>
  <c r="D62" i="8"/>
  <c r="N62" i="8" s="1"/>
  <c r="R62" i="8"/>
  <c r="S59" i="8"/>
  <c r="Q61" i="8" l="1"/>
  <c r="W61" i="8" s="1"/>
  <c r="V61" i="8"/>
  <c r="U61" i="8"/>
  <c r="T64" i="8"/>
  <c r="A65" i="8"/>
  <c r="C64" i="8"/>
  <c r="S60" i="8"/>
  <c r="D63" i="8"/>
  <c r="N63" i="8" s="1"/>
  <c r="R63" i="8"/>
  <c r="J62" i="8"/>
  <c r="H62" i="8"/>
  <c r="E62" i="8"/>
  <c r="L62" i="8"/>
  <c r="F62" i="8"/>
  <c r="I62" i="8"/>
  <c r="G62" i="8"/>
  <c r="X60" i="8"/>
  <c r="Y60" i="8"/>
  <c r="Q62" i="8" l="1"/>
  <c r="W62" i="8" s="1"/>
  <c r="V62" i="8"/>
  <c r="B64" i="8"/>
  <c r="U62" i="8"/>
  <c r="X61" i="8"/>
  <c r="L63" i="8"/>
  <c r="J63" i="8"/>
  <c r="I63" i="8"/>
  <c r="H63" i="8"/>
  <c r="E63" i="8"/>
  <c r="G63" i="8"/>
  <c r="F63" i="8"/>
  <c r="R64" i="8"/>
  <c r="D64" i="8"/>
  <c r="N64" i="8" s="1"/>
  <c r="S61" i="8"/>
  <c r="Y61" i="8"/>
  <c r="T65" i="8"/>
  <c r="C65" i="8"/>
  <c r="B65" i="8" s="1"/>
  <c r="A66" i="8"/>
  <c r="Q63" i="8" l="1"/>
  <c r="W63" i="8" s="1"/>
  <c r="V63" i="8"/>
  <c r="U63" i="8"/>
  <c r="X62" i="8"/>
  <c r="E64" i="8"/>
  <c r="L64" i="8"/>
  <c r="J64" i="8"/>
  <c r="H64" i="8"/>
  <c r="F64" i="8"/>
  <c r="G64" i="8"/>
  <c r="I64" i="8"/>
  <c r="T66" i="8"/>
  <c r="A67" i="8"/>
  <c r="C66" i="8"/>
  <c r="B66" i="8" s="1"/>
  <c r="R65" i="8"/>
  <c r="D65" i="8"/>
  <c r="N65" i="8" s="1"/>
  <c r="S62" i="8"/>
  <c r="Y62" i="8"/>
  <c r="Q64" i="8" l="1"/>
  <c r="W64" i="8" s="1"/>
  <c r="V64" i="8"/>
  <c r="U64" i="8"/>
  <c r="D66" i="8"/>
  <c r="N66" i="8" s="1"/>
  <c r="R66" i="8"/>
  <c r="T67" i="8"/>
  <c r="A68" i="8"/>
  <c r="C67" i="8"/>
  <c r="B67" i="8" s="1"/>
  <c r="I65" i="8"/>
  <c r="F65" i="8"/>
  <c r="L65" i="8"/>
  <c r="J65" i="8"/>
  <c r="H65" i="8"/>
  <c r="E65" i="8"/>
  <c r="G65" i="8"/>
  <c r="S63" i="8"/>
  <c r="X63" i="8"/>
  <c r="Y63" i="8"/>
  <c r="V65" i="8" l="1"/>
  <c r="Q65" i="8"/>
  <c r="W65" i="8" s="1"/>
  <c r="U65" i="8"/>
  <c r="X64" i="8"/>
  <c r="S64" i="8"/>
  <c r="R67" i="8"/>
  <c r="D67" i="8"/>
  <c r="N67" i="8" s="1"/>
  <c r="T68" i="8"/>
  <c r="C68" i="8"/>
  <c r="B68" i="8" s="1"/>
  <c r="A69" i="8"/>
  <c r="Y64" i="8"/>
  <c r="I66" i="8"/>
  <c r="J66" i="8"/>
  <c r="F66" i="8"/>
  <c r="H66" i="8"/>
  <c r="E66" i="8"/>
  <c r="L66" i="8"/>
  <c r="G66" i="8"/>
  <c r="Q66" i="8" l="1"/>
  <c r="W66" i="8" s="1"/>
  <c r="V66" i="8"/>
  <c r="U66" i="8"/>
  <c r="Y65" i="8"/>
  <c r="X65" i="8"/>
  <c r="D68" i="8"/>
  <c r="N68" i="8" s="1"/>
  <c r="R68" i="8"/>
  <c r="F67" i="8"/>
  <c r="E67" i="8"/>
  <c r="I67" i="8"/>
  <c r="H67" i="8"/>
  <c r="L67" i="8"/>
  <c r="J67" i="8"/>
  <c r="G67" i="8"/>
  <c r="T69" i="8"/>
  <c r="C69" i="8"/>
  <c r="B69" i="8" s="1"/>
  <c r="A70" i="8"/>
  <c r="S65" i="8"/>
  <c r="Q67" i="8" l="1"/>
  <c r="W67" i="8" s="1"/>
  <c r="V67" i="8"/>
  <c r="U67" i="8"/>
  <c r="X66" i="8"/>
  <c r="S66" i="8"/>
  <c r="R69" i="8"/>
  <c r="D69" i="8"/>
  <c r="N69" i="8" s="1"/>
  <c r="T70" i="8"/>
  <c r="A71" i="8"/>
  <c r="C70" i="8"/>
  <c r="J68" i="8"/>
  <c r="G68" i="8"/>
  <c r="F68" i="8"/>
  <c r="H68" i="8"/>
  <c r="L68" i="8"/>
  <c r="I68" i="8"/>
  <c r="E68" i="8"/>
  <c r="Y66" i="8"/>
  <c r="Q68" i="8" l="1"/>
  <c r="W68" i="8" s="1"/>
  <c r="V68" i="8"/>
  <c r="B70" i="8"/>
  <c r="U68" i="8"/>
  <c r="T71" i="8"/>
  <c r="C71" i="8"/>
  <c r="B71" i="8" s="1"/>
  <c r="A72" i="8"/>
  <c r="S67" i="8"/>
  <c r="E69" i="8"/>
  <c r="F69" i="8"/>
  <c r="H69" i="8"/>
  <c r="J69" i="8"/>
  <c r="L69" i="8"/>
  <c r="G69" i="8"/>
  <c r="I69" i="8"/>
  <c r="X67" i="8"/>
  <c r="D70" i="8"/>
  <c r="N70" i="8" s="1"/>
  <c r="R70" i="8"/>
  <c r="Y67" i="8"/>
  <c r="V69" i="8" l="1"/>
  <c r="Q69" i="8"/>
  <c r="W69" i="8" s="1"/>
  <c r="U69" i="8"/>
  <c r="Y68" i="8"/>
  <c r="X68" i="8"/>
  <c r="T72" i="8"/>
  <c r="C72" i="8"/>
  <c r="B72" i="8" s="1"/>
  <c r="A73" i="8"/>
  <c r="D71" i="8"/>
  <c r="N71" i="8" s="1"/>
  <c r="R71" i="8"/>
  <c r="F70" i="8"/>
  <c r="J70" i="8"/>
  <c r="G70" i="8"/>
  <c r="L70" i="8"/>
  <c r="H70" i="8"/>
  <c r="I70" i="8"/>
  <c r="V70" i="8" s="1"/>
  <c r="E70" i="8"/>
  <c r="S68" i="8"/>
  <c r="Q70" i="8" l="1"/>
  <c r="W70" i="8" s="1"/>
  <c r="U70" i="8"/>
  <c r="S69" i="8"/>
  <c r="X69" i="8"/>
  <c r="T73" i="8"/>
  <c r="A74" i="8"/>
  <c r="C73" i="8"/>
  <c r="D72" i="8"/>
  <c r="N72" i="8" s="1"/>
  <c r="R72" i="8"/>
  <c r="J71" i="8"/>
  <c r="E71" i="8"/>
  <c r="I71" i="8"/>
  <c r="F71" i="8"/>
  <c r="L71" i="8"/>
  <c r="H71" i="8"/>
  <c r="G71" i="8"/>
  <c r="Y69" i="8"/>
  <c r="Q71" i="8" l="1"/>
  <c r="W71" i="8" s="1"/>
  <c r="V71" i="8"/>
  <c r="B73" i="8"/>
  <c r="U71" i="8"/>
  <c r="S70" i="8"/>
  <c r="I72" i="8"/>
  <c r="V72" i="8" s="1"/>
  <c r="E72" i="8"/>
  <c r="F72" i="8"/>
  <c r="G72" i="8"/>
  <c r="L72" i="8"/>
  <c r="J72" i="8"/>
  <c r="H72" i="8"/>
  <c r="X70" i="8"/>
  <c r="Y70" i="8"/>
  <c r="R73" i="8"/>
  <c r="D73" i="8"/>
  <c r="N73" i="8" s="1"/>
  <c r="T74" i="8"/>
  <c r="A75" i="8"/>
  <c r="C74" i="8"/>
  <c r="B74" i="8" s="1"/>
  <c r="Q72" i="8" l="1"/>
  <c r="W72" i="8" s="1"/>
  <c r="U72" i="8"/>
  <c r="S71" i="8"/>
  <c r="J73" i="8"/>
  <c r="G73" i="8"/>
  <c r="L73" i="8"/>
  <c r="H73" i="8"/>
  <c r="E73" i="8"/>
  <c r="I73" i="8"/>
  <c r="F73" i="8"/>
  <c r="D74" i="8"/>
  <c r="N74" i="8" s="1"/>
  <c r="R74" i="8"/>
  <c r="X71" i="8"/>
  <c r="T75" i="8"/>
  <c r="C75" i="8"/>
  <c r="A76" i="8"/>
  <c r="Y71" i="8"/>
  <c r="Q73" i="8" l="1"/>
  <c r="W73" i="8" s="1"/>
  <c r="V73" i="8"/>
  <c r="B75" i="8"/>
  <c r="U73" i="8"/>
  <c r="Y72" i="8"/>
  <c r="X72" i="8"/>
  <c r="F74" i="8"/>
  <c r="I74" i="8"/>
  <c r="L74" i="8"/>
  <c r="E74" i="8"/>
  <c r="J74" i="8"/>
  <c r="H74" i="8"/>
  <c r="G74" i="8"/>
  <c r="R75" i="8"/>
  <c r="D75" i="8"/>
  <c r="N75" i="8" s="1"/>
  <c r="C76" i="8"/>
  <c r="B76" i="8" s="1"/>
  <c r="T76" i="8"/>
  <c r="S72" i="8"/>
  <c r="Q74" i="8" l="1"/>
  <c r="W74" i="8" s="1"/>
  <c r="V74" i="8"/>
  <c r="O24" i="8"/>
  <c r="U74" i="8"/>
  <c r="S73" i="8"/>
  <c r="X73" i="8"/>
  <c r="R76" i="8"/>
  <c r="D76" i="8"/>
  <c r="J75" i="8"/>
  <c r="I75" i="8"/>
  <c r="L75" i="8"/>
  <c r="H75" i="8"/>
  <c r="G75" i="8"/>
  <c r="E75" i="8"/>
  <c r="F75" i="8"/>
  <c r="Y73" i="8"/>
  <c r="Q75" i="8" l="1"/>
  <c r="W75" i="8" s="1"/>
  <c r="V75" i="8"/>
  <c r="N76" i="8"/>
  <c r="G76" i="8"/>
  <c r="U75" i="8"/>
  <c r="X74" i="8"/>
  <c r="H76" i="8"/>
  <c r="I76" i="8"/>
  <c r="E76" i="8"/>
  <c r="J76" i="8"/>
  <c r="F76" i="8"/>
  <c r="L76" i="8"/>
  <c r="S74" i="8"/>
  <c r="Y74" i="8"/>
  <c r="V76" i="8" l="1"/>
  <c r="Q76" i="8"/>
  <c r="W76" i="8" s="1"/>
  <c r="U76" i="8"/>
  <c r="H24" i="8"/>
  <c r="Y75" i="8"/>
  <c r="X75" i="8"/>
  <c r="S75" i="8"/>
  <c r="P24" i="8" l="1"/>
  <c r="U24" i="8"/>
  <c r="Y76" i="8"/>
  <c r="X76" i="8"/>
  <c r="S76" i="8"/>
  <c r="X24" i="8" l="1"/>
  <c r="W24" i="8"/>
  <c r="R24" i="8"/>
  <c r="Y24" i="8"/>
  <c r="V24" i="8"/>
  <c r="I24" i="8"/>
  <c r="Q24" i="8"/>
  <c r="S24" i="8"/>
  <c r="M24" i="8"/>
  <c r="K24" i="8"/>
  <c r="N24" i="8"/>
  <c r="T24" i="8"/>
  <c r="F24" i="8"/>
  <c r="L24" i="8"/>
  <c r="G24" i="8"/>
  <c r="J24" i="8"/>
  <c r="E24" i="8"/>
  <c r="D24" i="8"/>
  <c r="Z26" i="8"/>
  <c r="AA26" i="8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Ross Kerley</author>
  </authors>
  <commentList>
    <comment ref="C24" authorId="0" shapeId="0" xr:uid="{C0685D5F-5AC6-4CB1-9E21-9537881D42D9}">
      <text>
        <r>
          <rPr>
            <b/>
            <sz val="9"/>
            <color indexed="81"/>
            <rFont val="Tahoma"/>
            <family val="2"/>
          </rPr>
          <t>Select a load current operating point whose power dissipation you want to analyze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24" authorId="0" shapeId="0" xr:uid="{BA6962F6-C4C9-4B9C-9DEF-9AA67B75C1AF}">
      <text>
        <r>
          <rPr>
            <b/>
            <sz val="9"/>
            <color indexed="81"/>
            <rFont val="Tahoma"/>
            <family val="2"/>
          </rPr>
          <t>Conditional formatting helps to visualize power dissipation at a particular load current</t>
        </r>
      </text>
    </comment>
  </commentList>
</comments>
</file>

<file path=xl/sharedStrings.xml><?xml version="1.0" encoding="utf-8"?>
<sst xmlns="http://schemas.openxmlformats.org/spreadsheetml/2006/main" count="211" uniqueCount="169">
  <si>
    <t>Input Data Into Green Cells; Some cells are drop down menus</t>
  </si>
  <si>
    <t>Inductor</t>
  </si>
  <si>
    <t>XAL1010 - 0.22uH</t>
  </si>
  <si>
    <t># of phases</t>
  </si>
  <si>
    <t>Load current shared between phases.</t>
  </si>
  <si>
    <t>High Side FET</t>
  </si>
  <si>
    <t>ISL70023 - 100V; Packaged</t>
  </si>
  <si>
    <t>Low Side FET</t>
  </si>
  <si>
    <t>ISL70020 - 40V; Packaged</t>
  </si>
  <si>
    <t>PVIN</t>
  </si>
  <si>
    <t>V</t>
  </si>
  <si>
    <t>Input Voltage</t>
  </si>
  <si>
    <t>tr-H</t>
  </si>
  <si>
    <t>ns</t>
  </si>
  <si>
    <t>High Side FET Rise time</t>
  </si>
  <si>
    <t>VOUT</t>
  </si>
  <si>
    <t>Output Voltage</t>
  </si>
  <si>
    <t>tf-H</t>
  </si>
  <si>
    <t>High Side FET Fall time</t>
  </si>
  <si>
    <t>Duty</t>
  </si>
  <si>
    <t>%</t>
  </si>
  <si>
    <t>Calculated Duty Cycle</t>
  </si>
  <si>
    <t>tr-L</t>
  </si>
  <si>
    <t>Low Side FET Rise time</t>
  </si>
  <si>
    <t>Fsw</t>
  </si>
  <si>
    <t>kHz</t>
  </si>
  <si>
    <t>Switching Frequency</t>
  </si>
  <si>
    <t>Low Side FET Fall time</t>
  </si>
  <si>
    <t>Ton</t>
  </si>
  <si>
    <t>Buck On Time</t>
  </si>
  <si>
    <t>Coss-H</t>
  </si>
  <si>
    <t>pF</t>
  </si>
  <si>
    <t>High Side FET Ouput Capacitance</t>
  </si>
  <si>
    <t>Toff</t>
  </si>
  <si>
    <t>Buck Off Time</t>
  </si>
  <si>
    <t>Coss-L</t>
  </si>
  <si>
    <t>Low Side FET Output Capacitance</t>
  </si>
  <si>
    <t>L</t>
  </si>
  <si>
    <t>uH</t>
  </si>
  <si>
    <t>Power Inductor</t>
  </si>
  <si>
    <t>Vsd-L</t>
  </si>
  <si>
    <t>Low Side FET Source-Drain Voltage</t>
  </si>
  <si>
    <t>Rdson_up</t>
  </si>
  <si>
    <t>mΩ</t>
  </si>
  <si>
    <t>tdt_H</t>
  </si>
  <si>
    <t>High to Low dead time</t>
  </si>
  <si>
    <t>Rdson_down</t>
  </si>
  <si>
    <t>tdt_L</t>
  </si>
  <si>
    <t>Low to High dead time</t>
  </si>
  <si>
    <t>L_dcr</t>
  </si>
  <si>
    <t>Inductor DCR</t>
  </si>
  <si>
    <t>Qg_H</t>
  </si>
  <si>
    <t>nC</t>
  </si>
  <si>
    <t>High Side FET Gate Charge</t>
  </si>
  <si>
    <t>L_ac</t>
  </si>
  <si>
    <t>mW</t>
  </si>
  <si>
    <t>Qg_L</t>
  </si>
  <si>
    <t>Low Side FET Gate Charge</t>
  </si>
  <si>
    <t>Rsense</t>
  </si>
  <si>
    <t>Sense Resistor</t>
  </si>
  <si>
    <t>Vgs</t>
  </si>
  <si>
    <t>FET Gate Voltage</t>
  </si>
  <si>
    <t>Iout_max</t>
  </si>
  <si>
    <t>A</t>
  </si>
  <si>
    <t>Max Load Current</t>
  </si>
  <si>
    <t>Cout ESR</t>
  </si>
  <si>
    <t>Output capacitor total ESR</t>
  </si>
  <si>
    <t>I_delta_on</t>
  </si>
  <si>
    <t>Inductor Up Ramp</t>
  </si>
  <si>
    <t>Cin ESR</t>
  </si>
  <si>
    <t>Input capacitor total ESR</t>
  </si>
  <si>
    <t>I_delta_off</t>
  </si>
  <si>
    <t xml:space="preserve">A </t>
  </si>
  <si>
    <t xml:space="preserve">Inductor Down Ramp </t>
  </si>
  <si>
    <t>V_dc_ctrl</t>
  </si>
  <si>
    <t>Controller/Driver Supply Voltage</t>
  </si>
  <si>
    <t>Ipk_pk/Iout</t>
  </si>
  <si>
    <t>Inductor Ripple to Max Current Ratio</t>
  </si>
  <si>
    <t>I_dc_ctrl</t>
  </si>
  <si>
    <t>mA</t>
  </si>
  <si>
    <t>Controller/Driver Bias Current</t>
  </si>
  <si>
    <t>Factor</t>
  </si>
  <si>
    <t xml:space="preserve">Iout Avg (A) </t>
  </si>
  <si>
    <t>Iout (A) RMS</t>
  </si>
  <si>
    <t>High Side FET Pd (W)</t>
  </si>
  <si>
    <t>Low Side FET Pd (W)</t>
  </si>
  <si>
    <t>Rsense Pd (W)</t>
  </si>
  <si>
    <t>L_DCR + AC Pd (W)</t>
  </si>
  <si>
    <t>High Side FET Switch Pd (W)</t>
  </si>
  <si>
    <t>Low Side FET Switch Pd (W)</t>
  </si>
  <si>
    <t>FET Coss Switch Pd (W)</t>
  </si>
  <si>
    <t>Dead Time Pd (W)</t>
  </si>
  <si>
    <t>Gate Charge Pd (W)</t>
  </si>
  <si>
    <t>Total Pd (W)</t>
  </si>
  <si>
    <t>Pout (W)</t>
  </si>
  <si>
    <t>Efficiency (%)</t>
  </si>
  <si>
    <t>Iout Avg (A)</t>
  </si>
  <si>
    <t>Ctrl/Drv Bias Pd (W)</t>
  </si>
  <si>
    <t>Conduction Pd (W)</t>
  </si>
  <si>
    <t>Switching
 Pd (W)</t>
  </si>
  <si>
    <t>Ctrl/Drv Bias Pd (%)</t>
  </si>
  <si>
    <t>Conduction Pd (%)</t>
  </si>
  <si>
    <t>Switching Pd (%)</t>
  </si>
  <si>
    <t>Peak Eff (%)</t>
  </si>
  <si>
    <t>Iout @ Peak Eff (A)</t>
  </si>
  <si>
    <t>Rohm App Note Efficiency Calculation of Buck Converter</t>
  </si>
  <si>
    <t>Inductors</t>
  </si>
  <si>
    <t>Manufacturer</t>
  </si>
  <si>
    <t>P/N</t>
  </si>
  <si>
    <t>Value (uH)</t>
  </si>
  <si>
    <t>L_DCR (mΩ)</t>
  </si>
  <si>
    <t>Estimate core loss (mW) *Note</t>
  </si>
  <si>
    <t>SLC1480 - 0.23uH</t>
  </si>
  <si>
    <t>SLR1070 - 0.12uH</t>
  </si>
  <si>
    <t>XAL1010 - 0.68uH</t>
  </si>
  <si>
    <t>SLC1480 - 0.32uH</t>
  </si>
  <si>
    <t>Coilcraft</t>
  </si>
  <si>
    <t xml:space="preserve">*Note: Core loss  data for Coilcraft inductors are taken from Coilcraft website calculator for 25Arms and 30% ripple </t>
  </si>
  <si>
    <t>GaN FETs</t>
  </si>
  <si>
    <t>Vds (V)</t>
  </si>
  <si>
    <t>Rdson (mΩ)</t>
  </si>
  <si>
    <t>Coss (pF)</t>
  </si>
  <si>
    <t>Vsd (V)</t>
  </si>
  <si>
    <t>Qg (nC)</t>
  </si>
  <si>
    <t>Intersil</t>
  </si>
  <si>
    <t>ISL70024 - 200V; Packaged</t>
  </si>
  <si>
    <t>ISL70020 - 40V; Die</t>
  </si>
  <si>
    <t>ISL70023 - 100V; Die</t>
  </si>
  <si>
    <t>ISL70024 - 200V; Die</t>
  </si>
  <si>
    <t>*Notes: All spec values based on typical T=25C</t>
  </si>
  <si>
    <t>This tab contains the ISL73847 Controller and ISL73041 Driver operating bias currents.</t>
  </si>
  <si>
    <t>Silicon used to take data is 2p0 for both parts.</t>
  </si>
  <si>
    <t>ISL73847 is configured in open loop with forced VOUT, FB and COMP to "close the loop".</t>
  </si>
  <si>
    <t>ISL73847 internal oscillator set to 250kHz PWM and uses external generator on SYNC_IN</t>
  </si>
  <si>
    <t>ISL73041 uses 20% duty cycle; RDU=RDL=0V; no cap load on UG &amp; LG; PHS=0V and BOOT=PVCC for I_VDD currents</t>
  </si>
  <si>
    <t>ISL73847</t>
  </si>
  <si>
    <t>ISL73041</t>
  </si>
  <si>
    <t>ISL73847 + 2x ISL73041</t>
  </si>
  <si>
    <t>VDD (V)</t>
  </si>
  <si>
    <t xml:space="preserve"> I_VDD (A)</t>
  </si>
  <si>
    <t>Oscillator (Hz)</t>
  </si>
  <si>
    <t>PWM (kHz)</t>
  </si>
  <si>
    <t>PWM (Hz)</t>
  </si>
  <si>
    <t xml:space="preserve"> I_VDD (mA)</t>
  </si>
  <si>
    <t>Custom L1 on Component Tab</t>
  </si>
  <si>
    <t>Custom L2 on Component Tab</t>
  </si>
  <si>
    <t>Custom M1 on Component Tab</t>
  </si>
  <si>
    <t>Custom M2 on Component Tab</t>
  </si>
  <si>
    <t>SLC1049 - 0.1uH</t>
  </si>
  <si>
    <t>*Note: Estimated AC core loss is estimated by using linear interpolationof Coilcraft website calculator data</t>
  </si>
  <si>
    <t>Coilcraft Calculator</t>
  </si>
  <si>
    <t>Switching freq from GaN Tab:</t>
  </si>
  <si>
    <t>AC + Core loss (mW) at the frequency (kHz)</t>
  </si>
  <si>
    <t>Core + AC winding Loss</t>
  </si>
  <si>
    <t># of high side FETs per phase</t>
  </si>
  <si>
    <t># of low side FETs per phase</t>
  </si>
  <si>
    <t>High Side Rdson per phase</t>
  </si>
  <si>
    <t>Low Side Rdson per phase</t>
  </si>
  <si>
    <t>Cout ESR Pd (W)</t>
  </si>
  <si>
    <t>Cin ESR Pd (W)</t>
  </si>
  <si>
    <t>Percent of full load</t>
  </si>
  <si>
    <t>Conditional formatting helps to visualize what is dissipating the most power in your system at max load</t>
  </si>
  <si>
    <t>Select full load current, or other interesting load:</t>
  </si>
  <si>
    <t>https://fscdn.rohm.com/en/products/databook/applinote/ic/power/switching_regulator/buck_converter_efficiency_app-e.pdf</t>
  </si>
  <si>
    <t>Date</t>
  </si>
  <si>
    <t>Revision</t>
  </si>
  <si>
    <t>Changes</t>
  </si>
  <si>
    <t>1. Updated the included GaN FETs
2. Added a 250kHz option</t>
  </si>
  <si>
    <t>1. Created "Revision History" tab
2. Removed redundant calculator tabs
3. Updated the included inductors and the AC+core loss interpolation
4. Changed the efficiency across load plot to be across the percentage of full load instead of a fixed 50A
5. Separated CIN and COUT power dissipation
6. Added the user-selectable power loss visualizer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</si>
</sst>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"/>
    <numFmt numFmtId="165" formatCode="0.000"/>
    <numFmt numFmtId="166" formatCode="0.000000"/>
    <numFmt numFmtId="167" formatCode="0.0"/>
    <numFmt numFmtId="168" formatCode="0.00000"/>
    <numFmt numFmtId="169" formatCode="[$-409]mmm\ d\,\ yyyy;@"/>
  </numFmts>
  <fonts count="6" x14ac:knownFonts="1">
    <font>
      <sz val="11"/>
      <color theme="1"/>
      <name val="Calibri"/>
      <family val="2"/>
      <scheme val="minor"/>
    </font>
    <font>
      <b/>
      <sz val="14"/>
      <color theme="9" tint="-0.249977111117893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42">
    <xf numFmtId="0" fontId="0" fillId="0" borderId="0" xfId="0"/>
    <xf numFmtId="164" fontId="0" fillId="0" borderId="0" xfId="0" applyNumberFormat="1"/>
    <xf numFmtId="165" fontId="0" fillId="0" borderId="0" xfId="0" applyNumberFormat="1"/>
    <xf numFmtId="2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/>
    </xf>
    <xf numFmtId="168" fontId="0" fillId="0" borderId="0" xfId="0" applyNumberFormat="1"/>
    <xf numFmtId="0" fontId="0" fillId="2" borderId="1" xfId="0" applyFill="1" applyBorder="1"/>
    <xf numFmtId="2" fontId="0" fillId="3" borderId="0" xfId="0" applyNumberFormat="1" applyFill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/>
    </xf>
    <xf numFmtId="0" fontId="1" fillId="0" borderId="0" xfId="0" applyFont="1"/>
    <xf numFmtId="2" fontId="0" fillId="0" borderId="1" xfId="0" applyNumberFormat="1" applyBorder="1"/>
    <xf numFmtId="167" fontId="0" fillId="0" borderId="1" xfId="0" applyNumberFormat="1" applyBorder="1"/>
    <xf numFmtId="0" fontId="0" fillId="0" borderId="1" xfId="0" applyBorder="1"/>
    <xf numFmtId="165" fontId="0" fillId="0" borderId="1" xfId="0" applyNumberFormat="1" applyBorder="1"/>
    <xf numFmtId="2" fontId="0" fillId="0" borderId="1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2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2" fontId="0" fillId="0" borderId="3" xfId="0" applyNumberFormat="1" applyBorder="1" applyAlignment="1">
      <alignment horizontal="center"/>
    </xf>
    <xf numFmtId="0" fontId="3" fillId="0" borderId="0" xfId="2"/>
    <xf numFmtId="1" fontId="0" fillId="0" borderId="0" xfId="0" applyNumberFormat="1"/>
    <xf numFmtId="0" fontId="0" fillId="0" borderId="7" xfId="0" applyBorder="1"/>
    <xf numFmtId="0" fontId="0" fillId="0" borderId="8" xfId="0" applyBorder="1"/>
    <xf numFmtId="0" fontId="0" fillId="0" borderId="9" xfId="0" applyBorder="1"/>
    <xf numFmtId="9" fontId="0" fillId="0" borderId="0" xfId="1" applyFont="1"/>
    <xf numFmtId="167" fontId="0" fillId="0" borderId="8" xfId="0" applyNumberFormat="1" applyBorder="1"/>
    <xf numFmtId="2" fontId="0" fillId="0" borderId="8" xfId="0" applyNumberFormat="1" applyBorder="1"/>
    <xf numFmtId="167" fontId="0" fillId="0" borderId="9" xfId="0" applyNumberFormat="1" applyBorder="1"/>
    <xf numFmtId="167" fontId="0" fillId="2" borderId="8" xfId="0" applyNumberFormat="1" applyFill="1" applyBorder="1"/>
    <xf numFmtId="0" fontId="0" fillId="0" borderId="7" xfId="0" applyBorder="1" applyAlignment="1">
      <alignment wrapText="1"/>
    </xf>
    <xf numFmtId="2" fontId="0" fillId="0" borderId="0" xfId="0" applyNumberFormat="1" applyAlignment="1">
      <alignment wrapText="1"/>
    </xf>
    <xf numFmtId="0" fontId="0" fillId="0" borderId="1" xfId="0" applyBorder="1" applyAlignment="1">
      <alignment wrapText="1"/>
    </xf>
    <xf numFmtId="169" fontId="0" fillId="0" borderId="1" xfId="0" applyNumberFormat="1" applyBorder="1" applyAlignment="1">
      <alignment horizontal="center" vertical="center"/>
    </xf>
    <xf numFmtId="167" fontId="0" fillId="0" borderId="1" xfId="0" applyNumberForma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" xfId="0" applyBorder="1" applyAlignment="1">
      <alignment horizontal="center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Buck Efficiency vs Load Current Calculator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'GaN FET_multiphase'!$B$26:$B$76</c:f>
              <c:numCache>
                <c:formatCode>0%</c:formatCode>
                <c:ptCount val="51"/>
                <c:pt idx="0">
                  <c:v>0</c:v>
                </c:pt>
                <c:pt idx="1">
                  <c:v>0.02</c:v>
                </c:pt>
                <c:pt idx="2">
                  <c:v>0.04</c:v>
                </c:pt>
                <c:pt idx="3">
                  <c:v>0.06</c:v>
                </c:pt>
                <c:pt idx="4">
                  <c:v>0.08</c:v>
                </c:pt>
                <c:pt idx="5">
                  <c:v>0.1</c:v>
                </c:pt>
                <c:pt idx="6">
                  <c:v>0.12</c:v>
                </c:pt>
                <c:pt idx="7">
                  <c:v>0.14000000000000001</c:v>
                </c:pt>
                <c:pt idx="8">
                  <c:v>0.16</c:v>
                </c:pt>
                <c:pt idx="9">
                  <c:v>0.18</c:v>
                </c:pt>
                <c:pt idx="10">
                  <c:v>0.2</c:v>
                </c:pt>
                <c:pt idx="11">
                  <c:v>0.22</c:v>
                </c:pt>
                <c:pt idx="12">
                  <c:v>0.24</c:v>
                </c:pt>
                <c:pt idx="13">
                  <c:v>0.26</c:v>
                </c:pt>
                <c:pt idx="14">
                  <c:v>0.28000000000000003</c:v>
                </c:pt>
                <c:pt idx="15">
                  <c:v>0.3</c:v>
                </c:pt>
                <c:pt idx="16">
                  <c:v>0.32</c:v>
                </c:pt>
                <c:pt idx="17">
                  <c:v>0.34</c:v>
                </c:pt>
                <c:pt idx="18">
                  <c:v>0.36</c:v>
                </c:pt>
                <c:pt idx="19">
                  <c:v>0.38</c:v>
                </c:pt>
                <c:pt idx="20">
                  <c:v>0.4</c:v>
                </c:pt>
                <c:pt idx="21">
                  <c:v>0.42</c:v>
                </c:pt>
                <c:pt idx="22">
                  <c:v>0.44</c:v>
                </c:pt>
                <c:pt idx="23">
                  <c:v>0.46</c:v>
                </c:pt>
                <c:pt idx="24">
                  <c:v>0.48</c:v>
                </c:pt>
                <c:pt idx="25">
                  <c:v>0.5</c:v>
                </c:pt>
                <c:pt idx="26">
                  <c:v>0.52</c:v>
                </c:pt>
                <c:pt idx="27">
                  <c:v>0.54</c:v>
                </c:pt>
                <c:pt idx="28">
                  <c:v>0.56000000000000005</c:v>
                </c:pt>
                <c:pt idx="29">
                  <c:v>0.57999999999999996</c:v>
                </c:pt>
                <c:pt idx="30">
                  <c:v>0.6</c:v>
                </c:pt>
                <c:pt idx="31">
                  <c:v>0.62</c:v>
                </c:pt>
                <c:pt idx="32">
                  <c:v>0.64</c:v>
                </c:pt>
                <c:pt idx="33">
                  <c:v>0.66</c:v>
                </c:pt>
                <c:pt idx="34">
                  <c:v>0.68</c:v>
                </c:pt>
                <c:pt idx="35">
                  <c:v>0.7</c:v>
                </c:pt>
                <c:pt idx="36">
                  <c:v>0.72</c:v>
                </c:pt>
                <c:pt idx="37">
                  <c:v>0.74</c:v>
                </c:pt>
                <c:pt idx="38">
                  <c:v>0.76</c:v>
                </c:pt>
                <c:pt idx="39">
                  <c:v>0.78</c:v>
                </c:pt>
                <c:pt idx="40">
                  <c:v>0.8</c:v>
                </c:pt>
                <c:pt idx="41">
                  <c:v>0.82</c:v>
                </c:pt>
                <c:pt idx="42">
                  <c:v>0.84</c:v>
                </c:pt>
                <c:pt idx="43">
                  <c:v>0.86</c:v>
                </c:pt>
                <c:pt idx="44">
                  <c:v>0.88</c:v>
                </c:pt>
                <c:pt idx="45">
                  <c:v>0.9</c:v>
                </c:pt>
                <c:pt idx="46">
                  <c:v>0.92</c:v>
                </c:pt>
                <c:pt idx="47">
                  <c:v>0.94</c:v>
                </c:pt>
                <c:pt idx="48">
                  <c:v>0.96</c:v>
                </c:pt>
                <c:pt idx="49">
                  <c:v>0.98</c:v>
                </c:pt>
                <c:pt idx="50">
                  <c:v>1</c:v>
                </c:pt>
              </c:numCache>
            </c:numRef>
          </c:xVal>
          <c:yVal>
            <c:numRef>
              <c:f>'GaN FET_multiphase'!$S$26:$S$76</c:f>
              <c:numCache>
                <c:formatCode>0.00</c:formatCode>
                <c:ptCount val="51"/>
                <c:pt idx="0">
                  <c:v>0</c:v>
                </c:pt>
                <c:pt idx="1">
                  <c:v>39.214134410630834</c:v>
                </c:pt>
                <c:pt idx="2">
                  <c:v>55.751541448824426</c:v>
                </c:pt>
                <c:pt idx="3">
                  <c:v>64.656458067600241</c:v>
                </c:pt>
                <c:pt idx="4">
                  <c:v>70.136094744174869</c:v>
                </c:pt>
                <c:pt idx="5">
                  <c:v>73.800128772083113</c:v>
                </c:pt>
                <c:pt idx="6">
                  <c:v>76.389804985073425</c:v>
                </c:pt>
                <c:pt idx="7">
                  <c:v>78.292312818959829</c:v>
                </c:pt>
                <c:pt idx="8">
                  <c:v>79.72921008857459</c:v>
                </c:pt>
                <c:pt idx="9">
                  <c:v>80.836310832638929</c:v>
                </c:pt>
                <c:pt idx="10">
                  <c:v>81.701463363813275</c:v>
                </c:pt>
                <c:pt idx="11">
                  <c:v>82.383991054614782</c:v>
                </c:pt>
                <c:pt idx="12">
                  <c:v>82.92539339879545</c:v>
                </c:pt>
                <c:pt idx="13">
                  <c:v>83.355568498156345</c:v>
                </c:pt>
                <c:pt idx="14">
                  <c:v>83.696599977508356</c:v>
                </c:pt>
                <c:pt idx="15">
                  <c:v>83.965151956524011</c:v>
                </c:pt>
                <c:pt idx="16">
                  <c:v>84.174034327369839</c:v>
                </c:pt>
                <c:pt idx="17">
                  <c:v>84.333255280415855</c:v>
                </c:pt>
                <c:pt idx="18">
                  <c:v>84.450746850765512</c:v>
                </c:pt>
                <c:pt idx="19">
                  <c:v>84.532876139452597</c:v>
                </c:pt>
                <c:pt idx="20">
                  <c:v>84.58481259512898</c:v>
                </c:pt>
                <c:pt idx="21">
                  <c:v>84.610796512789051</c:v>
                </c:pt>
                <c:pt idx="22">
                  <c:v>84.614338412508744</c:v>
                </c:pt>
                <c:pt idx="23">
                  <c:v>84.598369201291732</c:v>
                </c:pt>
                <c:pt idx="24">
                  <c:v>84.565354730744886</c:v>
                </c:pt>
                <c:pt idx="25">
                  <c:v>84.51738422427934</c:v>
                </c:pt>
                <c:pt idx="26">
                  <c:v>84.456239272345499</c:v>
                </c:pt>
                <c:pt idx="27">
                  <c:v>84.383448201214023</c:v>
                </c:pt>
                <c:pt idx="28">
                  <c:v>84.300329309072481</c:v>
                </c:pt>
                <c:pt idx="29">
                  <c:v>84.208025540967427</c:v>
                </c:pt>
                <c:pt idx="30">
                  <c:v>84.107532516988499</c:v>
                </c:pt>
                <c:pt idx="31">
                  <c:v>83.999721354017794</c:v>
                </c:pt>
                <c:pt idx="32">
                  <c:v>83.885357375393681</c:v>
                </c:pt>
                <c:pt idx="33">
                  <c:v>83.765115547629193</c:v>
                </c:pt>
                <c:pt idx="34">
                  <c:v>83.639593293172027</c:v>
                </c:pt>
                <c:pt idx="35">
                  <c:v>83.50932118517953</c:v>
                </c:pt>
                <c:pt idx="36">
                  <c:v>83.374771921771142</c:v>
                </c:pt>
                <c:pt idx="37">
                  <c:v>83.236367894205642</c:v>
                </c:pt>
                <c:pt idx="38">
                  <c:v>83.09448759942471</c:v>
                </c:pt>
                <c:pt idx="39">
                  <c:v>82.949471097691656</c:v>
                </c:pt>
                <c:pt idx="40">
                  <c:v>82.80162467717355</c:v>
                </c:pt>
                <c:pt idx="41">
                  <c:v>82.651224856706534</c:v>
                </c:pt>
                <c:pt idx="42">
                  <c:v>82.498521833737527</c:v>
                </c:pt>
                <c:pt idx="43">
                  <c:v>82.343742465113863</c:v>
                </c:pt>
                <c:pt idx="44">
                  <c:v>82.187092852910666</c:v>
                </c:pt>
                <c:pt idx="45">
                  <c:v>82.028760595011704</c:v>
                </c:pt>
                <c:pt idx="46">
                  <c:v>81.868916750060322</c:v>
                </c:pt>
                <c:pt idx="47">
                  <c:v>81.707717558178388</c:v>
                </c:pt>
                <c:pt idx="48">
                  <c:v>81.545305952134257</c:v>
                </c:pt>
                <c:pt idx="49">
                  <c:v>81.381812888124031</c:v>
                </c:pt>
                <c:pt idx="50">
                  <c:v>81.217358520782867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B60-4896-8283-4AC424BF83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0284272"/>
        <c:axId val="940282960"/>
      </c:scatterChart>
      <c:valAx>
        <c:axId val="940284272"/>
        <c:scaling>
          <c:orientation val="minMax"/>
          <c:max val="1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Percent of Full Load Current (%)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40282960"/>
        <c:crosses val="autoZero"/>
        <c:crossBetween val="midCat"/>
      </c:valAx>
      <c:valAx>
        <c:axId val="940282960"/>
        <c:scaling>
          <c:orientation val="minMax"/>
          <c:max val="100"/>
          <c:min val="6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Efficiency (%)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4028427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6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Bias, Conduction and Switch Loss as a Percentage (%) of Total Loss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v>Conduction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'GaN FET_multiphase'!$C$26:$C$76</c:f>
              <c:numCache>
                <c:formatCode>General</c:formatCode>
                <c:ptCount val="5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</c:numCache>
            </c:numRef>
          </c:cat>
          <c:val>
            <c:numRef>
              <c:f>'GaN FET_multiphase'!$X$26:$X$76</c:f>
              <c:numCache>
                <c:formatCode>0.0</c:formatCode>
                <c:ptCount val="51"/>
                <c:pt idx="0">
                  <c:v>29.040811376108888</c:v>
                </c:pt>
                <c:pt idx="1">
                  <c:v>28.923350194167519</c:v>
                </c:pt>
                <c:pt idx="2">
                  <c:v>28.67468539761483</c:v>
                </c:pt>
                <c:pt idx="3">
                  <c:v>28.449229510277551</c:v>
                </c:pt>
                <c:pt idx="4">
                  <c:v>28.327079891169575</c:v>
                </c:pt>
                <c:pt idx="5">
                  <c:v>28.333817964775744</c:v>
                </c:pt>
                <c:pt idx="6">
                  <c:v>28.470207179385405</c:v>
                </c:pt>
                <c:pt idx="7">
                  <c:v>28.726613280199786</c:v>
                </c:pt>
                <c:pt idx="8">
                  <c:v>29.089315369097456</c:v>
                </c:pt>
                <c:pt idx="9">
                  <c:v>29.543401304716681</c:v>
                </c:pt>
                <c:pt idx="10">
                  <c:v>30.074173918554546</c:v>
                </c:pt>
                <c:pt idx="11">
                  <c:v>30.667848364312388</c:v>
                </c:pt>
                <c:pt idx="12">
                  <c:v>31.311881488883081</c:v>
                </c:pt>
                <c:pt idx="13">
                  <c:v>31.995097372958455</c:v>
                </c:pt>
                <c:pt idx="14">
                  <c:v>32.707695974218971</c:v>
                </c:pt>
                <c:pt idx="15">
                  <c:v>33.441194714277934</c:v>
                </c:pt>
                <c:pt idx="16">
                  <c:v>34.188333242356975</c:v>
                </c:pt>
                <c:pt idx="17">
                  <c:v>34.942960312254982</c:v>
                </c:pt>
                <c:pt idx="18">
                  <c:v>35.699914744963088</c:v>
                </c:pt>
                <c:pt idx="19">
                  <c:v>36.454907952888135</c:v>
                </c:pt>
                <c:pt idx="20">
                  <c:v>37.204412522112428</c:v>
                </c:pt>
                <c:pt idx="21">
                  <c:v>37.945559356482974</c:v>
                </c:pt>
                <c:pt idx="22">
                  <c:v>38.676044560880385</c:v>
                </c:pt>
                <c:pt idx="23">
                  <c:v>39.3940463732702</c:v>
                </c:pt>
                <c:pt idx="24">
                  <c:v>40.098151905373122</c:v>
                </c:pt>
                <c:pt idx="25">
                  <c:v>40.787293121806364</c:v>
                </c:pt>
                <c:pt idx="26">
                  <c:v>41.460691307844954</c:v>
                </c:pt>
                <c:pt idx="27">
                  <c:v>42.11780919714105</c:v>
                </c:pt>
                <c:pt idx="28">
                  <c:v>42.758309917840279</c:v>
                </c:pt>
                <c:pt idx="29">
                  <c:v>43.382021943975062</c:v>
                </c:pt>
                <c:pt idx="30">
                  <c:v>43.988909291754872</c:v>
                </c:pt>
                <c:pt idx="31">
                  <c:v>44.579046265800677</c:v>
                </c:pt>
                <c:pt idx="32">
                  <c:v>45.152596130750624</c:v>
                </c:pt>
                <c:pt idx="33">
                  <c:v>45.70979315401231</c:v>
                </c:pt>
                <c:pt idx="34">
                  <c:v>46.250927532684443</c:v>
                </c:pt>
                <c:pt idx="35">
                  <c:v>46.77633278007319</c:v>
                </c:pt>
                <c:pt idx="36">
                  <c:v>47.286375203926589</c:v>
                </c:pt>
                <c:pt idx="37">
                  <c:v>47.781445159233968</c:v>
                </c:pt>
                <c:pt idx="38">
                  <c:v>48.261949803283493</c:v>
                </c:pt>
                <c:pt idx="39">
                  <c:v>48.728307119961173</c:v>
                </c:pt>
                <c:pt idx="40">
                  <c:v>49.180941014448976</c:v>
                </c:pt>
                <c:pt idx="41">
                  <c:v>49.620277309037185</c:v>
                </c:pt>
                <c:pt idx="42">
                  <c:v>50.046740496209139</c:v>
                </c:pt>
                <c:pt idx="43">
                  <c:v>50.460751126980519</c:v>
                </c:pt>
                <c:pt idx="44">
                  <c:v>50.862723731134999</c:v>
                </c:pt>
                <c:pt idx="45">
                  <c:v>51.253065181915169</c:v>
                </c:pt>
                <c:pt idx="46">
                  <c:v>51.632173431276172</c:v>
                </c:pt>
                <c:pt idx="47">
                  <c:v>52.000436553324846</c:v>
                </c:pt>
                <c:pt idx="48">
                  <c:v>52.358232043338383</c:v>
                </c:pt>
                <c:pt idx="49">
                  <c:v>52.705926328041308</c:v>
                </c:pt>
                <c:pt idx="50">
                  <c:v>52.853282062779385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6E9-493C-A11B-0DFC24FB67F3}"/>
            </c:ext>
          </c:extLst>
        </c:ser>
        <c:ser>
          <c:idx val="1"/>
          <c:order val="1"/>
          <c:tx>
            <c:v>Switching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'GaN FET_multiphase'!$C$26:$C$76</c:f>
              <c:numCache>
                <c:formatCode>General</c:formatCode>
                <c:ptCount val="5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</c:numCache>
            </c:numRef>
          </c:cat>
          <c:val>
            <c:numRef>
              <c:f>'GaN FET_multiphase'!$Y$26:$Y$76</c:f>
              <c:numCache>
                <c:formatCode>0.0</c:formatCode>
                <c:ptCount val="51"/>
                <c:pt idx="0">
                  <c:v>49.399051992261981</c:v>
                </c:pt>
                <c:pt idx="1">
                  <c:v>49.712676591014997</c:v>
                </c:pt>
                <c:pt idx="2">
                  <c:v>50.462603948999231</c:v>
                </c:pt>
                <c:pt idx="3">
                  <c:v>51.356759772266791</c:v>
                </c:pt>
                <c:pt idx="4">
                  <c:v>52.229306281024805</c:v>
                </c:pt>
                <c:pt idx="5">
                  <c:v>53.009691349918299</c:v>
                </c:pt>
                <c:pt idx="6">
                  <c:v>53.672049603624941</c:v>
                </c:pt>
                <c:pt idx="7">
                  <c:v>54.210617169609741</c:v>
                </c:pt>
                <c:pt idx="8">
                  <c:v>54.62902022518373</c:v>
                </c:pt>
                <c:pt idx="9">
                  <c:v>54.935342952174381</c:v>
                </c:pt>
                <c:pt idx="10">
                  <c:v>55.139663657871239</c:v>
                </c:pt>
                <c:pt idx="11">
                  <c:v>55.252736412134276</c:v>
                </c:pt>
                <c:pt idx="12">
                  <c:v>55.285255299522021</c:v>
                </c:pt>
                <c:pt idx="13">
                  <c:v>55.247440244839432</c:v>
                </c:pt>
                <c:pt idx="14">
                  <c:v>55.148811977139459</c:v>
                </c:pt>
                <c:pt idx="15">
                  <c:v>54.998083023070741</c:v>
                </c:pt>
                <c:pt idx="16">
                  <c:v>54.803121358087104</c:v>
                </c:pt>
                <c:pt idx="17">
                  <c:v>54.570959527235971</c:v>
                </c:pt>
                <c:pt idx="18">
                  <c:v>54.307831544746954</c:v>
                </c:pt>
                <c:pt idx="19">
                  <c:v>54.019225818662321</c:v>
                </c:pt>
                <c:pt idx="20">
                  <c:v>53.709946238896123</c:v>
                </c:pt>
                <c:pt idx="21">
                  <c:v>53.384176201724166</c:v>
                </c:pt>
                <c:pt idx="22">
                  <c:v>53.045542160488758</c:v>
                </c:pt>
                <c:pt idx="23">
                  <c:v>52.69717455482823</c:v>
                </c:pt>
                <c:pt idx="24">
                  <c:v>52.341764847272323</c:v>
                </c:pt>
                <c:pt idx="25">
                  <c:v>51.981617999504856</c:v>
                </c:pt>
                <c:pt idx="26">
                  <c:v>51.61870012952788</c:v>
                </c:pt>
                <c:pt idx="27">
                  <c:v>51.254681361271004</c:v>
                </c:pt>
                <c:pt idx="28">
                  <c:v>50.89097405017452</c:v>
                </c:pt>
                <c:pt idx="29">
                  <c:v>50.528766671155111</c:v>
                </c:pt>
                <c:pt idx="30">
                  <c:v>50.169053710319979</c:v>
                </c:pt>
                <c:pt idx="31">
                  <c:v>49.812661924147918</c:v>
                </c:pt>
                <c:pt idx="32">
                  <c:v>49.460273330595989</c:v>
                </c:pt>
                <c:pt idx="33">
                  <c:v>49.112445283550535</c:v>
                </c:pt>
                <c:pt idx="34">
                  <c:v>48.769627960726936</c:v>
                </c:pt>
                <c:pt idx="35">
                  <c:v>48.432179569354204</c:v>
                </c:pt>
                <c:pt idx="36">
                  <c:v>48.100379546352599</c:v>
                </c:pt>
                <c:pt idx="37">
                  <c:v>47.77444000194366</c:v>
                </c:pt>
                <c:pt idx="38">
                  <c:v>47.454515628816672</c:v>
                </c:pt>
                <c:pt idx="39">
                  <c:v>47.140712273771115</c:v>
                </c:pt>
                <c:pt idx="40">
                  <c:v>46.833094345515185</c:v>
                </c:pt>
                <c:pt idx="41">
                  <c:v>46.531691211175556</c:v>
                </c:pt>
                <c:pt idx="42">
                  <c:v>46.236502715076675</c:v>
                </c:pt>
                <c:pt idx="43">
                  <c:v>45.947503936408069</c:v>
                </c:pt>
                <c:pt idx="44">
                  <c:v>45.66464928739024</c:v>
                </c:pt>
                <c:pt idx="45">
                  <c:v>45.387876040323071</c:v>
                </c:pt>
                <c:pt idx="46">
                  <c:v>45.117107360292856</c:v>
                </c:pt>
                <c:pt idx="47">
                  <c:v>44.85225491015926</c:v>
                </c:pt>
                <c:pt idx="48">
                  <c:v>44.593221085585505</c:v>
                </c:pt>
                <c:pt idx="49">
                  <c:v>44.339900930162251</c:v>
                </c:pt>
                <c:pt idx="50">
                  <c:v>44.092183773974178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6E9-493C-A11B-0DFC24FB67F3}"/>
            </c:ext>
          </c:extLst>
        </c:ser>
        <c:ser>
          <c:idx val="2"/>
          <c:order val="2"/>
          <c:tx>
            <c:v>Bias</c:v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'GaN FET_multiphase'!$W$26:$W$76</c:f>
              <c:numCache>
                <c:formatCode>0.00</c:formatCode>
                <c:ptCount val="51"/>
                <c:pt idx="0">
                  <c:v>22.994941605683746</c:v>
                </c:pt>
                <c:pt idx="1">
                  <c:v>22.785723714729489</c:v>
                </c:pt>
                <c:pt idx="2">
                  <c:v>22.251102644085421</c:v>
                </c:pt>
                <c:pt idx="3">
                  <c:v>21.537901413445564</c:v>
                </c:pt>
                <c:pt idx="4">
                  <c:v>20.737566380629712</c:v>
                </c:pt>
                <c:pt idx="5">
                  <c:v>19.898061000514964</c:v>
                </c:pt>
                <c:pt idx="6">
                  <c:v>19.046157707625984</c:v>
                </c:pt>
                <c:pt idx="7">
                  <c:v>18.198279358873485</c:v>
                </c:pt>
                <c:pt idx="8">
                  <c:v>17.365192468381561</c:v>
                </c:pt>
                <c:pt idx="9">
                  <c:v>16.554179389386579</c:v>
                </c:pt>
                <c:pt idx="10">
                  <c:v>15.770166363577086</c:v>
                </c:pt>
                <c:pt idx="11">
                  <c:v>15.016385862454532</c:v>
                </c:pt>
                <c:pt idx="12">
                  <c:v>14.29481000818237</c:v>
                </c:pt>
                <c:pt idx="13">
                  <c:v>13.606458415717249</c:v>
                </c:pt>
                <c:pt idx="14">
                  <c:v>12.951628986337161</c:v>
                </c:pt>
                <c:pt idx="15">
                  <c:v>12.330076468959186</c:v>
                </c:pt>
                <c:pt idx="16">
                  <c:v>11.741152802109058</c:v>
                </c:pt>
                <c:pt idx="17">
                  <c:v>11.183918037406439</c:v>
                </c:pt>
                <c:pt idx="18">
                  <c:v>10.657227943547245</c:v>
                </c:pt>
                <c:pt idx="19">
                  <c:v>10.159802853262349</c:v>
                </c:pt>
                <c:pt idx="20">
                  <c:v>9.6902813423874612</c:v>
                </c:pt>
                <c:pt idx="21">
                  <c:v>9.247261645474925</c:v>
                </c:pt>
                <c:pt idx="22">
                  <c:v>8.8293331894088958</c:v>
                </c:pt>
                <c:pt idx="23">
                  <c:v>8.435100205433562</c:v>
                </c:pt>
                <c:pt idx="24">
                  <c:v>8.063199031493804</c:v>
                </c:pt>
                <c:pt idx="25">
                  <c:v>7.7123104251122454</c:v>
                </c:pt>
                <c:pt idx="26">
                  <c:v>7.3811679625418627</c:v>
                </c:pt>
                <c:pt idx="27">
                  <c:v>7.0685633956911218</c:v>
                </c:pt>
                <c:pt idx="28">
                  <c:v>6.7733496686446983</c:v>
                </c:pt>
                <c:pt idx="29">
                  <c:v>6.4944421555442764</c:v>
                </c:pt>
                <c:pt idx="30">
                  <c:v>6.2308185667273195</c:v>
                </c:pt>
                <c:pt idx="31">
                  <c:v>5.9815178764023385</c:v>
                </c:pt>
                <c:pt idx="32">
                  <c:v>5.7456385492845428</c:v>
                </c:pt>
                <c:pt idx="33">
                  <c:v>5.5223362824950444</c:v>
                </c:pt>
                <c:pt idx="34">
                  <c:v>5.3108214300354337</c:v>
                </c:pt>
                <c:pt idx="35">
                  <c:v>5.110356238078559</c:v>
                </c:pt>
                <c:pt idx="36">
                  <c:v>4.9202519883109099</c:v>
                </c:pt>
                <c:pt idx="37">
                  <c:v>4.7398661220799285</c:v>
                </c:pt>
                <c:pt idx="38">
                  <c:v>4.5685993988685478</c:v>
                </c:pt>
                <c:pt idx="39">
                  <c:v>4.4058931275966104</c:v>
                </c:pt>
                <c:pt idx="40">
                  <c:v>4.2512264975854475</c:v>
                </c:pt>
                <c:pt idx="41">
                  <c:v>4.1041140270294587</c:v>
                </c:pt>
                <c:pt idx="42">
                  <c:v>3.9641031399416318</c:v>
                </c:pt>
                <c:pt idx="43">
                  <c:v>3.8307718773324546</c:v>
                </c:pt>
                <c:pt idx="44">
                  <c:v>3.703726744485865</c:v>
                </c:pt>
                <c:pt idx="45">
                  <c:v>3.5826006933266306</c:v>
                </c:pt>
                <c:pt idx="46">
                  <c:v>3.4670512368036381</c:v>
                </c:pt>
                <c:pt idx="47">
                  <c:v>3.3567586907627436</c:v>
                </c:pt>
                <c:pt idx="48">
                  <c:v>3.2514245378086324</c:v>
                </c:pt>
                <c:pt idx="49">
                  <c:v>3.1507699070448392</c:v>
                </c:pt>
                <c:pt idx="50">
                  <c:v>3.054534163246454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6E9-493C-A11B-0DFC24FB67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54221808"/>
        <c:axId val="754224104"/>
      </c:barChart>
      <c:catAx>
        <c:axId val="75422180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Load Current (A)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54224104"/>
        <c:crosses val="autoZero"/>
        <c:auto val="1"/>
        <c:lblAlgn val="ctr"/>
        <c:lblOffset val="100"/>
        <c:tickMarkSkip val="1"/>
        <c:noMultiLvlLbl val="0"/>
      </c:catAx>
      <c:valAx>
        <c:axId val="754224104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Power Dissipation Loss (%)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542218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548947</xdr:colOff>
      <xdr:row>1</xdr:row>
      <xdr:rowOff>30816</xdr:rowOff>
    </xdr:from>
    <xdr:to>
      <xdr:col>17</xdr:col>
      <xdr:colOff>336550</xdr:colOff>
      <xdr:row>19</xdr:row>
      <xdr:rowOff>164353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471487</xdr:colOff>
      <xdr:row>1</xdr:row>
      <xdr:rowOff>14336</xdr:rowOff>
    </xdr:from>
    <xdr:to>
      <xdr:col>25</xdr:col>
      <xdr:colOff>203200</xdr:colOff>
      <xdr:row>19</xdr:row>
      <xdr:rowOff>98613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200025</xdr:colOff>
      <xdr:row>6</xdr:row>
      <xdr:rowOff>165100</xdr:rowOff>
    </xdr:from>
    <xdr:to>
      <xdr:col>11</xdr:col>
      <xdr:colOff>509866</xdr:colOff>
      <xdr:row>24</xdr:row>
      <xdr:rowOff>155575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38425" y="1270000"/>
          <a:ext cx="4577041" cy="3305175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7</xdr:row>
          <xdr:rowOff>0</xdr:rowOff>
        </xdr:from>
        <xdr:to>
          <xdr:col>3</xdr:col>
          <xdr:colOff>304800</xdr:colOff>
          <xdr:row>11</xdr:row>
          <xdr:rowOff>66675</xdr:rowOff>
        </xdr:to>
        <xdr:sp macro="" textlink="">
          <xdr:nvSpPr>
            <xdr:cNvPr id="2050" name="Object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coilcraft.com/en-us/tools/power-inductor-finde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5B53D3-5DB0-4E25-9EAA-DE6A3F9237A3}">
  <dimension ref="A1:AA123"/>
  <sheetViews>
    <sheetView tabSelected="1" zoomScaleNormal="100" workbookViewId="0">
      <pane ySplit="25" topLeftCell="A26" activePane="bottomLeft" state="frozen"/>
      <selection pane="bottomLeft" activeCell="B18" sqref="B18"/>
    </sheetView>
  </sheetViews>
  <sheetFormatPr defaultRowHeight="15" x14ac:dyDescent="0.25"/>
  <cols>
    <col min="1" max="1" width="14.5703125" customWidth="1"/>
    <col min="2" max="2" width="22.42578125" customWidth="1"/>
    <col min="3" max="3" width="8.5703125" customWidth="1"/>
    <col min="4" max="4" width="23.140625" customWidth="1"/>
    <col min="5" max="5" width="11.28515625" customWidth="1"/>
    <col min="6" max="6" width="10.140625" customWidth="1"/>
    <col min="7" max="7" width="8.85546875" customWidth="1"/>
    <col min="8" max="8" width="10.85546875" customWidth="1"/>
    <col min="9" max="10" width="14.42578125" customWidth="1"/>
    <col min="11" max="11" width="12.85546875" customWidth="1"/>
    <col min="12" max="12" width="10.42578125" customWidth="1"/>
    <col min="13" max="13" width="12.42578125" customWidth="1"/>
    <col min="14" max="14" width="9.140625" customWidth="1"/>
    <col min="15" max="15" width="8.5703125" customWidth="1"/>
    <col min="16" max="16" width="12" customWidth="1"/>
    <col min="17" max="17" width="10" customWidth="1"/>
    <col min="18" max="18" width="7.140625" customWidth="1"/>
    <col min="19" max="19" width="8.5703125" customWidth="1"/>
    <col min="20" max="20" width="7" customWidth="1"/>
    <col min="21" max="21" width="11.5703125" customWidth="1"/>
    <col min="22" max="22" width="12.42578125" customWidth="1"/>
    <col min="23" max="23" width="11.85546875" customWidth="1"/>
    <col min="24" max="24" width="10.28515625" customWidth="1"/>
    <col min="25" max="25" width="10.7109375" customWidth="1"/>
    <col min="26" max="26" width="8.85546875" customWidth="1"/>
  </cols>
  <sheetData>
    <row r="1" spans="1:9" ht="18.75" x14ac:dyDescent="0.3">
      <c r="A1" s="13" t="s">
        <v>0</v>
      </c>
    </row>
    <row r="2" spans="1:9" x14ac:dyDescent="0.25">
      <c r="A2" t="s">
        <v>1</v>
      </c>
      <c r="B2" s="8" t="s">
        <v>2</v>
      </c>
      <c r="D2" t="s">
        <v>3</v>
      </c>
      <c r="E2" s="8">
        <v>2</v>
      </c>
      <c r="F2" t="s">
        <v>4</v>
      </c>
    </row>
    <row r="3" spans="1:9" x14ac:dyDescent="0.25">
      <c r="A3" t="s">
        <v>5</v>
      </c>
      <c r="B3" s="8" t="s">
        <v>8</v>
      </c>
      <c r="D3" t="s">
        <v>154</v>
      </c>
      <c r="E3" s="8">
        <v>1</v>
      </c>
    </row>
    <row r="4" spans="1:9" x14ac:dyDescent="0.25">
      <c r="A4" t="s">
        <v>7</v>
      </c>
      <c r="B4" s="8" t="s">
        <v>8</v>
      </c>
      <c r="D4" t="s">
        <v>155</v>
      </c>
      <c r="E4" s="8">
        <v>2</v>
      </c>
    </row>
    <row r="5" spans="1:9" x14ac:dyDescent="0.25">
      <c r="A5" t="s">
        <v>9</v>
      </c>
      <c r="B5" s="8">
        <v>5</v>
      </c>
      <c r="C5" t="s">
        <v>10</v>
      </c>
      <c r="D5" s="6" t="s">
        <v>11</v>
      </c>
      <c r="F5" t="s">
        <v>12</v>
      </c>
      <c r="G5" s="8">
        <v>8</v>
      </c>
      <c r="H5" t="s">
        <v>13</v>
      </c>
      <c r="I5" t="s">
        <v>14</v>
      </c>
    </row>
    <row r="6" spans="1:9" x14ac:dyDescent="0.25">
      <c r="A6" t="s">
        <v>15</v>
      </c>
      <c r="B6" s="8">
        <v>1</v>
      </c>
      <c r="C6" t="s">
        <v>10</v>
      </c>
      <c r="D6" s="6" t="s">
        <v>16</v>
      </c>
      <c r="F6" t="s">
        <v>17</v>
      </c>
      <c r="G6" s="8">
        <v>8</v>
      </c>
      <c r="H6" t="s">
        <v>13</v>
      </c>
      <c r="I6" t="s">
        <v>18</v>
      </c>
    </row>
    <row r="7" spans="1:9" x14ac:dyDescent="0.25">
      <c r="A7" t="s">
        <v>19</v>
      </c>
      <c r="B7" s="14">
        <f>B6/B5*100</f>
        <v>20</v>
      </c>
      <c r="C7" t="s">
        <v>20</v>
      </c>
      <c r="D7" s="6" t="s">
        <v>21</v>
      </c>
      <c r="F7" t="s">
        <v>22</v>
      </c>
      <c r="G7" s="8">
        <v>8</v>
      </c>
      <c r="H7" t="s">
        <v>13</v>
      </c>
      <c r="I7" t="s">
        <v>23</v>
      </c>
    </row>
    <row r="8" spans="1:9" x14ac:dyDescent="0.25">
      <c r="A8" t="s">
        <v>24</v>
      </c>
      <c r="B8" s="8">
        <v>500</v>
      </c>
      <c r="C8" t="s">
        <v>25</v>
      </c>
      <c r="D8" s="6" t="s">
        <v>26</v>
      </c>
      <c r="F8" t="s">
        <v>22</v>
      </c>
      <c r="G8" s="8">
        <v>8</v>
      </c>
      <c r="H8" t="s">
        <v>13</v>
      </c>
      <c r="I8" t="s">
        <v>27</v>
      </c>
    </row>
    <row r="9" spans="1:9" x14ac:dyDescent="0.25">
      <c r="A9" t="s">
        <v>28</v>
      </c>
      <c r="B9" s="15">
        <f>B7/100/(B8*1000)*1000000000</f>
        <v>400.00000000000006</v>
      </c>
      <c r="C9" t="s">
        <v>13</v>
      </c>
      <c r="D9" s="6" t="s">
        <v>29</v>
      </c>
      <c r="F9" t="s">
        <v>30</v>
      </c>
      <c r="G9" s="16">
        <f>VLOOKUP(B3,Components!C24:H30,4,0)*'GaN FET_multiphase'!E3</f>
        <v>1620</v>
      </c>
      <c r="H9" t="s">
        <v>31</v>
      </c>
      <c r="I9" t="s">
        <v>32</v>
      </c>
    </row>
    <row r="10" spans="1:9" x14ac:dyDescent="0.25">
      <c r="A10" t="s">
        <v>33</v>
      </c>
      <c r="B10" s="15">
        <f>(1-B7/100)/(B8*1000)*1000000000</f>
        <v>1600.0000000000002</v>
      </c>
      <c r="C10" t="s">
        <v>13</v>
      </c>
      <c r="D10" s="6" t="s">
        <v>34</v>
      </c>
      <c r="F10" t="s">
        <v>35</v>
      </c>
      <c r="G10" s="16">
        <f>VLOOKUP(B4,Components!C24:H27,4,0)*'GaN FET_multiphase'!E4</f>
        <v>3240</v>
      </c>
      <c r="H10" t="s">
        <v>31</v>
      </c>
      <c r="I10" t="s">
        <v>36</v>
      </c>
    </row>
    <row r="11" spans="1:9" x14ac:dyDescent="0.25">
      <c r="A11" t="s">
        <v>37</v>
      </c>
      <c r="B11" s="16">
        <f>VLOOKUP('GaN FET_multiphase'!B2, Components!C7:E14, 2,0)</f>
        <v>0.22</v>
      </c>
      <c r="C11" t="s">
        <v>38</v>
      </c>
      <c r="D11" s="6" t="s">
        <v>39</v>
      </c>
      <c r="F11" t="s">
        <v>40</v>
      </c>
      <c r="G11" s="16">
        <f>VLOOKUP(B4,Components!C24:H27,5,0)</f>
        <v>1.8</v>
      </c>
      <c r="H11" t="s">
        <v>10</v>
      </c>
      <c r="I11" t="s">
        <v>41</v>
      </c>
    </row>
    <row r="12" spans="1:9" ht="14.25" customHeight="1" x14ac:dyDescent="0.25">
      <c r="A12" t="s">
        <v>42</v>
      </c>
      <c r="B12" s="16">
        <f>VLOOKUP(B3,Components!C24:H30,3,0)/E3</f>
        <v>3.5</v>
      </c>
      <c r="C12" t="s">
        <v>43</v>
      </c>
      <c r="D12" t="s">
        <v>156</v>
      </c>
      <c r="F12" t="s">
        <v>44</v>
      </c>
      <c r="G12" s="8">
        <v>12</v>
      </c>
      <c r="H12" t="s">
        <v>13</v>
      </c>
      <c r="I12" t="s">
        <v>45</v>
      </c>
    </row>
    <row r="13" spans="1:9" ht="15" customHeight="1" x14ac:dyDescent="0.25">
      <c r="A13" t="s">
        <v>46</v>
      </c>
      <c r="B13" s="16">
        <f>VLOOKUP(B4, Components!C24:H30,3,0)/E4</f>
        <v>1.75</v>
      </c>
      <c r="C13" t="s">
        <v>43</v>
      </c>
      <c r="D13" t="s">
        <v>157</v>
      </c>
      <c r="F13" t="s">
        <v>47</v>
      </c>
      <c r="G13" s="8">
        <v>12</v>
      </c>
      <c r="H13" t="s">
        <v>13</v>
      </c>
      <c r="I13" t="s">
        <v>48</v>
      </c>
    </row>
    <row r="14" spans="1:9" x14ac:dyDescent="0.25">
      <c r="A14" t="s">
        <v>49</v>
      </c>
      <c r="B14" s="16">
        <f>VLOOKUP(B2,Components!C7:E14,3,0)</f>
        <v>0.45</v>
      </c>
      <c r="C14" t="s">
        <v>43</v>
      </c>
      <c r="D14" s="6" t="s">
        <v>50</v>
      </c>
      <c r="F14" t="s">
        <v>51</v>
      </c>
      <c r="G14" s="16">
        <f>VLOOKUP(B3,Components!C24:H30,6,0)*'GaN FET_multiphase'!E3*E2</f>
        <v>38</v>
      </c>
      <c r="H14" t="s">
        <v>52</v>
      </c>
      <c r="I14" t="s">
        <v>53</v>
      </c>
    </row>
    <row r="15" spans="1:9" x14ac:dyDescent="0.25">
      <c r="A15" t="s">
        <v>54</v>
      </c>
      <c r="B15" s="14">
        <f ca="1">VLOOKUP(B2,Components!C7:K14,9,0)</f>
        <v>206.99999999999997</v>
      </c>
      <c r="C15" t="s">
        <v>55</v>
      </c>
      <c r="D15" s="6" t="s">
        <v>153</v>
      </c>
      <c r="F15" t="s">
        <v>56</v>
      </c>
      <c r="G15" s="16">
        <f>VLOOKUP(B4,Components!C24:H27,6,0)*'GaN FET_multiphase'!E4*E2</f>
        <v>76</v>
      </c>
      <c r="H15" t="s">
        <v>52</v>
      </c>
      <c r="I15" t="s">
        <v>57</v>
      </c>
    </row>
    <row r="16" spans="1:9" x14ac:dyDescent="0.25">
      <c r="A16" t="s">
        <v>58</v>
      </c>
      <c r="B16" s="16">
        <f>0.05/(B17/E2)*1000</f>
        <v>2</v>
      </c>
      <c r="C16" t="s">
        <v>43</v>
      </c>
      <c r="D16" s="6" t="s">
        <v>59</v>
      </c>
      <c r="F16" t="s">
        <v>60</v>
      </c>
      <c r="G16" s="8">
        <v>4.5</v>
      </c>
      <c r="H16" t="s">
        <v>10</v>
      </c>
      <c r="I16" t="s">
        <v>61</v>
      </c>
    </row>
    <row r="17" spans="1:27" x14ac:dyDescent="0.25">
      <c r="A17" t="s">
        <v>62</v>
      </c>
      <c r="B17" s="8">
        <v>50</v>
      </c>
      <c r="C17" t="s">
        <v>63</v>
      </c>
      <c r="D17" s="6" t="s">
        <v>64</v>
      </c>
      <c r="F17" t="s">
        <v>65</v>
      </c>
      <c r="G17" s="8">
        <v>5</v>
      </c>
      <c r="H17" t="s">
        <v>43</v>
      </c>
      <c r="I17" t="s">
        <v>66</v>
      </c>
    </row>
    <row r="18" spans="1:27" x14ac:dyDescent="0.25">
      <c r="A18" t="s">
        <v>67</v>
      </c>
      <c r="B18" s="17">
        <f>(B5-B6)/(B11*0.000001)*B9*0.000000001</f>
        <v>7.2727272727272751</v>
      </c>
      <c r="C18" t="s">
        <v>63</v>
      </c>
      <c r="D18" s="6" t="s">
        <v>68</v>
      </c>
      <c r="F18" t="s">
        <v>69</v>
      </c>
      <c r="G18" s="8">
        <v>5</v>
      </c>
      <c r="H18" t="s">
        <v>43</v>
      </c>
      <c r="I18" t="s">
        <v>70</v>
      </c>
    </row>
    <row r="19" spans="1:27" x14ac:dyDescent="0.25">
      <c r="A19" t="s">
        <v>71</v>
      </c>
      <c r="B19" s="17">
        <f>B6/(B11*0.000001)*B10*0.000000001</f>
        <v>7.2727272727272751</v>
      </c>
      <c r="C19" t="s">
        <v>72</v>
      </c>
      <c r="D19" s="6" t="s">
        <v>73</v>
      </c>
      <c r="F19" t="s">
        <v>74</v>
      </c>
      <c r="G19" s="8">
        <v>5</v>
      </c>
      <c r="H19" t="s">
        <v>10</v>
      </c>
      <c r="I19" t="s">
        <v>75</v>
      </c>
    </row>
    <row r="20" spans="1:27" ht="30" x14ac:dyDescent="0.25">
      <c r="A20" t="s">
        <v>76</v>
      </c>
      <c r="B20" s="14">
        <f>B18/(B17/E2)*100</f>
        <v>29.090909090909101</v>
      </c>
      <c r="C20" t="s">
        <v>20</v>
      </c>
      <c r="D20" s="6" t="s">
        <v>77</v>
      </c>
      <c r="F20" t="s">
        <v>78</v>
      </c>
      <c r="G20" s="14">
        <f>IF(G19=5, VLOOKUP(B8,'73847+73041'!I9:K34,3,0), IF(G19=12, VLOOKUP(B8,'73847+73041'!I373:K398,3,0)))</f>
        <v>70.640342310070992</v>
      </c>
      <c r="H20" t="s">
        <v>79</v>
      </c>
      <c r="I20" t="s">
        <v>80</v>
      </c>
    </row>
    <row r="21" spans="1:27" x14ac:dyDescent="0.25">
      <c r="B21" s="3"/>
      <c r="D21" s="6"/>
      <c r="G21" s="3"/>
    </row>
    <row r="22" spans="1:27" x14ac:dyDescent="0.25">
      <c r="B22" s="3"/>
      <c r="D22" s="6"/>
      <c r="G22" s="3"/>
    </row>
    <row r="24" spans="1:27" s="6" customFormat="1" ht="30" customHeight="1" x14ac:dyDescent="0.25">
      <c r="B24" s="33" t="s">
        <v>162</v>
      </c>
      <c r="C24" s="32">
        <v>50</v>
      </c>
      <c r="D24" s="3">
        <f>VLOOKUP($C$24,$C$26:$Y$76,2,1)</f>
        <v>50.04405772415565</v>
      </c>
      <c r="E24" s="2">
        <f>VLOOKUP($C$24,$C$26:$Y$76,3,1)</f>
        <v>0.87654269972451804</v>
      </c>
      <c r="F24" s="2">
        <f>VLOOKUP($C$24,$C$26:$Y$76,4,1)</f>
        <v>1.7530853994490361</v>
      </c>
      <c r="G24" s="2">
        <f>VLOOKUP($C$24,$C$26:$Y$76,5,1)</f>
        <v>2.5044077134986229</v>
      </c>
      <c r="H24" s="2">
        <f ca="1">VLOOKUP($C$24,$C$26:$Y$76,6,1)</f>
        <v>0.97749173553719004</v>
      </c>
      <c r="I24" s="2">
        <f>VLOOKUP($C$24,$C$26:$Y$76,7,1)</f>
        <v>1.0008811544831131</v>
      </c>
      <c r="J24" s="2">
        <f>VLOOKUP($C$24,$C$26:$Y$76,8,1)</f>
        <v>0.36031721561392066</v>
      </c>
      <c r="K24" s="2">
        <f>VLOOKUP($C$24,$C$26:$Y$76,9,1)</f>
        <v>6.0749999999999998E-2</v>
      </c>
      <c r="L24" s="2">
        <f>VLOOKUP($C$24,$C$26:$Y$76,10,1)</f>
        <v>1.0809516468417619</v>
      </c>
      <c r="M24" s="2">
        <f>VLOOKUP($C$24,$C$26:$Y$76,11,1)</f>
        <v>0.57000000000000006</v>
      </c>
      <c r="N24" s="2">
        <f>VLOOKUP($C$24,$C$26:$Y$76,12,1)</f>
        <v>2.0035261707988981</v>
      </c>
      <c r="O24" s="2">
        <f>VLOOKUP($C$24,$C$26:$Y$76,13,1)</f>
        <v>2.2038567493112966E-2</v>
      </c>
      <c r="P24" s="3">
        <f>VLOOKUP($C$24,$C$26:$Y$76,14,1)</f>
        <v>0.35320171155035496</v>
      </c>
      <c r="Q24" s="30">
        <f ca="1">VLOOKUP($C$24,$C$26:$Y$76,15,1)</f>
        <v>11.563194014990527</v>
      </c>
      <c r="R24" s="30">
        <f>VLOOKUP($C$24,$C$26:$Y$76,16,1)</f>
        <v>50</v>
      </c>
      <c r="S24" s="30">
        <f ca="1">VLOOKUP($C$24,$C$26:$Y$76,17,1)</f>
        <v>81.217358520782867</v>
      </c>
      <c r="T24" s="30">
        <f>VLOOKUP($C$24,$C$26:$Y$76,18,1)</f>
        <v>50</v>
      </c>
      <c r="U24" s="30">
        <f ca="1">VLOOKUP($C$24,$C$26:$Y$76,19,1)</f>
        <v>6.1115275482093674</v>
      </c>
      <c r="V24" s="30">
        <f>VLOOKUP($C$24,$C$26:$Y$76,20,1)</f>
        <v>5.0984647552308067</v>
      </c>
      <c r="W24" s="30">
        <f ca="1">VLOOKUP($C$24,$C$26:$Y$76,21,1)</f>
        <v>3.054534163246454</v>
      </c>
      <c r="X24" s="29">
        <f ca="1">VLOOKUP($C$24,$C$26:$Y$76,22,1)</f>
        <v>52.853282062779385</v>
      </c>
      <c r="Y24" s="31">
        <f ca="1">VLOOKUP($C$24,$C$26:$Y$76,23,1)</f>
        <v>44.092183773974178</v>
      </c>
    </row>
    <row r="25" spans="1:27" s="6" customFormat="1" ht="30" customHeight="1" x14ac:dyDescent="0.25">
      <c r="A25" s="6" t="s">
        <v>81</v>
      </c>
      <c r="B25" s="6" t="s">
        <v>160</v>
      </c>
      <c r="C25" s="6" t="s">
        <v>82</v>
      </c>
      <c r="D25" s="6" t="s">
        <v>83</v>
      </c>
      <c r="E25" s="6" t="s">
        <v>84</v>
      </c>
      <c r="F25" s="6" t="s">
        <v>85</v>
      </c>
      <c r="G25" s="6" t="s">
        <v>86</v>
      </c>
      <c r="H25" s="6" t="s">
        <v>87</v>
      </c>
      <c r="I25" s="6" t="s">
        <v>88</v>
      </c>
      <c r="J25" s="6" t="s">
        <v>89</v>
      </c>
      <c r="K25" s="6" t="s">
        <v>90</v>
      </c>
      <c r="L25" s="6" t="s">
        <v>91</v>
      </c>
      <c r="M25" s="6" t="s">
        <v>92</v>
      </c>
      <c r="N25" s="6" t="s">
        <v>159</v>
      </c>
      <c r="O25" s="6" t="s">
        <v>158</v>
      </c>
      <c r="P25" s="6" t="s">
        <v>97</v>
      </c>
      <c r="Q25" s="6" t="s">
        <v>93</v>
      </c>
      <c r="R25" s="6" t="s">
        <v>94</v>
      </c>
      <c r="S25" s="6" t="s">
        <v>95</v>
      </c>
      <c r="T25" s="6" t="s">
        <v>96</v>
      </c>
      <c r="U25" s="34" t="s">
        <v>98</v>
      </c>
      <c r="V25" s="34" t="s">
        <v>99</v>
      </c>
      <c r="W25" s="6" t="s">
        <v>100</v>
      </c>
      <c r="X25" s="6" t="s">
        <v>101</v>
      </c>
      <c r="Y25" s="6" t="s">
        <v>102</v>
      </c>
      <c r="Z25" s="6" t="s">
        <v>103</v>
      </c>
      <c r="AA25" s="6" t="s">
        <v>104</v>
      </c>
    </row>
    <row r="26" spans="1:27" x14ac:dyDescent="0.25">
      <c r="A26">
        <v>0</v>
      </c>
      <c r="B26" s="28">
        <f>C26/$B$17</f>
        <v>0</v>
      </c>
      <c r="C26">
        <f t="shared" ref="C26:C57" si="0">$B$17/$E$2*A26/100</f>
        <v>0</v>
      </c>
      <c r="D26" s="3">
        <f t="shared" ref="D26:D76" si="1">(C26^2 + $B$18^2/12)^0.5</f>
        <v>2.0994555243259123</v>
      </c>
      <c r="E26" s="2">
        <f t="shared" ref="E26:E57" si="2">(D26/$E$2)^2*$B$12/1000*$B$7/100*$E$2</f>
        <v>1.5426997245179068E-3</v>
      </c>
      <c r="F26" s="2">
        <f t="shared" ref="F26:F57" si="3">(D26/$E$2)^2*$B$13/1000*(1-$B$7/100)*$E$2</f>
        <v>3.0853994490358141E-3</v>
      </c>
      <c r="G26" s="2">
        <f t="shared" ref="G26:G57" si="4">(D26/$E$2)^2*($B$16/1000)*$E$2</f>
        <v>4.4077134986225917E-3</v>
      </c>
      <c r="H26" s="2">
        <f t="shared" ref="H26:H57" ca="1" si="5">(D26/$E$2)^2*($B$14/1000)*$E$2 + $B$15/1000*$E$2</f>
        <v>0.41499173553718999</v>
      </c>
      <c r="I26" s="2">
        <f t="shared" ref="I26:I57" si="6">0.5*$B$5*D26/$E$2*($G$5+$G$6)*$E$2*0.000000001*$B$8*1000</f>
        <v>4.1989110486518245E-2</v>
      </c>
      <c r="J26" s="2">
        <f t="shared" ref="J26:J57" si="7">0.5*$G$11*D26/$E$2*($G$7+$G$8)*$E$2*0.000000001*$B$8*1000</f>
        <v>1.5116079775146568E-2</v>
      </c>
      <c r="K26" s="2">
        <f t="shared" ref="K26:K57" si="8">0.5*($G$9+$G$10)*$E$2*0.000000000001*($B$5)^2*$B$8*1000</f>
        <v>6.0749999999999998E-2</v>
      </c>
      <c r="L26" s="2">
        <f>$G$11*D26/$E$2*($G$12+$G$13)*$E$2*0.000000001*$B$8*1000</f>
        <v>4.5348239325439708E-2</v>
      </c>
      <c r="M26" s="2">
        <f t="shared" ref="M26:M74" si="9">($G$14+$G$15)*$E$2*0.000000001*$G$19*$B$8*1000</f>
        <v>0.57000000000000006</v>
      </c>
      <c r="N26" s="2">
        <f t="shared" ref="N26:N57" si="10">($D26*(($B$5-$B$6)*$B$6)^0.5/$B$5)^2*$G$18/1000</f>
        <v>3.5261707988980726E-3</v>
      </c>
      <c r="O26" s="2">
        <f>($B$18/(2*3^0.5))^2*$G$17/1000</f>
        <v>2.2038567493112966E-2</v>
      </c>
      <c r="P26" s="3">
        <f>$G$19*$G$20/1000*$E$2/2</f>
        <v>0.35320171155035496</v>
      </c>
      <c r="Q26" s="3">
        <f ca="1">SUM(E26:P26)</f>
        <v>1.5359974276388368</v>
      </c>
      <c r="R26" s="3">
        <f t="shared" ref="R26:R57" si="11">$B$6*C26</f>
        <v>0</v>
      </c>
      <c r="S26" s="3">
        <f ca="1">R26/(Q26+R26)*100</f>
        <v>0</v>
      </c>
      <c r="T26">
        <f t="shared" ref="T26:T57" si="12">$B$17/$E$2*A26/100</f>
        <v>0</v>
      </c>
      <c r="U26" s="3">
        <f t="shared" ref="U26:U57" ca="1" si="13">E26+F26+G26+H26+O26</f>
        <v>0.44606611570247923</v>
      </c>
      <c r="V26" s="3">
        <f t="shared" ref="V26:V75" si="14">SUM(I26:O26)</f>
        <v>0.75876816787911561</v>
      </c>
      <c r="W26" s="3">
        <f ca="1">P26/Q26*100</f>
        <v>22.994941605683746</v>
      </c>
      <c r="X26" s="5">
        <f t="shared" ref="X26:X57" ca="1" si="15">U26/Q26*100</f>
        <v>29.040811376108888</v>
      </c>
      <c r="Y26" s="5">
        <f t="shared" ref="Y26:Y57" ca="1" si="16">V26/Q26*100</f>
        <v>49.399051992261981</v>
      </c>
      <c r="Z26" s="9">
        <f ca="1">MAX(S26:S76)</f>
        <v>84.614338412508744</v>
      </c>
      <c r="AA26" s="9">
        <f ca="1">VLOOKUP(Z26,S26:T76,2,0)</f>
        <v>22</v>
      </c>
    </row>
    <row r="27" spans="1:27" x14ac:dyDescent="0.25">
      <c r="A27">
        <f t="shared" ref="A27:A58" si="17">A26+2*$E$2</f>
        <v>4</v>
      </c>
      <c r="B27" s="28">
        <f t="shared" ref="B27:B76" si="18">C27/$B$17</f>
        <v>0.02</v>
      </c>
      <c r="C27">
        <f t="shared" si="0"/>
        <v>1</v>
      </c>
      <c r="D27" s="3">
        <f t="shared" si="1"/>
        <v>2.3254490961151122</v>
      </c>
      <c r="E27" s="2">
        <f t="shared" si="2"/>
        <v>1.8926997245179073E-3</v>
      </c>
      <c r="F27" s="2">
        <f t="shared" si="3"/>
        <v>3.7853994490358147E-3</v>
      </c>
      <c r="G27" s="2">
        <f t="shared" si="4"/>
        <v>5.4077134986225926E-3</v>
      </c>
      <c r="H27" s="2">
        <f t="shared" ca="1" si="5"/>
        <v>0.41521673553719002</v>
      </c>
      <c r="I27" s="2">
        <f t="shared" si="6"/>
        <v>4.6508981922302239E-2</v>
      </c>
      <c r="J27" s="2">
        <f t="shared" si="7"/>
        <v>1.6743233492028806E-2</v>
      </c>
      <c r="K27" s="2">
        <f t="shared" si="8"/>
        <v>6.0749999999999998E-2</v>
      </c>
      <c r="L27" s="2">
        <f t="shared" ref="L27:L57" si="19">$G$11*D27/$E$2*($G$12+$G$13)*$E$2*0.000000001*$B$8*1000</f>
        <v>5.0229700476086429E-2</v>
      </c>
      <c r="M27" s="2">
        <f t="shared" si="9"/>
        <v>0.57000000000000006</v>
      </c>
      <c r="N27" s="2">
        <f t="shared" si="10"/>
        <v>4.3261707988980743E-3</v>
      </c>
      <c r="O27" s="2">
        <f t="shared" ref="O27:O76" si="20">($B$18/(2*3^0.5))^2*$G$17/1000</f>
        <v>2.2038567493112966E-2</v>
      </c>
      <c r="P27" s="3">
        <f t="shared" ref="P27:P76" si="21">$G$19*$G$20/1000*$E$2/2</f>
        <v>0.35320171155035496</v>
      </c>
      <c r="Q27" s="3">
        <f t="shared" ref="Q27:Q76" ca="1" si="22">SUM(E27:P27)</f>
        <v>1.5501009139421498</v>
      </c>
      <c r="R27" s="3">
        <f t="shared" si="11"/>
        <v>1</v>
      </c>
      <c r="S27" s="3">
        <f t="shared" ref="S27:S76" ca="1" si="23">R27/(Q27+R27)*100</f>
        <v>39.214134410630834</v>
      </c>
      <c r="T27">
        <f t="shared" si="12"/>
        <v>1</v>
      </c>
      <c r="U27" s="3">
        <f t="shared" ca="1" si="13"/>
        <v>0.44834111570247925</v>
      </c>
      <c r="V27" s="3">
        <f t="shared" si="14"/>
        <v>0.77059665418242862</v>
      </c>
      <c r="W27" s="3">
        <f t="shared" ref="W27:W76" ca="1" si="24">P27/Q27*100</f>
        <v>22.785723714729489</v>
      </c>
      <c r="X27" s="5">
        <f t="shared" ca="1" si="15"/>
        <v>28.923350194167519</v>
      </c>
      <c r="Y27" s="5">
        <f t="shared" ca="1" si="16"/>
        <v>49.712676591014997</v>
      </c>
    </row>
    <row r="28" spans="1:27" x14ac:dyDescent="0.25">
      <c r="A28">
        <f t="shared" si="17"/>
        <v>8</v>
      </c>
      <c r="B28" s="28">
        <f t="shared" si="18"/>
        <v>0.04</v>
      </c>
      <c r="C28">
        <f t="shared" si="0"/>
        <v>2</v>
      </c>
      <c r="D28" s="3">
        <f t="shared" si="1"/>
        <v>2.8996057488256213</v>
      </c>
      <c r="E28" s="2">
        <f t="shared" si="2"/>
        <v>2.942699724517907E-3</v>
      </c>
      <c r="F28" s="2">
        <f t="shared" si="3"/>
        <v>5.885399449035815E-3</v>
      </c>
      <c r="G28" s="2">
        <f t="shared" si="4"/>
        <v>8.4077134986225918E-3</v>
      </c>
      <c r="H28" s="2">
        <f t="shared" ca="1" si="5"/>
        <v>0.41589173553719</v>
      </c>
      <c r="I28" s="2">
        <f t="shared" si="6"/>
        <v>5.7992114976512424E-2</v>
      </c>
      <c r="J28" s="2">
        <f t="shared" si="7"/>
        <v>2.0877161391544472E-2</v>
      </c>
      <c r="K28" s="2">
        <f t="shared" si="8"/>
        <v>6.0749999999999998E-2</v>
      </c>
      <c r="L28" s="2">
        <f t="shared" si="19"/>
        <v>6.263148417463342E-2</v>
      </c>
      <c r="M28" s="2">
        <f t="shared" si="9"/>
        <v>0.57000000000000006</v>
      </c>
      <c r="N28" s="2">
        <f t="shared" si="10"/>
        <v>6.7261707988980728E-3</v>
      </c>
      <c r="O28" s="2">
        <f t="shared" si="20"/>
        <v>2.2038567493112966E-2</v>
      </c>
      <c r="P28" s="3">
        <f t="shared" si="21"/>
        <v>0.35320171155035496</v>
      </c>
      <c r="Q28" s="3">
        <f t="shared" ca="1" si="22"/>
        <v>1.5873447585944227</v>
      </c>
      <c r="R28" s="3">
        <f t="shared" si="11"/>
        <v>2</v>
      </c>
      <c r="S28" s="3">
        <f t="shared" ca="1" si="23"/>
        <v>55.751541448824426</v>
      </c>
      <c r="T28">
        <f t="shared" si="12"/>
        <v>2</v>
      </c>
      <c r="U28" s="3">
        <f t="shared" ca="1" si="13"/>
        <v>0.45516611570247928</v>
      </c>
      <c r="V28" s="3">
        <f t="shared" si="14"/>
        <v>0.80101549883470136</v>
      </c>
      <c r="W28" s="3">
        <f t="shared" ca="1" si="24"/>
        <v>22.251102644085421</v>
      </c>
      <c r="X28" s="5">
        <f t="shared" ca="1" si="15"/>
        <v>28.67468539761483</v>
      </c>
      <c r="Y28" s="5">
        <f t="shared" ca="1" si="16"/>
        <v>50.462603948999231</v>
      </c>
    </row>
    <row r="29" spans="1:27" x14ac:dyDescent="0.25">
      <c r="A29">
        <f t="shared" si="17"/>
        <v>12</v>
      </c>
      <c r="B29" s="28">
        <f t="shared" si="18"/>
        <v>0.06</v>
      </c>
      <c r="C29">
        <f t="shared" si="0"/>
        <v>3</v>
      </c>
      <c r="D29" s="3">
        <f t="shared" si="1"/>
        <v>3.6616544755919547</v>
      </c>
      <c r="E29" s="2">
        <f t="shared" si="2"/>
        <v>4.6926997245179073E-3</v>
      </c>
      <c r="F29" s="2">
        <f t="shared" si="3"/>
        <v>9.3853994490358163E-3</v>
      </c>
      <c r="G29" s="2">
        <f t="shared" si="4"/>
        <v>1.3407713498622593E-2</v>
      </c>
      <c r="H29" s="2">
        <f t="shared" ca="1" si="5"/>
        <v>0.41701673553718999</v>
      </c>
      <c r="I29" s="2">
        <f t="shared" si="6"/>
        <v>7.32330895118391E-2</v>
      </c>
      <c r="J29" s="2">
        <f t="shared" si="7"/>
        <v>2.6363912224262074E-2</v>
      </c>
      <c r="K29" s="2">
        <f t="shared" si="8"/>
        <v>6.0749999999999998E-2</v>
      </c>
      <c r="L29" s="2">
        <f t="shared" si="19"/>
        <v>7.9091736672786225E-2</v>
      </c>
      <c r="M29" s="2">
        <f t="shared" si="9"/>
        <v>0.57000000000000006</v>
      </c>
      <c r="N29" s="2">
        <f t="shared" si="10"/>
        <v>1.0726170798898075E-2</v>
      </c>
      <c r="O29" s="2">
        <f t="shared" si="20"/>
        <v>2.2038567493112966E-2</v>
      </c>
      <c r="P29" s="3">
        <f t="shared" si="21"/>
        <v>0.35320171155035496</v>
      </c>
      <c r="Q29" s="3">
        <f t="shared" ca="1" si="22"/>
        <v>1.6399077364606198</v>
      </c>
      <c r="R29" s="3">
        <f t="shared" si="11"/>
        <v>3</v>
      </c>
      <c r="S29" s="3">
        <f t="shared" ca="1" si="23"/>
        <v>64.656458067600241</v>
      </c>
      <c r="T29">
        <f t="shared" si="12"/>
        <v>3</v>
      </c>
      <c r="U29" s="3">
        <f t="shared" ca="1" si="13"/>
        <v>0.46654111570247925</v>
      </c>
      <c r="V29" s="3">
        <f t="shared" si="14"/>
        <v>0.84220347670089846</v>
      </c>
      <c r="W29" s="3">
        <f t="shared" ca="1" si="24"/>
        <v>21.537901413445564</v>
      </c>
      <c r="X29" s="5">
        <f t="shared" ca="1" si="15"/>
        <v>28.449229510277551</v>
      </c>
      <c r="Y29" s="5">
        <f t="shared" ca="1" si="16"/>
        <v>51.356759772266791</v>
      </c>
    </row>
    <row r="30" spans="1:27" x14ac:dyDescent="0.25">
      <c r="A30">
        <f t="shared" si="17"/>
        <v>16</v>
      </c>
      <c r="B30" s="28">
        <f t="shared" si="18"/>
        <v>0.08</v>
      </c>
      <c r="C30">
        <f t="shared" si="0"/>
        <v>4</v>
      </c>
      <c r="D30" s="3">
        <f t="shared" si="1"/>
        <v>4.5174897342022362</v>
      </c>
      <c r="E30" s="2">
        <f t="shared" si="2"/>
        <v>7.1426997245179072E-3</v>
      </c>
      <c r="F30" s="2">
        <f t="shared" si="3"/>
        <v>1.4285399449035813E-2</v>
      </c>
      <c r="G30" s="2">
        <f t="shared" si="4"/>
        <v>2.0407713498622592E-2</v>
      </c>
      <c r="H30" s="2">
        <f t="shared" ca="1" si="5"/>
        <v>0.41859173553718998</v>
      </c>
      <c r="I30" s="2">
        <f t="shared" si="6"/>
        <v>9.0349794684044721E-2</v>
      </c>
      <c r="J30" s="2">
        <f t="shared" si="7"/>
        <v>3.252592608625611E-2</v>
      </c>
      <c r="K30" s="2">
        <f t="shared" si="8"/>
        <v>6.0749999999999998E-2</v>
      </c>
      <c r="L30" s="2">
        <f t="shared" si="19"/>
        <v>9.7577778258768288E-2</v>
      </c>
      <c r="M30" s="2">
        <f t="shared" si="9"/>
        <v>0.57000000000000006</v>
      </c>
      <c r="N30" s="2">
        <f t="shared" si="10"/>
        <v>1.6326170798898077E-2</v>
      </c>
      <c r="O30" s="2">
        <f t="shared" si="20"/>
        <v>2.2038567493112966E-2</v>
      </c>
      <c r="P30" s="3">
        <f t="shared" si="21"/>
        <v>0.35320171155035496</v>
      </c>
      <c r="Q30" s="3">
        <f t="shared" ca="1" si="22"/>
        <v>1.7031974970808013</v>
      </c>
      <c r="R30" s="3">
        <f t="shared" si="11"/>
        <v>4</v>
      </c>
      <c r="S30" s="3">
        <f t="shared" ca="1" si="23"/>
        <v>70.136094744174869</v>
      </c>
      <c r="T30">
        <f t="shared" si="12"/>
        <v>4</v>
      </c>
      <c r="U30" s="3">
        <f t="shared" ca="1" si="13"/>
        <v>0.48246611570247921</v>
      </c>
      <c r="V30" s="3">
        <f t="shared" si="14"/>
        <v>0.88956823732108015</v>
      </c>
      <c r="W30" s="3">
        <f t="shared" ca="1" si="24"/>
        <v>20.737566380629712</v>
      </c>
      <c r="X30" s="5">
        <f t="shared" ca="1" si="15"/>
        <v>28.327079891169575</v>
      </c>
      <c r="Y30" s="5">
        <f t="shared" ca="1" si="16"/>
        <v>52.229306281024805</v>
      </c>
    </row>
    <row r="31" spans="1:27" x14ac:dyDescent="0.25">
      <c r="A31">
        <f t="shared" si="17"/>
        <v>20</v>
      </c>
      <c r="B31" s="28">
        <f t="shared" si="18"/>
        <v>0.1</v>
      </c>
      <c r="C31">
        <f t="shared" si="0"/>
        <v>5</v>
      </c>
      <c r="D31" s="3">
        <f t="shared" si="1"/>
        <v>5.4228879297494794</v>
      </c>
      <c r="E31" s="2">
        <f t="shared" si="2"/>
        <v>1.0292699724517908E-2</v>
      </c>
      <c r="F31" s="2">
        <f t="shared" si="3"/>
        <v>2.0585399449035816E-2</v>
      </c>
      <c r="G31" s="2">
        <f t="shared" si="4"/>
        <v>2.9407713498622597E-2</v>
      </c>
      <c r="H31" s="2">
        <f t="shared" ca="1" si="5"/>
        <v>0.42061673553719003</v>
      </c>
      <c r="I31" s="2">
        <f t="shared" si="6"/>
        <v>0.10845775859498959</v>
      </c>
      <c r="J31" s="2">
        <f t="shared" si="7"/>
        <v>3.9044793094196256E-2</v>
      </c>
      <c r="K31" s="2">
        <f t="shared" si="8"/>
        <v>6.0749999999999998E-2</v>
      </c>
      <c r="L31" s="2">
        <f t="shared" si="19"/>
        <v>0.11713437928258877</v>
      </c>
      <c r="M31" s="2">
        <f t="shared" si="9"/>
        <v>0.57000000000000006</v>
      </c>
      <c r="N31" s="2">
        <f t="shared" si="10"/>
        <v>2.3526170798898072E-2</v>
      </c>
      <c r="O31" s="2">
        <f t="shared" si="20"/>
        <v>2.2038567493112966E-2</v>
      </c>
      <c r="P31" s="3">
        <f t="shared" si="21"/>
        <v>0.35320171155035496</v>
      </c>
      <c r="Q31" s="3">
        <f t="shared" ca="1" si="22"/>
        <v>1.7750559290235068</v>
      </c>
      <c r="R31" s="3">
        <f t="shared" si="11"/>
        <v>5</v>
      </c>
      <c r="S31" s="3">
        <f t="shared" ca="1" si="23"/>
        <v>73.800128772083113</v>
      </c>
      <c r="T31">
        <f t="shared" si="12"/>
        <v>5</v>
      </c>
      <c r="U31" s="3">
        <f t="shared" ca="1" si="13"/>
        <v>0.50294111570247935</v>
      </c>
      <c r="V31" s="3">
        <f t="shared" si="14"/>
        <v>0.94095166926378571</v>
      </c>
      <c r="W31" s="3">
        <f t="shared" ca="1" si="24"/>
        <v>19.898061000514964</v>
      </c>
      <c r="X31" s="5">
        <f t="shared" ca="1" si="15"/>
        <v>28.333817964775744</v>
      </c>
      <c r="Y31" s="5">
        <f t="shared" ca="1" si="16"/>
        <v>53.009691349918299</v>
      </c>
    </row>
    <row r="32" spans="1:27" x14ac:dyDescent="0.25">
      <c r="A32">
        <f t="shared" si="17"/>
        <v>24</v>
      </c>
      <c r="B32" s="28">
        <f t="shared" si="18"/>
        <v>0.12</v>
      </c>
      <c r="C32">
        <f t="shared" si="0"/>
        <v>6</v>
      </c>
      <c r="D32" s="3">
        <f t="shared" si="1"/>
        <v>6.3567061831283809</v>
      </c>
      <c r="E32" s="2">
        <f t="shared" si="2"/>
        <v>1.4142699724517906E-2</v>
      </c>
      <c r="F32" s="2">
        <f t="shared" si="3"/>
        <v>2.8285399449035815E-2</v>
      </c>
      <c r="G32" s="2">
        <f t="shared" si="4"/>
        <v>4.0407713498622592E-2</v>
      </c>
      <c r="H32" s="2">
        <f t="shared" ca="1" si="5"/>
        <v>0.42309173553718998</v>
      </c>
      <c r="I32" s="2">
        <f t="shared" si="6"/>
        <v>0.12713412366256763</v>
      </c>
      <c r="J32" s="2">
        <f t="shared" si="7"/>
        <v>4.5768284518524348E-2</v>
      </c>
      <c r="K32" s="2">
        <f t="shared" si="8"/>
        <v>6.0749999999999998E-2</v>
      </c>
      <c r="L32" s="2">
        <f t="shared" si="19"/>
        <v>0.13730485355557301</v>
      </c>
      <c r="M32" s="2">
        <f t="shared" si="9"/>
        <v>0.57000000000000006</v>
      </c>
      <c r="N32" s="2">
        <f t="shared" si="10"/>
        <v>3.2326170798898074E-2</v>
      </c>
      <c r="O32" s="2">
        <f t="shared" si="20"/>
        <v>2.2038567493112966E-2</v>
      </c>
      <c r="P32" s="3">
        <f t="shared" si="21"/>
        <v>0.35320171155035496</v>
      </c>
      <c r="Q32" s="3">
        <f t="shared" ca="1" si="22"/>
        <v>1.8544512597883973</v>
      </c>
      <c r="R32" s="3">
        <f t="shared" si="11"/>
        <v>6</v>
      </c>
      <c r="S32" s="3">
        <f t="shared" ca="1" si="23"/>
        <v>76.389804985073425</v>
      </c>
      <c r="T32">
        <f t="shared" si="12"/>
        <v>6</v>
      </c>
      <c r="U32" s="3">
        <f t="shared" ca="1" si="13"/>
        <v>0.52796611570247931</v>
      </c>
      <c r="V32" s="3">
        <f t="shared" si="14"/>
        <v>0.9953220000286761</v>
      </c>
      <c r="W32" s="3">
        <f t="shared" ca="1" si="24"/>
        <v>19.046157707625984</v>
      </c>
      <c r="X32" s="5">
        <f t="shared" ca="1" si="15"/>
        <v>28.470207179385405</v>
      </c>
      <c r="Y32" s="5">
        <f t="shared" ca="1" si="16"/>
        <v>53.672049603624941</v>
      </c>
    </row>
    <row r="33" spans="1:25" x14ac:dyDescent="0.25">
      <c r="A33">
        <f t="shared" si="17"/>
        <v>28</v>
      </c>
      <c r="B33" s="28">
        <f t="shared" si="18"/>
        <v>0.14000000000000001</v>
      </c>
      <c r="C33">
        <f t="shared" si="0"/>
        <v>7</v>
      </c>
      <c r="D33" s="3">
        <f t="shared" si="1"/>
        <v>7.3080581209116415</v>
      </c>
      <c r="E33" s="2">
        <f t="shared" si="2"/>
        <v>1.8692699724517908E-2</v>
      </c>
      <c r="F33" s="2">
        <f t="shared" si="3"/>
        <v>3.7385399449035815E-2</v>
      </c>
      <c r="G33" s="2">
        <f t="shared" si="4"/>
        <v>5.340771349862259E-2</v>
      </c>
      <c r="H33" s="2">
        <f t="shared" ca="1" si="5"/>
        <v>0.42601673553718999</v>
      </c>
      <c r="I33" s="2">
        <f t="shared" si="6"/>
        <v>0.14616116241823285</v>
      </c>
      <c r="J33" s="2">
        <f t="shared" si="7"/>
        <v>5.261801847056382E-2</v>
      </c>
      <c r="K33" s="2">
        <f t="shared" si="8"/>
        <v>6.0749999999999998E-2</v>
      </c>
      <c r="L33" s="2">
        <f t="shared" si="19"/>
        <v>0.15785405541169145</v>
      </c>
      <c r="M33" s="2">
        <f t="shared" si="9"/>
        <v>0.57000000000000006</v>
      </c>
      <c r="N33" s="2">
        <f t="shared" si="10"/>
        <v>4.2726170798898067E-2</v>
      </c>
      <c r="O33" s="2">
        <f t="shared" si="20"/>
        <v>2.2038567493112966E-2</v>
      </c>
      <c r="P33" s="3">
        <f t="shared" si="21"/>
        <v>0.35320171155035496</v>
      </c>
      <c r="Q33" s="3">
        <f t="shared" ca="1" si="22"/>
        <v>1.9408522343522205</v>
      </c>
      <c r="R33" s="3">
        <f t="shared" si="11"/>
        <v>7</v>
      </c>
      <c r="S33" s="3">
        <f t="shared" ca="1" si="23"/>
        <v>78.292312818959829</v>
      </c>
      <c r="T33">
        <f t="shared" si="12"/>
        <v>7</v>
      </c>
      <c r="U33" s="3">
        <f t="shared" ca="1" si="13"/>
        <v>0.55754111570247922</v>
      </c>
      <c r="V33" s="3">
        <f t="shared" si="14"/>
        <v>1.0521479745924991</v>
      </c>
      <c r="W33" s="3">
        <f t="shared" ca="1" si="24"/>
        <v>18.198279358873485</v>
      </c>
      <c r="X33" s="5">
        <f t="shared" ca="1" si="15"/>
        <v>28.726613280199786</v>
      </c>
      <c r="Y33" s="5">
        <f t="shared" ca="1" si="16"/>
        <v>54.210617169609741</v>
      </c>
    </row>
    <row r="34" spans="1:25" x14ac:dyDescent="0.25">
      <c r="A34">
        <f t="shared" si="17"/>
        <v>32</v>
      </c>
      <c r="B34" s="28">
        <f t="shared" si="18"/>
        <v>0.16</v>
      </c>
      <c r="C34">
        <f t="shared" si="0"/>
        <v>8</v>
      </c>
      <c r="D34" s="3">
        <f t="shared" si="1"/>
        <v>8.2708955681124756</v>
      </c>
      <c r="E34" s="2">
        <f t="shared" si="2"/>
        <v>2.3942699724517905E-2</v>
      </c>
      <c r="F34" s="2">
        <f t="shared" si="3"/>
        <v>4.7885399449035811E-2</v>
      </c>
      <c r="G34" s="2">
        <f t="shared" si="4"/>
        <v>6.8407713498622583E-2</v>
      </c>
      <c r="H34" s="2">
        <f t="shared" ca="1" si="5"/>
        <v>0.42939173553719001</v>
      </c>
      <c r="I34" s="2">
        <f t="shared" si="6"/>
        <v>0.16541791136224956</v>
      </c>
      <c r="J34" s="2">
        <f t="shared" si="7"/>
        <v>5.9550448090409824E-2</v>
      </c>
      <c r="K34" s="2">
        <f t="shared" si="8"/>
        <v>6.0749999999999998E-2</v>
      </c>
      <c r="L34" s="2">
        <f t="shared" si="19"/>
        <v>0.1786513442712295</v>
      </c>
      <c r="M34" s="2">
        <f t="shared" si="9"/>
        <v>0.57000000000000006</v>
      </c>
      <c r="N34" s="2">
        <f t="shared" si="10"/>
        <v>5.472617079889807E-2</v>
      </c>
      <c r="O34" s="2">
        <f t="shared" si="20"/>
        <v>2.2038567493112966E-2</v>
      </c>
      <c r="P34" s="3">
        <f t="shared" si="21"/>
        <v>0.35320171155035496</v>
      </c>
      <c r="Q34" s="3">
        <f t="shared" ca="1" si="22"/>
        <v>2.0339637017756211</v>
      </c>
      <c r="R34" s="3">
        <f t="shared" si="11"/>
        <v>8</v>
      </c>
      <c r="S34" s="3">
        <f t="shared" ca="1" si="23"/>
        <v>79.72921008857459</v>
      </c>
      <c r="T34">
        <f t="shared" si="12"/>
        <v>8</v>
      </c>
      <c r="U34" s="3">
        <f t="shared" ca="1" si="13"/>
        <v>0.59166611570247929</v>
      </c>
      <c r="V34" s="3">
        <f t="shared" si="14"/>
        <v>1.1111344420158997</v>
      </c>
      <c r="W34" s="3">
        <f t="shared" ca="1" si="24"/>
        <v>17.365192468381561</v>
      </c>
      <c r="X34" s="5">
        <f t="shared" ca="1" si="15"/>
        <v>29.089315369097456</v>
      </c>
      <c r="Y34" s="5">
        <f t="shared" ca="1" si="16"/>
        <v>54.62902022518373</v>
      </c>
    </row>
    <row r="35" spans="1:25" x14ac:dyDescent="0.25">
      <c r="A35">
        <f t="shared" si="17"/>
        <v>36</v>
      </c>
      <c r="B35" s="28">
        <f t="shared" si="18"/>
        <v>0.18</v>
      </c>
      <c r="C35">
        <f t="shared" si="0"/>
        <v>9</v>
      </c>
      <c r="D35" s="3">
        <f t="shared" si="1"/>
        <v>9.2416293746623808</v>
      </c>
      <c r="E35" s="2">
        <f t="shared" si="2"/>
        <v>2.9892699724517909E-2</v>
      </c>
      <c r="F35" s="2">
        <f t="shared" si="3"/>
        <v>5.9785399449035818E-2</v>
      </c>
      <c r="G35" s="2">
        <f t="shared" si="4"/>
        <v>8.5407713498622584E-2</v>
      </c>
      <c r="H35" s="2">
        <f t="shared" ca="1" si="5"/>
        <v>0.43321673553718998</v>
      </c>
      <c r="I35" s="2">
        <f t="shared" si="6"/>
        <v>0.18483258749324763</v>
      </c>
      <c r="J35" s="2">
        <f t="shared" si="7"/>
        <v>6.6539731497569143E-2</v>
      </c>
      <c r="K35" s="2">
        <f t="shared" si="8"/>
        <v>6.0749999999999998E-2</v>
      </c>
      <c r="L35" s="2">
        <f t="shared" si="19"/>
        <v>0.19961919449270746</v>
      </c>
      <c r="M35" s="2">
        <f t="shared" si="9"/>
        <v>0.57000000000000006</v>
      </c>
      <c r="N35" s="2">
        <f t="shared" si="10"/>
        <v>6.8326170798898078E-2</v>
      </c>
      <c r="O35" s="2">
        <f t="shared" si="20"/>
        <v>2.2038567493112966E-2</v>
      </c>
      <c r="P35" s="3">
        <f t="shared" si="21"/>
        <v>0.35320171155035496</v>
      </c>
      <c r="Q35" s="3">
        <f t="shared" ca="1" si="22"/>
        <v>2.1336105115352564</v>
      </c>
      <c r="R35" s="3">
        <f t="shared" si="11"/>
        <v>9</v>
      </c>
      <c r="S35" s="3">
        <f t="shared" ca="1" si="23"/>
        <v>80.836310832638929</v>
      </c>
      <c r="T35">
        <f t="shared" si="12"/>
        <v>9</v>
      </c>
      <c r="U35" s="3">
        <f t="shared" ca="1" si="13"/>
        <v>0.63034111570247919</v>
      </c>
      <c r="V35" s="3">
        <f t="shared" si="14"/>
        <v>1.1721062517755352</v>
      </c>
      <c r="W35" s="3">
        <f t="shared" ca="1" si="24"/>
        <v>16.554179389386579</v>
      </c>
      <c r="X35" s="5">
        <f t="shared" ca="1" si="15"/>
        <v>29.543401304716681</v>
      </c>
      <c r="Y35" s="5">
        <f t="shared" ca="1" si="16"/>
        <v>54.935342952174381</v>
      </c>
    </row>
    <row r="36" spans="1:25" x14ac:dyDescent="0.25">
      <c r="A36">
        <f t="shared" si="17"/>
        <v>40</v>
      </c>
      <c r="B36" s="28">
        <f t="shared" si="18"/>
        <v>0.2</v>
      </c>
      <c r="C36">
        <f t="shared" si="0"/>
        <v>10</v>
      </c>
      <c r="D36" s="3">
        <f t="shared" si="1"/>
        <v>10.218009272780222</v>
      </c>
      <c r="E36" s="2">
        <f t="shared" si="2"/>
        <v>3.6542699724517916E-2</v>
      </c>
      <c r="F36" s="2">
        <f t="shared" si="3"/>
        <v>7.3085399449035832E-2</v>
      </c>
      <c r="G36" s="2">
        <f t="shared" si="4"/>
        <v>0.1044077134986226</v>
      </c>
      <c r="H36" s="2">
        <f t="shared" ca="1" si="5"/>
        <v>0.43749173553719001</v>
      </c>
      <c r="I36" s="2">
        <f t="shared" si="6"/>
        <v>0.20436018545560447</v>
      </c>
      <c r="J36" s="2">
        <f t="shared" si="7"/>
        <v>7.3569666764017605E-2</v>
      </c>
      <c r="K36" s="2">
        <f t="shared" si="8"/>
        <v>6.0749999999999998E-2</v>
      </c>
      <c r="L36" s="2">
        <f t="shared" si="19"/>
        <v>0.22070900029205279</v>
      </c>
      <c r="M36" s="2">
        <f t="shared" si="9"/>
        <v>0.57000000000000006</v>
      </c>
      <c r="N36" s="2">
        <f t="shared" si="10"/>
        <v>8.3526170798898083E-2</v>
      </c>
      <c r="O36" s="2">
        <f t="shared" si="20"/>
        <v>2.2038567493112966E-2</v>
      </c>
      <c r="P36" s="3">
        <f t="shared" si="21"/>
        <v>0.35320171155035496</v>
      </c>
      <c r="Q36" s="3">
        <f t="shared" ca="1" si="22"/>
        <v>2.2396828505634074</v>
      </c>
      <c r="R36" s="3">
        <f t="shared" si="11"/>
        <v>10</v>
      </c>
      <c r="S36" s="3">
        <f t="shared" ca="1" si="23"/>
        <v>81.701463363813275</v>
      </c>
      <c r="T36">
        <f t="shared" si="12"/>
        <v>10</v>
      </c>
      <c r="U36" s="3">
        <f t="shared" ca="1" si="13"/>
        <v>0.67356611570247926</v>
      </c>
      <c r="V36" s="3">
        <f t="shared" si="14"/>
        <v>1.2349535908036859</v>
      </c>
      <c r="W36" s="3">
        <f t="shared" ca="1" si="24"/>
        <v>15.770166363577086</v>
      </c>
      <c r="X36" s="5">
        <f t="shared" ca="1" si="15"/>
        <v>30.074173918554546</v>
      </c>
      <c r="Y36" s="5">
        <f t="shared" ca="1" si="16"/>
        <v>55.139663657871239</v>
      </c>
    </row>
    <row r="37" spans="1:25" x14ac:dyDescent="0.25">
      <c r="A37">
        <f t="shared" si="17"/>
        <v>44</v>
      </c>
      <c r="B37" s="28">
        <f t="shared" si="18"/>
        <v>0.22</v>
      </c>
      <c r="C37">
        <f t="shared" si="0"/>
        <v>11</v>
      </c>
      <c r="D37" s="3">
        <f t="shared" si="1"/>
        <v>11.198558545572846</v>
      </c>
      <c r="E37" s="2">
        <f t="shared" si="2"/>
        <v>4.3892699724517918E-2</v>
      </c>
      <c r="F37" s="2">
        <f t="shared" si="3"/>
        <v>8.7785399449035836E-2</v>
      </c>
      <c r="G37" s="2">
        <f t="shared" si="4"/>
        <v>0.12540771349862262</v>
      </c>
      <c r="H37" s="2">
        <f t="shared" ca="1" si="5"/>
        <v>0.44221673553718999</v>
      </c>
      <c r="I37" s="2">
        <f t="shared" si="6"/>
        <v>0.22397117091145691</v>
      </c>
      <c r="J37" s="2">
        <f t="shared" si="7"/>
        <v>8.0629621528124487E-2</v>
      </c>
      <c r="K37" s="2">
        <f t="shared" si="8"/>
        <v>6.0749999999999998E-2</v>
      </c>
      <c r="L37" s="2">
        <f t="shared" si="19"/>
        <v>0.2418888645843735</v>
      </c>
      <c r="M37" s="2">
        <f t="shared" si="9"/>
        <v>0.57000000000000006</v>
      </c>
      <c r="N37" s="2">
        <f t="shared" si="10"/>
        <v>0.10032617079889809</v>
      </c>
      <c r="O37" s="2">
        <f t="shared" si="20"/>
        <v>2.2038567493112966E-2</v>
      </c>
      <c r="P37" s="3">
        <f t="shared" si="21"/>
        <v>0.35320171155035496</v>
      </c>
      <c r="Q37" s="3">
        <f t="shared" ca="1" si="22"/>
        <v>2.3521086550756873</v>
      </c>
      <c r="R37" s="3">
        <f t="shared" si="11"/>
        <v>11</v>
      </c>
      <c r="S37" s="3">
        <f t="shared" ca="1" si="23"/>
        <v>82.383991054614782</v>
      </c>
      <c r="T37">
        <f t="shared" si="12"/>
        <v>11</v>
      </c>
      <c r="U37" s="3">
        <f t="shared" ca="1" si="13"/>
        <v>0.72134111570247927</v>
      </c>
      <c r="V37" s="3">
        <f t="shared" si="14"/>
        <v>1.2996043953159659</v>
      </c>
      <c r="W37" s="3">
        <f t="shared" ca="1" si="24"/>
        <v>15.016385862454532</v>
      </c>
      <c r="X37" s="5">
        <f t="shared" ca="1" si="15"/>
        <v>30.667848364312388</v>
      </c>
      <c r="Y37" s="5">
        <f t="shared" ca="1" si="16"/>
        <v>55.252736412134276</v>
      </c>
    </row>
    <row r="38" spans="1:25" x14ac:dyDescent="0.25">
      <c r="A38">
        <f t="shared" si="17"/>
        <v>48</v>
      </c>
      <c r="B38" s="28">
        <f t="shared" si="18"/>
        <v>0.24</v>
      </c>
      <c r="C38">
        <f t="shared" si="0"/>
        <v>12</v>
      </c>
      <c r="D38" s="3">
        <f t="shared" si="1"/>
        <v>12.182270457456713</v>
      </c>
      <c r="E38" s="2">
        <f t="shared" si="2"/>
        <v>5.1942699724517913E-2</v>
      </c>
      <c r="F38" s="2">
        <f t="shared" si="3"/>
        <v>0.10388539944903584</v>
      </c>
      <c r="G38" s="2">
        <f t="shared" si="4"/>
        <v>0.14840771349862261</v>
      </c>
      <c r="H38" s="2">
        <f t="shared" ca="1" si="5"/>
        <v>0.44739173553719003</v>
      </c>
      <c r="I38" s="2">
        <f t="shared" si="6"/>
        <v>0.24364540914913424</v>
      </c>
      <c r="J38" s="2">
        <f t="shared" si="7"/>
        <v>8.7712347293688347E-2</v>
      </c>
      <c r="K38" s="2">
        <f t="shared" si="8"/>
        <v>6.0749999999999998E-2</v>
      </c>
      <c r="L38" s="2">
        <f t="shared" si="19"/>
        <v>0.26313704188106501</v>
      </c>
      <c r="M38" s="2">
        <f t="shared" si="9"/>
        <v>0.57000000000000006</v>
      </c>
      <c r="N38" s="2">
        <f t="shared" si="10"/>
        <v>0.11872617079889809</v>
      </c>
      <c r="O38" s="2">
        <f t="shared" si="20"/>
        <v>2.2038567493112966E-2</v>
      </c>
      <c r="P38" s="3">
        <f t="shared" si="21"/>
        <v>0.35320171155035496</v>
      </c>
      <c r="Q38" s="3">
        <f t="shared" ca="1" si="22"/>
        <v>2.4708387963756202</v>
      </c>
      <c r="R38" s="3">
        <f t="shared" si="11"/>
        <v>12</v>
      </c>
      <c r="S38" s="3">
        <f t="shared" ca="1" si="23"/>
        <v>82.92539339879545</v>
      </c>
      <c r="T38">
        <f t="shared" si="12"/>
        <v>12</v>
      </c>
      <c r="U38" s="3">
        <f t="shared" ca="1" si="13"/>
        <v>0.77366611570247934</v>
      </c>
      <c r="V38" s="3">
        <f t="shared" si="14"/>
        <v>1.3660095366158986</v>
      </c>
      <c r="W38" s="3">
        <f t="shared" ca="1" si="24"/>
        <v>14.29481000818237</v>
      </c>
      <c r="X38" s="5">
        <f t="shared" ca="1" si="15"/>
        <v>31.311881488883081</v>
      </c>
      <c r="Y38" s="5">
        <f t="shared" ca="1" si="16"/>
        <v>55.285255299522021</v>
      </c>
    </row>
    <row r="39" spans="1:25" x14ac:dyDescent="0.25">
      <c r="A39">
        <f t="shared" si="17"/>
        <v>52</v>
      </c>
      <c r="B39" s="28">
        <f t="shared" si="18"/>
        <v>0.26</v>
      </c>
      <c r="C39">
        <f t="shared" si="0"/>
        <v>13</v>
      </c>
      <c r="D39" s="3">
        <f t="shared" si="1"/>
        <v>13.168436258668779</v>
      </c>
      <c r="E39" s="2">
        <f t="shared" si="2"/>
        <v>6.0692699724517893E-2</v>
      </c>
      <c r="F39" s="2">
        <f t="shared" si="3"/>
        <v>0.1213853994490358</v>
      </c>
      <c r="G39" s="2">
        <f t="shared" si="4"/>
        <v>0.17340771349862258</v>
      </c>
      <c r="H39" s="2">
        <f t="shared" ca="1" si="5"/>
        <v>0.45301673553719002</v>
      </c>
      <c r="I39" s="2">
        <f t="shared" si="6"/>
        <v>0.26336872517337562</v>
      </c>
      <c r="J39" s="2">
        <f t="shared" si="7"/>
        <v>9.4812741062415204E-2</v>
      </c>
      <c r="K39" s="2">
        <f t="shared" si="8"/>
        <v>6.0749999999999998E-2</v>
      </c>
      <c r="L39" s="2">
        <f t="shared" si="19"/>
        <v>0.28443822318724565</v>
      </c>
      <c r="M39" s="2">
        <f t="shared" si="9"/>
        <v>0.57000000000000006</v>
      </c>
      <c r="N39" s="2">
        <f t="shared" si="10"/>
        <v>0.13872617079889807</v>
      </c>
      <c r="O39" s="2">
        <f t="shared" si="20"/>
        <v>2.2038567493112966E-2</v>
      </c>
      <c r="P39" s="3">
        <f t="shared" si="21"/>
        <v>0.35320171155035496</v>
      </c>
      <c r="Q39" s="3">
        <f t="shared" ca="1" si="22"/>
        <v>2.5958386874747696</v>
      </c>
      <c r="R39" s="3">
        <f t="shared" si="11"/>
        <v>13</v>
      </c>
      <c r="S39" s="3">
        <f t="shared" ca="1" si="23"/>
        <v>83.355568498156345</v>
      </c>
      <c r="T39">
        <f t="shared" si="12"/>
        <v>13</v>
      </c>
      <c r="U39" s="3">
        <f t="shared" ca="1" si="13"/>
        <v>0.83054111570247924</v>
      </c>
      <c r="V39" s="3">
        <f t="shared" si="14"/>
        <v>1.4341344277150476</v>
      </c>
      <c r="W39" s="3">
        <f t="shared" ca="1" si="24"/>
        <v>13.606458415717249</v>
      </c>
      <c r="X39" s="5">
        <f t="shared" ca="1" si="15"/>
        <v>31.995097372958455</v>
      </c>
      <c r="Y39" s="5">
        <f t="shared" ca="1" si="16"/>
        <v>55.247440244839432</v>
      </c>
    </row>
    <row r="40" spans="1:25" x14ac:dyDescent="0.25">
      <c r="A40">
        <f t="shared" si="17"/>
        <v>56</v>
      </c>
      <c r="B40" s="28">
        <f t="shared" si="18"/>
        <v>0.28000000000000003</v>
      </c>
      <c r="C40">
        <f t="shared" si="0"/>
        <v>14</v>
      </c>
      <c r="D40" s="3">
        <f t="shared" si="1"/>
        <v>14.156543133781728</v>
      </c>
      <c r="E40" s="2">
        <f t="shared" si="2"/>
        <v>7.0142699724517907E-2</v>
      </c>
      <c r="F40" s="2">
        <f t="shared" si="3"/>
        <v>0.14028539944903581</v>
      </c>
      <c r="G40" s="2">
        <f t="shared" si="4"/>
        <v>0.2004077134986226</v>
      </c>
      <c r="H40" s="2">
        <f t="shared" ca="1" si="5"/>
        <v>0.45909173553719002</v>
      </c>
      <c r="I40" s="2">
        <f t="shared" si="6"/>
        <v>0.28313086267563459</v>
      </c>
      <c r="J40" s="2">
        <f t="shared" si="7"/>
        <v>0.10192711056322844</v>
      </c>
      <c r="K40" s="2">
        <f t="shared" si="8"/>
        <v>6.0749999999999998E-2</v>
      </c>
      <c r="L40" s="2">
        <f t="shared" si="19"/>
        <v>0.30578133168968535</v>
      </c>
      <c r="M40" s="2">
        <f t="shared" si="9"/>
        <v>0.57000000000000006</v>
      </c>
      <c r="N40" s="2">
        <f t="shared" si="10"/>
        <v>0.16032617079889802</v>
      </c>
      <c r="O40" s="2">
        <f t="shared" si="20"/>
        <v>2.2038567493112966E-2</v>
      </c>
      <c r="P40" s="3">
        <f t="shared" si="21"/>
        <v>0.35320171155035496</v>
      </c>
      <c r="Q40" s="3">
        <f t="shared" ca="1" si="22"/>
        <v>2.7270833029802812</v>
      </c>
      <c r="R40" s="3">
        <f t="shared" si="11"/>
        <v>14</v>
      </c>
      <c r="S40" s="3">
        <f t="shared" ca="1" si="23"/>
        <v>83.696599977508356</v>
      </c>
      <c r="T40">
        <f t="shared" si="12"/>
        <v>14</v>
      </c>
      <c r="U40" s="3">
        <f t="shared" ca="1" si="13"/>
        <v>0.89196611570247919</v>
      </c>
      <c r="V40" s="3">
        <f t="shared" si="14"/>
        <v>1.5039540432205596</v>
      </c>
      <c r="W40" s="3">
        <f t="shared" ca="1" si="24"/>
        <v>12.951628986337161</v>
      </c>
      <c r="X40" s="5">
        <f t="shared" ca="1" si="15"/>
        <v>32.707695974218971</v>
      </c>
      <c r="Y40" s="5">
        <f t="shared" ca="1" si="16"/>
        <v>55.148811977139459</v>
      </c>
    </row>
    <row r="41" spans="1:25" x14ac:dyDescent="0.25">
      <c r="A41">
        <f t="shared" si="17"/>
        <v>60</v>
      </c>
      <c r="B41" s="28">
        <f t="shared" si="18"/>
        <v>0.3</v>
      </c>
      <c r="C41">
        <f t="shared" si="0"/>
        <v>15</v>
      </c>
      <c r="D41" s="3">
        <f t="shared" si="1"/>
        <v>15.146211192856866</v>
      </c>
      <c r="E41" s="2">
        <f t="shared" si="2"/>
        <v>8.0292699724517913E-2</v>
      </c>
      <c r="F41" s="2">
        <f t="shared" si="3"/>
        <v>0.16058539944903583</v>
      </c>
      <c r="G41" s="2">
        <f t="shared" si="4"/>
        <v>0.2294077134986226</v>
      </c>
      <c r="H41" s="2">
        <f t="shared" ca="1" si="5"/>
        <v>0.46561673553719002</v>
      </c>
      <c r="I41" s="2">
        <f t="shared" si="6"/>
        <v>0.3029242238571373</v>
      </c>
      <c r="J41" s="2">
        <f t="shared" si="7"/>
        <v>0.10905272058856945</v>
      </c>
      <c r="K41" s="2">
        <f t="shared" si="8"/>
        <v>6.0749999999999998E-2</v>
      </c>
      <c r="L41" s="2">
        <f t="shared" si="19"/>
        <v>0.32715816176570833</v>
      </c>
      <c r="M41" s="2">
        <f t="shared" si="9"/>
        <v>0.57000000000000006</v>
      </c>
      <c r="N41" s="2">
        <f t="shared" si="10"/>
        <v>0.1835261707988981</v>
      </c>
      <c r="O41" s="2">
        <f t="shared" si="20"/>
        <v>2.2038567493112966E-2</v>
      </c>
      <c r="P41" s="3">
        <f t="shared" si="21"/>
        <v>0.35320171155035496</v>
      </c>
      <c r="Q41" s="3">
        <f t="shared" ca="1" si="22"/>
        <v>2.8645541042631475</v>
      </c>
      <c r="R41" s="3">
        <f t="shared" si="11"/>
        <v>15</v>
      </c>
      <c r="S41" s="3">
        <f t="shared" ca="1" si="23"/>
        <v>83.965151956524011</v>
      </c>
      <c r="T41">
        <f t="shared" si="12"/>
        <v>15</v>
      </c>
      <c r="U41" s="3">
        <f t="shared" ca="1" si="13"/>
        <v>0.95794111570247931</v>
      </c>
      <c r="V41" s="3">
        <f t="shared" si="14"/>
        <v>1.5754498445034264</v>
      </c>
      <c r="W41" s="3">
        <f t="shared" ca="1" si="24"/>
        <v>12.330076468959186</v>
      </c>
      <c r="X41" s="5">
        <f t="shared" ca="1" si="15"/>
        <v>33.441194714277934</v>
      </c>
      <c r="Y41" s="5">
        <f t="shared" ca="1" si="16"/>
        <v>54.998083023070741</v>
      </c>
    </row>
    <row r="42" spans="1:25" x14ac:dyDescent="0.25">
      <c r="A42">
        <f t="shared" si="17"/>
        <v>64</v>
      </c>
      <c r="B42" s="28">
        <f t="shared" si="18"/>
        <v>0.32</v>
      </c>
      <c r="C42">
        <f t="shared" si="0"/>
        <v>16</v>
      </c>
      <c r="D42" s="3">
        <f t="shared" si="1"/>
        <v>16.137153203047387</v>
      </c>
      <c r="E42" s="2">
        <f t="shared" si="2"/>
        <v>9.114269972451787E-2</v>
      </c>
      <c r="F42" s="2">
        <f t="shared" si="3"/>
        <v>0.18228539944903577</v>
      </c>
      <c r="G42" s="2">
        <f t="shared" si="4"/>
        <v>0.26040771349862252</v>
      </c>
      <c r="H42" s="2">
        <f t="shared" ca="1" si="5"/>
        <v>0.47259173553718997</v>
      </c>
      <c r="I42" s="2">
        <f t="shared" si="6"/>
        <v>0.32274306406094777</v>
      </c>
      <c r="J42" s="2">
        <f t="shared" si="7"/>
        <v>0.11618750306194119</v>
      </c>
      <c r="K42" s="2">
        <f t="shared" si="8"/>
        <v>6.0749999999999998E-2</v>
      </c>
      <c r="L42" s="2">
        <f t="shared" si="19"/>
        <v>0.34856250918582354</v>
      </c>
      <c r="M42" s="2">
        <f t="shared" si="9"/>
        <v>0.57000000000000006</v>
      </c>
      <c r="N42" s="2">
        <f t="shared" si="10"/>
        <v>0.20832617079889804</v>
      </c>
      <c r="O42" s="2">
        <f t="shared" si="20"/>
        <v>2.2038567493112966E-2</v>
      </c>
      <c r="P42" s="3">
        <f t="shared" si="21"/>
        <v>0.35320171155035496</v>
      </c>
      <c r="Q42" s="3">
        <f t="shared" ca="1" si="22"/>
        <v>3.0082370743604452</v>
      </c>
      <c r="R42" s="3">
        <f t="shared" si="11"/>
        <v>16</v>
      </c>
      <c r="S42" s="3">
        <f t="shared" ca="1" si="23"/>
        <v>84.174034327369839</v>
      </c>
      <c r="T42">
        <f t="shared" si="12"/>
        <v>16</v>
      </c>
      <c r="U42" s="3">
        <f t="shared" ca="1" si="13"/>
        <v>1.028466115702479</v>
      </c>
      <c r="V42" s="3">
        <f t="shared" si="14"/>
        <v>1.6486078146007237</v>
      </c>
      <c r="W42" s="3">
        <f t="shared" ca="1" si="24"/>
        <v>11.741152802109058</v>
      </c>
      <c r="X42" s="5">
        <f t="shared" ca="1" si="15"/>
        <v>34.188333242356975</v>
      </c>
      <c r="Y42" s="5">
        <f t="shared" ca="1" si="16"/>
        <v>54.803121358087104</v>
      </c>
    </row>
    <row r="43" spans="1:25" x14ac:dyDescent="0.25">
      <c r="A43">
        <f t="shared" si="17"/>
        <v>68</v>
      </c>
      <c r="B43" s="28">
        <f t="shared" si="18"/>
        <v>0.34</v>
      </c>
      <c r="C43">
        <f t="shared" si="0"/>
        <v>17</v>
      </c>
      <c r="D43" s="3">
        <f t="shared" si="1"/>
        <v>17.129148066924479</v>
      </c>
      <c r="E43" s="2">
        <f t="shared" si="2"/>
        <v>0.10269269972451792</v>
      </c>
      <c r="F43" s="2">
        <f t="shared" si="3"/>
        <v>0.20538539944903583</v>
      </c>
      <c r="G43" s="2">
        <f t="shared" si="4"/>
        <v>0.29340771349862266</v>
      </c>
      <c r="H43" s="2">
        <f t="shared" ca="1" si="5"/>
        <v>0.48001673553719004</v>
      </c>
      <c r="I43" s="2">
        <f t="shared" si="6"/>
        <v>0.34258296133848959</v>
      </c>
      <c r="J43" s="2">
        <f t="shared" si="7"/>
        <v>0.12332986608185625</v>
      </c>
      <c r="K43" s="2">
        <f t="shared" si="8"/>
        <v>6.0749999999999998E-2</v>
      </c>
      <c r="L43" s="2">
        <f t="shared" si="19"/>
        <v>0.36998959824556876</v>
      </c>
      <c r="M43" s="2">
        <f t="shared" si="9"/>
        <v>0.57000000000000006</v>
      </c>
      <c r="N43" s="2">
        <f t="shared" si="10"/>
        <v>0.23472617079889813</v>
      </c>
      <c r="O43" s="2">
        <f t="shared" si="20"/>
        <v>2.2038567493112966E-2</v>
      </c>
      <c r="P43" s="3">
        <f t="shared" si="21"/>
        <v>0.35320171155035496</v>
      </c>
      <c r="Q43" s="3">
        <f t="shared" ca="1" si="22"/>
        <v>3.1581214237176471</v>
      </c>
      <c r="R43" s="3">
        <f t="shared" si="11"/>
        <v>17</v>
      </c>
      <c r="S43" s="3">
        <f t="shared" ca="1" si="23"/>
        <v>84.333255280415855</v>
      </c>
      <c r="T43">
        <f t="shared" si="12"/>
        <v>17</v>
      </c>
      <c r="U43" s="3">
        <f t="shared" ca="1" si="13"/>
        <v>1.1035411157024795</v>
      </c>
      <c r="V43" s="3">
        <f t="shared" si="14"/>
        <v>1.7234171639579259</v>
      </c>
      <c r="W43" s="3">
        <f t="shared" ca="1" si="24"/>
        <v>11.183918037406439</v>
      </c>
      <c r="X43" s="5">
        <f t="shared" ca="1" si="15"/>
        <v>34.942960312254982</v>
      </c>
      <c r="Y43" s="5">
        <f t="shared" ca="1" si="16"/>
        <v>54.570959527235971</v>
      </c>
    </row>
    <row r="44" spans="1:25" x14ac:dyDescent="0.25">
      <c r="A44">
        <f t="shared" si="17"/>
        <v>72</v>
      </c>
      <c r="B44" s="28">
        <f t="shared" si="18"/>
        <v>0.36</v>
      </c>
      <c r="C44">
        <f t="shared" si="0"/>
        <v>18</v>
      </c>
      <c r="D44" s="3">
        <f t="shared" si="1"/>
        <v>18.122022886494282</v>
      </c>
      <c r="E44" s="2">
        <f t="shared" si="2"/>
        <v>0.1149426997245179</v>
      </c>
      <c r="F44" s="2">
        <f t="shared" si="3"/>
        <v>0.2298853994490358</v>
      </c>
      <c r="G44" s="2">
        <f t="shared" si="4"/>
        <v>0.32840771349862258</v>
      </c>
      <c r="H44" s="2">
        <f t="shared" ca="1" si="5"/>
        <v>0.48789173553719001</v>
      </c>
      <c r="I44" s="2">
        <f t="shared" si="6"/>
        <v>0.3624404577298857</v>
      </c>
      <c r="J44" s="2">
        <f t="shared" si="7"/>
        <v>0.13047856478275885</v>
      </c>
      <c r="K44" s="2">
        <f t="shared" si="8"/>
        <v>6.0749999999999998E-2</v>
      </c>
      <c r="L44" s="2">
        <f t="shared" si="19"/>
        <v>0.39143569434827657</v>
      </c>
      <c r="M44" s="2">
        <f t="shared" si="9"/>
        <v>0.57000000000000006</v>
      </c>
      <c r="N44" s="2">
        <f t="shared" si="10"/>
        <v>0.26272617079889804</v>
      </c>
      <c r="O44" s="2">
        <f t="shared" si="20"/>
        <v>2.2038567493112966E-2</v>
      </c>
      <c r="P44" s="3">
        <f t="shared" si="21"/>
        <v>0.35320171155035496</v>
      </c>
      <c r="Q44" s="3">
        <f t="shared" ca="1" si="22"/>
        <v>3.3141987149126533</v>
      </c>
      <c r="R44" s="3">
        <f t="shared" si="11"/>
        <v>18</v>
      </c>
      <c r="S44" s="3">
        <f t="shared" ca="1" si="23"/>
        <v>84.450746850765512</v>
      </c>
      <c r="T44">
        <f t="shared" si="12"/>
        <v>18</v>
      </c>
      <c r="U44" s="3">
        <f t="shared" ca="1" si="13"/>
        <v>1.1831661157024793</v>
      </c>
      <c r="V44" s="3">
        <f t="shared" si="14"/>
        <v>1.7998694551529322</v>
      </c>
      <c r="W44" s="3">
        <f t="shared" ca="1" si="24"/>
        <v>10.657227943547245</v>
      </c>
      <c r="X44" s="5">
        <f t="shared" ca="1" si="15"/>
        <v>35.699914744963088</v>
      </c>
      <c r="Y44" s="5">
        <f t="shared" ca="1" si="16"/>
        <v>54.307831544746954</v>
      </c>
    </row>
    <row r="45" spans="1:25" x14ac:dyDescent="0.25">
      <c r="A45">
        <f t="shared" si="17"/>
        <v>76</v>
      </c>
      <c r="B45" s="28">
        <f t="shared" si="18"/>
        <v>0.38</v>
      </c>
      <c r="C45">
        <f t="shared" si="0"/>
        <v>19</v>
      </c>
      <c r="D45" s="3">
        <f t="shared" si="1"/>
        <v>19.115640546385638</v>
      </c>
      <c r="E45" s="2">
        <f t="shared" si="2"/>
        <v>0.12789269972451792</v>
      </c>
      <c r="F45" s="2">
        <f t="shared" si="3"/>
        <v>0.25578539944903583</v>
      </c>
      <c r="G45" s="2">
        <f t="shared" si="4"/>
        <v>0.36540771349862261</v>
      </c>
      <c r="H45" s="2">
        <f t="shared" ca="1" si="5"/>
        <v>0.49621673553719003</v>
      </c>
      <c r="I45" s="2">
        <f t="shared" si="6"/>
        <v>0.38231281092771274</v>
      </c>
      <c r="J45" s="2">
        <f t="shared" si="7"/>
        <v>0.13763261193397661</v>
      </c>
      <c r="K45" s="2">
        <f t="shared" si="8"/>
        <v>6.0749999999999998E-2</v>
      </c>
      <c r="L45" s="2">
        <f t="shared" si="19"/>
        <v>0.41289783580192979</v>
      </c>
      <c r="M45" s="2">
        <f t="shared" si="9"/>
        <v>0.57000000000000006</v>
      </c>
      <c r="N45" s="2">
        <f t="shared" si="10"/>
        <v>0.29232617079889806</v>
      </c>
      <c r="O45" s="2">
        <f t="shared" si="20"/>
        <v>2.2038567493112966E-2</v>
      </c>
      <c r="P45" s="3">
        <f t="shared" si="21"/>
        <v>0.35320171155035496</v>
      </c>
      <c r="Q45" s="3">
        <f t="shared" ca="1" si="22"/>
        <v>3.4764622567153523</v>
      </c>
      <c r="R45" s="3">
        <f t="shared" si="11"/>
        <v>19</v>
      </c>
      <c r="S45" s="3">
        <f t="shared" ca="1" si="23"/>
        <v>84.532876139452597</v>
      </c>
      <c r="T45">
        <f t="shared" si="12"/>
        <v>19</v>
      </c>
      <c r="U45" s="3">
        <f t="shared" ca="1" si="13"/>
        <v>1.2673411157024794</v>
      </c>
      <c r="V45" s="3">
        <f t="shared" si="14"/>
        <v>1.8779579969556301</v>
      </c>
      <c r="W45" s="3">
        <f t="shared" ca="1" si="24"/>
        <v>10.159802853262349</v>
      </c>
      <c r="X45" s="5">
        <f t="shared" ca="1" si="15"/>
        <v>36.454907952888135</v>
      </c>
      <c r="Y45" s="5">
        <f t="shared" ca="1" si="16"/>
        <v>54.019225818662321</v>
      </c>
    </row>
    <row r="46" spans="1:25" x14ac:dyDescent="0.25">
      <c r="A46">
        <f t="shared" si="17"/>
        <v>80</v>
      </c>
      <c r="B46" s="28">
        <f t="shared" si="18"/>
        <v>0.4</v>
      </c>
      <c r="C46">
        <f t="shared" si="0"/>
        <v>20</v>
      </c>
      <c r="D46" s="3">
        <f t="shared" si="1"/>
        <v>20.109890937014615</v>
      </c>
      <c r="E46" s="2">
        <f t="shared" si="2"/>
        <v>0.14154269972451788</v>
      </c>
      <c r="F46" s="2">
        <f t="shared" si="3"/>
        <v>0.28308539944903582</v>
      </c>
      <c r="G46" s="2">
        <f t="shared" si="4"/>
        <v>0.40440771349862259</v>
      </c>
      <c r="H46" s="2">
        <f t="shared" ca="1" si="5"/>
        <v>0.50499173553719001</v>
      </c>
      <c r="I46" s="2">
        <f t="shared" si="6"/>
        <v>0.40219781874029231</v>
      </c>
      <c r="J46" s="2">
        <f t="shared" si="7"/>
        <v>0.14479121474650525</v>
      </c>
      <c r="K46" s="2">
        <f t="shared" si="8"/>
        <v>6.0749999999999998E-2</v>
      </c>
      <c r="L46" s="2">
        <f t="shared" si="19"/>
        <v>0.43437364423951569</v>
      </c>
      <c r="M46" s="2">
        <f t="shared" si="9"/>
        <v>0.57000000000000006</v>
      </c>
      <c r="N46" s="2">
        <f t="shared" si="10"/>
        <v>0.32352617079889806</v>
      </c>
      <c r="O46" s="2">
        <f t="shared" si="20"/>
        <v>2.2038567493112966E-2</v>
      </c>
      <c r="P46" s="3">
        <f t="shared" si="21"/>
        <v>0.35320171155035496</v>
      </c>
      <c r="Q46" s="3">
        <f t="shared" ca="1" si="22"/>
        <v>3.6449066757780457</v>
      </c>
      <c r="R46" s="3">
        <f t="shared" si="11"/>
        <v>20</v>
      </c>
      <c r="S46" s="3">
        <f t="shared" ca="1" si="23"/>
        <v>84.58481259512898</v>
      </c>
      <c r="T46">
        <f t="shared" si="12"/>
        <v>20</v>
      </c>
      <c r="U46" s="3">
        <f t="shared" ca="1" si="13"/>
        <v>1.3560661157024791</v>
      </c>
      <c r="V46" s="3">
        <f t="shared" si="14"/>
        <v>1.9576774160183243</v>
      </c>
      <c r="W46" s="3">
        <f t="shared" ca="1" si="24"/>
        <v>9.6902813423874612</v>
      </c>
      <c r="X46" s="5">
        <f t="shared" ca="1" si="15"/>
        <v>37.204412522112428</v>
      </c>
      <c r="Y46" s="5">
        <f t="shared" ca="1" si="16"/>
        <v>53.709946238896123</v>
      </c>
    </row>
    <row r="47" spans="1:25" x14ac:dyDescent="0.25">
      <c r="A47">
        <f t="shared" si="17"/>
        <v>84</v>
      </c>
      <c r="B47" s="28">
        <f t="shared" si="18"/>
        <v>0.42</v>
      </c>
      <c r="C47">
        <f t="shared" si="0"/>
        <v>21</v>
      </c>
      <c r="D47" s="3">
        <f t="shared" si="1"/>
        <v>21.104684633953255</v>
      </c>
      <c r="E47" s="2">
        <f t="shared" si="2"/>
        <v>0.15589269972451791</v>
      </c>
      <c r="F47" s="2">
        <f t="shared" si="3"/>
        <v>0.31178539944903583</v>
      </c>
      <c r="G47" s="2">
        <f t="shared" si="4"/>
        <v>0.44540771349862263</v>
      </c>
      <c r="H47" s="2">
        <f t="shared" ca="1" si="5"/>
        <v>0.51421673553719005</v>
      </c>
      <c r="I47" s="2">
        <f t="shared" si="6"/>
        <v>0.42209369267906516</v>
      </c>
      <c r="J47" s="2">
        <f t="shared" si="7"/>
        <v>0.15195372936446347</v>
      </c>
      <c r="K47" s="2">
        <f t="shared" si="8"/>
        <v>6.0749999999999998E-2</v>
      </c>
      <c r="L47" s="2">
        <f t="shared" si="19"/>
        <v>0.45586118809339032</v>
      </c>
      <c r="M47" s="2">
        <f t="shared" si="9"/>
        <v>0.57000000000000006</v>
      </c>
      <c r="N47" s="2">
        <f t="shared" si="10"/>
        <v>0.35632617079889822</v>
      </c>
      <c r="O47" s="2">
        <f t="shared" si="20"/>
        <v>2.2038567493112966E-2</v>
      </c>
      <c r="P47" s="3">
        <f t="shared" si="21"/>
        <v>0.35320171155035496</v>
      </c>
      <c r="Q47" s="3">
        <f t="shared" ca="1" si="22"/>
        <v>3.8195276081886518</v>
      </c>
      <c r="R47" s="3">
        <f t="shared" si="11"/>
        <v>21</v>
      </c>
      <c r="S47" s="3">
        <f t="shared" ca="1" si="23"/>
        <v>84.610796512789051</v>
      </c>
      <c r="T47">
        <f t="shared" si="12"/>
        <v>21</v>
      </c>
      <c r="U47" s="3">
        <f t="shared" ca="1" si="13"/>
        <v>1.4493411157024794</v>
      </c>
      <c r="V47" s="3">
        <f t="shared" si="14"/>
        <v>2.0390233484289304</v>
      </c>
      <c r="W47" s="3">
        <f t="shared" ca="1" si="24"/>
        <v>9.247261645474925</v>
      </c>
      <c r="X47" s="5">
        <f t="shared" ca="1" si="15"/>
        <v>37.945559356482974</v>
      </c>
      <c r="Y47" s="5">
        <f t="shared" ca="1" si="16"/>
        <v>53.384176201724166</v>
      </c>
    </row>
    <row r="48" spans="1:25" x14ac:dyDescent="0.25">
      <c r="A48">
        <f t="shared" si="17"/>
        <v>88</v>
      </c>
      <c r="B48" s="28">
        <f t="shared" si="18"/>
        <v>0.44</v>
      </c>
      <c r="C48">
        <f t="shared" si="0"/>
        <v>22</v>
      </c>
      <c r="D48" s="3">
        <f t="shared" si="1"/>
        <v>22.099948269139063</v>
      </c>
      <c r="E48" s="2">
        <f t="shared" si="2"/>
        <v>0.17094269972451792</v>
      </c>
      <c r="F48" s="2">
        <f t="shared" si="3"/>
        <v>0.34188539944903584</v>
      </c>
      <c r="G48" s="2">
        <f t="shared" si="4"/>
        <v>0.48840771349862266</v>
      </c>
      <c r="H48" s="2">
        <f t="shared" ca="1" si="5"/>
        <v>0.52389173553719004</v>
      </c>
      <c r="I48" s="2">
        <f t="shared" si="6"/>
        <v>0.44199896538278127</v>
      </c>
      <c r="J48" s="2">
        <f t="shared" si="7"/>
        <v>0.15911962753780126</v>
      </c>
      <c r="K48" s="2">
        <f t="shared" si="8"/>
        <v>6.0749999999999998E-2</v>
      </c>
      <c r="L48" s="2">
        <f t="shared" si="19"/>
        <v>0.47735888261340381</v>
      </c>
      <c r="M48" s="2">
        <f t="shared" si="9"/>
        <v>0.57000000000000006</v>
      </c>
      <c r="N48" s="2">
        <f t="shared" si="10"/>
        <v>0.3907261707988981</v>
      </c>
      <c r="O48" s="2">
        <f t="shared" si="20"/>
        <v>2.2038567493112966E-2</v>
      </c>
      <c r="P48" s="3">
        <f t="shared" si="21"/>
        <v>0.35320171155035496</v>
      </c>
      <c r="Q48" s="3">
        <f t="shared" ca="1" si="22"/>
        <v>4.0003214735857195</v>
      </c>
      <c r="R48" s="3">
        <f t="shared" si="11"/>
        <v>22</v>
      </c>
      <c r="S48" s="3">
        <f t="shared" ca="1" si="23"/>
        <v>84.614338412508744</v>
      </c>
      <c r="T48">
        <f t="shared" si="12"/>
        <v>22</v>
      </c>
      <c r="U48" s="3">
        <f t="shared" ca="1" si="13"/>
        <v>1.5471661157024796</v>
      </c>
      <c r="V48" s="3">
        <f t="shared" si="14"/>
        <v>2.1219922138259979</v>
      </c>
      <c r="W48" s="3">
        <f t="shared" ca="1" si="24"/>
        <v>8.8293331894088958</v>
      </c>
      <c r="X48" s="5">
        <f t="shared" ca="1" si="15"/>
        <v>38.676044560880385</v>
      </c>
      <c r="Y48" s="5">
        <f t="shared" ca="1" si="16"/>
        <v>53.045542160488758</v>
      </c>
    </row>
    <row r="49" spans="1:25" x14ac:dyDescent="0.25">
      <c r="A49">
        <f t="shared" si="17"/>
        <v>92</v>
      </c>
      <c r="B49" s="28">
        <f t="shared" si="18"/>
        <v>0.46</v>
      </c>
      <c r="C49">
        <f t="shared" si="0"/>
        <v>23</v>
      </c>
      <c r="D49" s="3">
        <f t="shared" si="1"/>
        <v>23.095621089258945</v>
      </c>
      <c r="E49" s="2">
        <f t="shared" si="2"/>
        <v>0.18669269972451791</v>
      </c>
      <c r="F49" s="2">
        <f t="shared" si="3"/>
        <v>0.37338539944903582</v>
      </c>
      <c r="G49" s="2">
        <f t="shared" si="4"/>
        <v>0.53340771349862259</v>
      </c>
      <c r="H49" s="2">
        <f t="shared" ca="1" si="5"/>
        <v>0.53401673553718998</v>
      </c>
      <c r="I49" s="2">
        <f t="shared" si="6"/>
        <v>0.46191242178517894</v>
      </c>
      <c r="J49" s="2">
        <f t="shared" si="7"/>
        <v>0.1662884718426644</v>
      </c>
      <c r="K49" s="2">
        <f t="shared" si="8"/>
        <v>6.0749999999999998E-2</v>
      </c>
      <c r="L49" s="2">
        <f t="shared" si="19"/>
        <v>0.49886541552799324</v>
      </c>
      <c r="M49" s="2">
        <f t="shared" si="9"/>
        <v>0.57000000000000006</v>
      </c>
      <c r="N49" s="2">
        <f t="shared" si="10"/>
        <v>0.42672617079889813</v>
      </c>
      <c r="O49" s="2">
        <f t="shared" si="20"/>
        <v>2.2038567493112966E-2</v>
      </c>
      <c r="P49" s="3">
        <f t="shared" si="21"/>
        <v>0.35320171155035496</v>
      </c>
      <c r="Q49" s="3">
        <f t="shared" ca="1" si="22"/>
        <v>4.1872853072075689</v>
      </c>
      <c r="R49" s="3">
        <f t="shared" si="11"/>
        <v>23</v>
      </c>
      <c r="S49" s="3">
        <f t="shared" ca="1" si="23"/>
        <v>84.598369201291732</v>
      </c>
      <c r="T49">
        <f t="shared" si="12"/>
        <v>23</v>
      </c>
      <c r="U49" s="3">
        <f t="shared" ca="1" si="13"/>
        <v>1.6495411157024791</v>
      </c>
      <c r="V49" s="3">
        <f t="shared" si="14"/>
        <v>2.2065810474478482</v>
      </c>
      <c r="W49" s="3">
        <f t="shared" ca="1" si="24"/>
        <v>8.435100205433562</v>
      </c>
      <c r="X49" s="5">
        <f t="shared" ca="1" si="15"/>
        <v>39.3940463732702</v>
      </c>
      <c r="Y49" s="5">
        <f t="shared" ca="1" si="16"/>
        <v>52.69717455482823</v>
      </c>
    </row>
    <row r="50" spans="1:25" x14ac:dyDescent="0.25">
      <c r="A50">
        <f t="shared" si="17"/>
        <v>96</v>
      </c>
      <c r="B50" s="28">
        <f t="shared" si="18"/>
        <v>0.48</v>
      </c>
      <c r="C50">
        <f t="shared" si="0"/>
        <v>24</v>
      </c>
      <c r="D50" s="3">
        <f t="shared" si="1"/>
        <v>24.091652361318484</v>
      </c>
      <c r="E50" s="2">
        <f t="shared" si="2"/>
        <v>0.20314269972451787</v>
      </c>
      <c r="F50" s="2">
        <f t="shared" si="3"/>
        <v>0.40628539944903574</v>
      </c>
      <c r="G50" s="2">
        <f t="shared" si="4"/>
        <v>0.58040771349862252</v>
      </c>
      <c r="H50" s="2">
        <f t="shared" ca="1" si="5"/>
        <v>0.54459173553718998</v>
      </c>
      <c r="I50" s="2">
        <f t="shared" si="6"/>
        <v>0.48183304722636966</v>
      </c>
      <c r="J50" s="2">
        <f t="shared" si="7"/>
        <v>0.17345989700149309</v>
      </c>
      <c r="K50" s="2">
        <f t="shared" si="8"/>
        <v>6.0749999999999998E-2</v>
      </c>
      <c r="L50" s="2">
        <f t="shared" si="19"/>
        <v>0.52037969100447934</v>
      </c>
      <c r="M50" s="2">
        <f t="shared" si="9"/>
        <v>0.57000000000000006</v>
      </c>
      <c r="N50" s="2">
        <f t="shared" si="10"/>
        <v>0.46432617079889804</v>
      </c>
      <c r="O50" s="2">
        <f t="shared" si="20"/>
        <v>2.2038567493112966E-2</v>
      </c>
      <c r="P50" s="3">
        <f t="shared" si="21"/>
        <v>0.35320171155035496</v>
      </c>
      <c r="Q50" s="3">
        <f t="shared" ca="1" si="22"/>
        <v>4.3804166332840744</v>
      </c>
      <c r="R50" s="3">
        <f t="shared" si="11"/>
        <v>24</v>
      </c>
      <c r="S50" s="3">
        <f t="shared" ca="1" si="23"/>
        <v>84.565354730744886</v>
      </c>
      <c r="T50">
        <f t="shared" si="12"/>
        <v>24</v>
      </c>
      <c r="U50" s="3">
        <f t="shared" ca="1" si="13"/>
        <v>1.756466115702479</v>
      </c>
      <c r="V50" s="3">
        <f t="shared" si="14"/>
        <v>2.2927873735243534</v>
      </c>
      <c r="W50" s="3">
        <f t="shared" ca="1" si="24"/>
        <v>8.063199031493804</v>
      </c>
      <c r="X50" s="5">
        <f t="shared" ca="1" si="15"/>
        <v>40.098151905373122</v>
      </c>
      <c r="Y50" s="5">
        <f t="shared" ca="1" si="16"/>
        <v>52.341764847272323</v>
      </c>
    </row>
    <row r="51" spans="1:25" x14ac:dyDescent="0.25">
      <c r="A51">
        <f t="shared" si="17"/>
        <v>100</v>
      </c>
      <c r="B51" s="28">
        <f t="shared" si="18"/>
        <v>0.5</v>
      </c>
      <c r="C51">
        <f t="shared" si="0"/>
        <v>25</v>
      </c>
      <c r="D51" s="3">
        <f t="shared" si="1"/>
        <v>25.087999392112209</v>
      </c>
      <c r="E51" s="2">
        <f t="shared" si="2"/>
        <v>0.2202926997245179</v>
      </c>
      <c r="F51" s="2">
        <f t="shared" si="3"/>
        <v>0.44058539944903585</v>
      </c>
      <c r="G51" s="2">
        <f t="shared" si="4"/>
        <v>0.62940771349862257</v>
      </c>
      <c r="H51" s="2">
        <f t="shared" ca="1" si="5"/>
        <v>0.55561673553718993</v>
      </c>
      <c r="I51" s="2">
        <f t="shared" si="6"/>
        <v>0.50175998784224429</v>
      </c>
      <c r="J51" s="2">
        <f t="shared" si="7"/>
        <v>0.18063359562320797</v>
      </c>
      <c r="K51" s="2">
        <f t="shared" si="8"/>
        <v>6.0749999999999998E-2</v>
      </c>
      <c r="L51" s="2">
        <f t="shared" si="19"/>
        <v>0.54190078686962384</v>
      </c>
      <c r="M51" s="2">
        <f t="shared" si="9"/>
        <v>0.57000000000000006</v>
      </c>
      <c r="N51" s="2">
        <f t="shared" si="10"/>
        <v>0.50352617079889805</v>
      </c>
      <c r="O51" s="2">
        <f t="shared" si="20"/>
        <v>2.2038567493112966E-2</v>
      </c>
      <c r="P51" s="3">
        <f t="shared" si="21"/>
        <v>0.35320171155035496</v>
      </c>
      <c r="Q51" s="3">
        <f t="shared" ca="1" si="22"/>
        <v>4.5797133683868081</v>
      </c>
      <c r="R51" s="3">
        <f t="shared" si="11"/>
        <v>25</v>
      </c>
      <c r="S51" s="3">
        <f t="shared" ca="1" si="23"/>
        <v>84.51738422427934</v>
      </c>
      <c r="T51">
        <f t="shared" si="12"/>
        <v>25</v>
      </c>
      <c r="U51" s="3">
        <f t="shared" ca="1" si="13"/>
        <v>1.8679411157024792</v>
      </c>
      <c r="V51" s="3">
        <f t="shared" si="14"/>
        <v>2.3806091086270875</v>
      </c>
      <c r="W51" s="3">
        <f t="shared" ca="1" si="24"/>
        <v>7.7123104251122454</v>
      </c>
      <c r="X51" s="5">
        <f t="shared" ca="1" si="15"/>
        <v>40.787293121806364</v>
      </c>
      <c r="Y51" s="5">
        <f t="shared" ca="1" si="16"/>
        <v>51.981617999504856</v>
      </c>
    </row>
    <row r="52" spans="1:25" x14ac:dyDescent="0.25">
      <c r="A52">
        <f t="shared" si="17"/>
        <v>104</v>
      </c>
      <c r="B52" s="28">
        <f t="shared" si="18"/>
        <v>0.52</v>
      </c>
      <c r="C52">
        <f t="shared" si="0"/>
        <v>26</v>
      </c>
      <c r="D52" s="3">
        <f t="shared" si="1"/>
        <v>26.084625998825871</v>
      </c>
      <c r="E52" s="2">
        <f t="shared" si="2"/>
        <v>0.23814269972451785</v>
      </c>
      <c r="F52" s="2">
        <f t="shared" si="3"/>
        <v>0.47628539944903575</v>
      </c>
      <c r="G52" s="2">
        <f t="shared" si="4"/>
        <v>0.68040771349862261</v>
      </c>
      <c r="H52" s="2">
        <f t="shared" ca="1" si="5"/>
        <v>0.56709173553719006</v>
      </c>
      <c r="I52" s="2">
        <f t="shared" si="6"/>
        <v>0.52169251997651744</v>
      </c>
      <c r="J52" s="2">
        <f t="shared" si="7"/>
        <v>0.18780930719154632</v>
      </c>
      <c r="K52" s="2">
        <f t="shared" si="8"/>
        <v>6.0749999999999998E-2</v>
      </c>
      <c r="L52" s="2">
        <f t="shared" si="19"/>
        <v>0.56342792157463883</v>
      </c>
      <c r="M52" s="2">
        <f t="shared" si="9"/>
        <v>0.57000000000000006</v>
      </c>
      <c r="N52" s="2">
        <f t="shared" si="10"/>
        <v>0.544326170798898</v>
      </c>
      <c r="O52" s="2">
        <f t="shared" si="20"/>
        <v>2.2038567493112966E-2</v>
      </c>
      <c r="P52" s="3">
        <f t="shared" si="21"/>
        <v>0.35320171155035496</v>
      </c>
      <c r="Q52" s="3">
        <f t="shared" ca="1" si="22"/>
        <v>4.7851737467944355</v>
      </c>
      <c r="R52" s="3">
        <f t="shared" si="11"/>
        <v>26</v>
      </c>
      <c r="S52" s="3">
        <f t="shared" ca="1" si="23"/>
        <v>84.456239272345499</v>
      </c>
      <c r="T52">
        <f t="shared" si="12"/>
        <v>26</v>
      </c>
      <c r="U52" s="3">
        <f t="shared" ca="1" si="13"/>
        <v>1.9839661157024793</v>
      </c>
      <c r="V52" s="3">
        <f t="shared" si="14"/>
        <v>2.4700444870347136</v>
      </c>
      <c r="W52" s="3">
        <f t="shared" ca="1" si="24"/>
        <v>7.3811679625418627</v>
      </c>
      <c r="X52" s="5">
        <f t="shared" ca="1" si="15"/>
        <v>41.460691307844954</v>
      </c>
      <c r="Y52" s="5">
        <f t="shared" ca="1" si="16"/>
        <v>51.61870012952788</v>
      </c>
    </row>
    <row r="53" spans="1:25" x14ac:dyDescent="0.25">
      <c r="A53">
        <f t="shared" si="17"/>
        <v>108</v>
      </c>
      <c r="B53" s="28">
        <f t="shared" si="18"/>
        <v>0.54</v>
      </c>
      <c r="C53">
        <f t="shared" si="0"/>
        <v>27</v>
      </c>
      <c r="D53" s="3">
        <f t="shared" si="1"/>
        <v>27.0815013154482</v>
      </c>
      <c r="E53" s="2">
        <f t="shared" si="2"/>
        <v>0.25669269972451791</v>
      </c>
      <c r="F53" s="2">
        <f t="shared" si="3"/>
        <v>0.51338539944903583</v>
      </c>
      <c r="G53" s="2">
        <f t="shared" si="4"/>
        <v>0.73340771349862255</v>
      </c>
      <c r="H53" s="2">
        <f t="shared" ca="1" si="5"/>
        <v>0.57901673553719002</v>
      </c>
      <c r="I53" s="2">
        <f t="shared" si="6"/>
        <v>0.54163002630896406</v>
      </c>
      <c r="J53" s="2">
        <f t="shared" si="7"/>
        <v>0.19498680947122704</v>
      </c>
      <c r="K53" s="2">
        <f t="shared" si="8"/>
        <v>6.0749999999999998E-2</v>
      </c>
      <c r="L53" s="2">
        <f t="shared" si="19"/>
        <v>0.58496042841368123</v>
      </c>
      <c r="M53" s="2">
        <f t="shared" si="9"/>
        <v>0.57000000000000006</v>
      </c>
      <c r="N53" s="2">
        <f t="shared" si="10"/>
        <v>0.58672617079889822</v>
      </c>
      <c r="O53" s="2">
        <f t="shared" si="20"/>
        <v>2.2038567493112966E-2</v>
      </c>
      <c r="P53" s="3">
        <f t="shared" si="21"/>
        <v>0.35320171155035496</v>
      </c>
      <c r="Q53" s="3">
        <f t="shared" ca="1" si="22"/>
        <v>4.9967962622456046</v>
      </c>
      <c r="R53" s="3">
        <f t="shared" si="11"/>
        <v>27</v>
      </c>
      <c r="S53" s="3">
        <f t="shared" ca="1" si="23"/>
        <v>84.383448201214023</v>
      </c>
      <c r="T53">
        <f t="shared" si="12"/>
        <v>27</v>
      </c>
      <c r="U53" s="3">
        <f t="shared" ca="1" si="13"/>
        <v>2.1045411157024794</v>
      </c>
      <c r="V53" s="3">
        <f t="shared" si="14"/>
        <v>2.5610920024858839</v>
      </c>
      <c r="W53" s="3">
        <f t="shared" ca="1" si="24"/>
        <v>7.0685633956911218</v>
      </c>
      <c r="X53" s="5">
        <f t="shared" ca="1" si="15"/>
        <v>42.11780919714105</v>
      </c>
      <c r="Y53" s="5">
        <f t="shared" ca="1" si="16"/>
        <v>51.254681361271004</v>
      </c>
    </row>
    <row r="54" spans="1:25" x14ac:dyDescent="0.25">
      <c r="A54">
        <f t="shared" si="17"/>
        <v>112</v>
      </c>
      <c r="B54" s="28">
        <f t="shared" si="18"/>
        <v>0.56000000000000005</v>
      </c>
      <c r="C54">
        <f t="shared" si="0"/>
        <v>28</v>
      </c>
      <c r="D54" s="3">
        <f t="shared" si="1"/>
        <v>28.078598852126198</v>
      </c>
      <c r="E54" s="2">
        <f t="shared" si="2"/>
        <v>0.2759426997245179</v>
      </c>
      <c r="F54" s="2">
        <f t="shared" si="3"/>
        <v>0.55188539944903592</v>
      </c>
      <c r="G54" s="2">
        <f t="shared" si="4"/>
        <v>0.78840771349862271</v>
      </c>
      <c r="H54" s="2">
        <f t="shared" ca="1" si="5"/>
        <v>0.59139173553719004</v>
      </c>
      <c r="I54" s="2">
        <f t="shared" si="6"/>
        <v>0.56157197704252404</v>
      </c>
      <c r="J54" s="2">
        <f t="shared" si="7"/>
        <v>0.20216591173530865</v>
      </c>
      <c r="K54" s="2">
        <f t="shared" si="8"/>
        <v>6.0749999999999998E-2</v>
      </c>
      <c r="L54" s="2">
        <f t="shared" si="19"/>
        <v>0.60649773520592598</v>
      </c>
      <c r="M54" s="2">
        <f t="shared" si="9"/>
        <v>0.57000000000000006</v>
      </c>
      <c r="N54" s="2">
        <f t="shared" si="10"/>
        <v>0.63072617079889814</v>
      </c>
      <c r="O54" s="2">
        <f t="shared" si="20"/>
        <v>2.2038567493112966E-2</v>
      </c>
      <c r="P54" s="3">
        <f t="shared" si="21"/>
        <v>0.35320171155035496</v>
      </c>
      <c r="Q54" s="3">
        <f t="shared" ca="1" si="22"/>
        <v>5.2145796220354912</v>
      </c>
      <c r="R54" s="3">
        <f t="shared" si="11"/>
        <v>28</v>
      </c>
      <c r="S54" s="3">
        <f t="shared" ca="1" si="23"/>
        <v>84.300329309072481</v>
      </c>
      <c r="T54">
        <f t="shared" si="12"/>
        <v>28</v>
      </c>
      <c r="U54" s="3">
        <f t="shared" ca="1" si="13"/>
        <v>2.2296661157024795</v>
      </c>
      <c r="V54" s="3">
        <f t="shared" si="14"/>
        <v>2.6537503622757703</v>
      </c>
      <c r="W54" s="3">
        <f t="shared" ca="1" si="24"/>
        <v>6.7733496686446983</v>
      </c>
      <c r="X54" s="5">
        <f t="shared" ca="1" si="15"/>
        <v>42.758309917840279</v>
      </c>
      <c r="Y54" s="5">
        <f t="shared" ca="1" si="16"/>
        <v>50.89097405017452</v>
      </c>
    </row>
    <row r="55" spans="1:25" x14ac:dyDescent="0.25">
      <c r="A55">
        <f t="shared" si="17"/>
        <v>116</v>
      </c>
      <c r="B55" s="28">
        <f t="shared" si="18"/>
        <v>0.57999999999999996</v>
      </c>
      <c r="C55">
        <f t="shared" si="0"/>
        <v>29</v>
      </c>
      <c r="D55" s="3">
        <f t="shared" si="1"/>
        <v>29.075895747141182</v>
      </c>
      <c r="E55" s="2">
        <f t="shared" si="2"/>
        <v>0.29589269972451793</v>
      </c>
      <c r="F55" s="2">
        <f t="shared" si="3"/>
        <v>0.59178539944903585</v>
      </c>
      <c r="G55" s="2">
        <f t="shared" si="4"/>
        <v>0.84540771349862265</v>
      </c>
      <c r="H55" s="2">
        <f t="shared" ca="1" si="5"/>
        <v>0.60421673553719002</v>
      </c>
      <c r="I55" s="2">
        <f t="shared" si="6"/>
        <v>0.58151791494282357</v>
      </c>
      <c r="J55" s="2">
        <f t="shared" si="7"/>
        <v>0.20934644937941652</v>
      </c>
      <c r="K55" s="2">
        <f t="shared" si="8"/>
        <v>6.0749999999999998E-2</v>
      </c>
      <c r="L55" s="2">
        <f t="shared" si="19"/>
        <v>0.62803934813824958</v>
      </c>
      <c r="M55" s="2">
        <f t="shared" si="9"/>
        <v>0.57000000000000006</v>
      </c>
      <c r="N55" s="2">
        <f t="shared" si="10"/>
        <v>0.67632617079889812</v>
      </c>
      <c r="O55" s="2">
        <f t="shared" si="20"/>
        <v>2.2038567493112966E-2</v>
      </c>
      <c r="P55" s="3">
        <f t="shared" si="21"/>
        <v>0.35320171155035496</v>
      </c>
      <c r="Q55" s="3">
        <f t="shared" ca="1" si="22"/>
        <v>5.4385227105122222</v>
      </c>
      <c r="R55" s="3">
        <f t="shared" si="11"/>
        <v>29</v>
      </c>
      <c r="S55" s="3">
        <f t="shared" ca="1" si="23"/>
        <v>84.208025540967427</v>
      </c>
      <c r="T55">
        <f t="shared" si="12"/>
        <v>29</v>
      </c>
      <c r="U55" s="3">
        <f t="shared" ca="1" si="13"/>
        <v>2.3593411157024797</v>
      </c>
      <c r="V55" s="3">
        <f t="shared" si="14"/>
        <v>2.7480184507525012</v>
      </c>
      <c r="W55" s="3">
        <f t="shared" ca="1" si="24"/>
        <v>6.4944421555442764</v>
      </c>
      <c r="X55" s="5">
        <f t="shared" ca="1" si="15"/>
        <v>43.382021943975062</v>
      </c>
      <c r="Y55" s="5">
        <f t="shared" ca="1" si="16"/>
        <v>50.528766671155111</v>
      </c>
    </row>
    <row r="56" spans="1:25" x14ac:dyDescent="0.25">
      <c r="A56">
        <f t="shared" si="17"/>
        <v>120</v>
      </c>
      <c r="B56" s="28">
        <f t="shared" si="18"/>
        <v>0.6</v>
      </c>
      <c r="C56">
        <f t="shared" si="0"/>
        <v>30</v>
      </c>
      <c r="D56" s="3">
        <f t="shared" si="1"/>
        <v>30.073372167062054</v>
      </c>
      <c r="E56" s="2">
        <f t="shared" si="2"/>
        <v>0.31654269972451787</v>
      </c>
      <c r="F56" s="2">
        <f t="shared" si="3"/>
        <v>0.63308539944903586</v>
      </c>
      <c r="G56" s="2">
        <f t="shared" si="4"/>
        <v>0.90440771349862259</v>
      </c>
      <c r="H56" s="2">
        <f t="shared" ca="1" si="5"/>
        <v>0.61749173553719006</v>
      </c>
      <c r="I56" s="2">
        <f t="shared" si="6"/>
        <v>0.60146744334124114</v>
      </c>
      <c r="J56" s="2">
        <f t="shared" si="7"/>
        <v>0.21652827960284682</v>
      </c>
      <c r="K56" s="2">
        <f t="shared" si="8"/>
        <v>6.0749999999999998E-2</v>
      </c>
      <c r="L56" s="2">
        <f t="shared" si="19"/>
        <v>0.64958483880854034</v>
      </c>
      <c r="M56" s="2">
        <f t="shared" si="9"/>
        <v>0.57000000000000006</v>
      </c>
      <c r="N56" s="2">
        <f t="shared" si="10"/>
        <v>0.72352617079889814</v>
      </c>
      <c r="O56" s="2">
        <f t="shared" si="20"/>
        <v>2.2038567493112966E-2</v>
      </c>
      <c r="P56" s="3">
        <f t="shared" si="21"/>
        <v>0.35320171155035496</v>
      </c>
      <c r="Q56" s="3">
        <f t="shared" ca="1" si="22"/>
        <v>5.6686245598043614</v>
      </c>
      <c r="R56" s="3">
        <f t="shared" si="11"/>
        <v>30</v>
      </c>
      <c r="S56" s="3">
        <f t="shared" ca="1" si="23"/>
        <v>84.107532516988499</v>
      </c>
      <c r="T56">
        <f t="shared" si="12"/>
        <v>30</v>
      </c>
      <c r="U56" s="3">
        <f t="shared" ca="1" si="13"/>
        <v>2.4935661157024795</v>
      </c>
      <c r="V56" s="3">
        <f t="shared" si="14"/>
        <v>2.8438953000446396</v>
      </c>
      <c r="W56" s="3">
        <f t="shared" ca="1" si="24"/>
        <v>6.2308185667273195</v>
      </c>
      <c r="X56" s="5">
        <f t="shared" ca="1" si="15"/>
        <v>43.988909291754872</v>
      </c>
      <c r="Y56" s="5">
        <f t="shared" ca="1" si="16"/>
        <v>50.169053710319979</v>
      </c>
    </row>
    <row r="57" spans="1:25" x14ac:dyDescent="0.25">
      <c r="A57">
        <f t="shared" si="17"/>
        <v>124</v>
      </c>
      <c r="B57" s="28">
        <f t="shared" si="18"/>
        <v>0.62</v>
      </c>
      <c r="C57">
        <f t="shared" si="0"/>
        <v>31</v>
      </c>
      <c r="D57" s="3">
        <f t="shared" si="1"/>
        <v>31.0710108219643</v>
      </c>
      <c r="E57" s="2">
        <f t="shared" si="2"/>
        <v>0.33789269972451791</v>
      </c>
      <c r="F57" s="2">
        <f t="shared" si="3"/>
        <v>0.67578539944903593</v>
      </c>
      <c r="G57" s="2">
        <f t="shared" si="4"/>
        <v>0.96540771349862275</v>
      </c>
      <c r="H57" s="2">
        <f t="shared" ca="1" si="5"/>
        <v>0.63121673553719004</v>
      </c>
      <c r="I57" s="2">
        <f t="shared" si="6"/>
        <v>0.62142021643928613</v>
      </c>
      <c r="J57" s="2">
        <f t="shared" si="7"/>
        <v>0.22371127791814299</v>
      </c>
      <c r="K57" s="2">
        <f t="shared" si="8"/>
        <v>6.0749999999999998E-2</v>
      </c>
      <c r="L57" s="2">
        <f t="shared" si="19"/>
        <v>0.67113383375442892</v>
      </c>
      <c r="M57" s="2">
        <f t="shared" si="9"/>
        <v>0.57000000000000006</v>
      </c>
      <c r="N57" s="2">
        <f t="shared" si="10"/>
        <v>0.77232617079889809</v>
      </c>
      <c r="O57" s="2">
        <f t="shared" si="20"/>
        <v>2.2038567493112966E-2</v>
      </c>
      <c r="P57" s="3">
        <f t="shared" si="21"/>
        <v>0.35320171155035496</v>
      </c>
      <c r="Q57" s="3">
        <f t="shared" ca="1" si="22"/>
        <v>5.9048843261635913</v>
      </c>
      <c r="R57" s="3">
        <f t="shared" si="11"/>
        <v>31</v>
      </c>
      <c r="S57" s="3">
        <f t="shared" ca="1" si="23"/>
        <v>83.999721354017794</v>
      </c>
      <c r="T57">
        <f t="shared" si="12"/>
        <v>31</v>
      </c>
      <c r="U57" s="3">
        <f t="shared" ca="1" si="13"/>
        <v>2.6323411157024799</v>
      </c>
      <c r="V57" s="3">
        <f t="shared" si="14"/>
        <v>2.9413800664038696</v>
      </c>
      <c r="W57" s="3">
        <f t="shared" ca="1" si="24"/>
        <v>5.9815178764023385</v>
      </c>
      <c r="X57" s="5">
        <f t="shared" ca="1" si="15"/>
        <v>44.579046265800677</v>
      </c>
      <c r="Y57" s="5">
        <f t="shared" ca="1" si="16"/>
        <v>49.812661924147918</v>
      </c>
    </row>
    <row r="58" spans="1:25" x14ac:dyDescent="0.25">
      <c r="A58">
        <f t="shared" si="17"/>
        <v>128</v>
      </c>
      <c r="B58" s="28">
        <f t="shared" si="18"/>
        <v>0.64</v>
      </c>
      <c r="C58">
        <f t="shared" ref="C58:C76" si="25">$B$17/$E$2*A58/100</f>
        <v>32</v>
      </c>
      <c r="D58" s="3">
        <f t="shared" si="1"/>
        <v>32.068796570788599</v>
      </c>
      <c r="E58" s="2">
        <f t="shared" ref="E58:E76" si="26">(D58/$E$2)^2*$B$12/1000*$B$7/100*$E$2</f>
        <v>0.35994269972451787</v>
      </c>
      <c r="F58" s="2">
        <f t="shared" ref="F58:F76" si="27">(D58/$E$2)^2*$B$13/1000*(1-$B$7/100)*$E$2</f>
        <v>0.71988539944903573</v>
      </c>
      <c r="G58" s="2">
        <f t="shared" ref="G58:G75" si="28">(D58/$E$2)^2*($B$16/1000)*$E$2</f>
        <v>1.0284077134986227</v>
      </c>
      <c r="H58" s="2">
        <f t="shared" ref="H58:H76" ca="1" si="29">(D58/$E$2)^2*($B$14/1000)*$E$2 + $B$15/1000*$E$2</f>
        <v>0.64539173553718998</v>
      </c>
      <c r="I58" s="2">
        <f t="shared" ref="I58:I76" si="30">0.5*$B$5*D58/$E$2*($G$5+$G$6)*$E$2*0.000000001*$B$8*1000</f>
        <v>0.64137593141577209</v>
      </c>
      <c r="J58" s="2">
        <f t="shared" ref="J58:J76" si="31">0.5*$G$11*D58/$E$2*($G$7+$G$8)*$E$2*0.000000001*$B$8*1000</f>
        <v>0.23089533530967796</v>
      </c>
      <c r="K58" s="2">
        <f t="shared" ref="K58:K76" si="32">0.5*($G$9+$G$10)*$E$2*0.000000000001*($B$5)^2*$B$8*1000</f>
        <v>6.0749999999999998E-2</v>
      </c>
      <c r="L58" s="2">
        <f t="shared" ref="L58:L76" si="33">$G$11*D58/$E$2*($G$12+$G$13)*$E$2*0.000000001*$B$8*1000</f>
        <v>0.69268600592903395</v>
      </c>
      <c r="M58" s="2">
        <f t="shared" si="9"/>
        <v>0.57000000000000006</v>
      </c>
      <c r="N58" s="2">
        <f t="shared" ref="N58:N76" si="34">($D58*(($B$5-$B$6)*$B$6)^0.5/$B$5)^2*$G$18/1000</f>
        <v>0.82272617079889809</v>
      </c>
      <c r="O58" s="2">
        <f t="shared" si="20"/>
        <v>2.2038567493112966E-2</v>
      </c>
      <c r="P58" s="3">
        <f t="shared" si="21"/>
        <v>0.35320171155035496</v>
      </c>
      <c r="Q58" s="3">
        <f t="shared" ca="1" si="22"/>
        <v>6.1473012707062171</v>
      </c>
      <c r="R58" s="3">
        <f t="shared" ref="R58:R76" si="35">$B$6*C58</f>
        <v>32</v>
      </c>
      <c r="S58" s="3">
        <f t="shared" ca="1" si="23"/>
        <v>83.885357375393681</v>
      </c>
      <c r="T58">
        <f t="shared" ref="T58:T76" si="36">$B$17/$E$2*A58/100</f>
        <v>32</v>
      </c>
      <c r="U58" s="3">
        <f t="shared" ref="U58:U75" ca="1" si="37">E58+F58+G58+H58+O58</f>
        <v>2.7756661157024793</v>
      </c>
      <c r="V58" s="3">
        <f t="shared" si="14"/>
        <v>3.0404720109464956</v>
      </c>
      <c r="W58" s="3">
        <f t="shared" ca="1" si="24"/>
        <v>5.7456385492845428</v>
      </c>
      <c r="X58" s="5">
        <f t="shared" ref="X58:X76" ca="1" si="38">U58/Q58*100</f>
        <v>45.152596130750624</v>
      </c>
      <c r="Y58" s="5">
        <f t="shared" ref="Y58:Y76" ca="1" si="39">V58/Q58*100</f>
        <v>49.460273330595989</v>
      </c>
    </row>
    <row r="59" spans="1:25" x14ac:dyDescent="0.25">
      <c r="A59">
        <f t="shared" ref="A59:A76" si="40">A58+2*$E$2</f>
        <v>132</v>
      </c>
      <c r="B59" s="28">
        <f t="shared" si="18"/>
        <v>0.66</v>
      </c>
      <c r="C59">
        <f t="shared" si="25"/>
        <v>33</v>
      </c>
      <c r="D59" s="3">
        <f t="shared" si="1"/>
        <v>33.066716097892495</v>
      </c>
      <c r="E59" s="2">
        <f t="shared" si="26"/>
        <v>0.38269269972451797</v>
      </c>
      <c r="F59" s="2">
        <f t="shared" si="27"/>
        <v>0.76538539944903594</v>
      </c>
      <c r="G59" s="2">
        <f t="shared" si="28"/>
        <v>1.0934077134986229</v>
      </c>
      <c r="H59" s="2">
        <f t="shared" ca="1" si="29"/>
        <v>0.66001673553718998</v>
      </c>
      <c r="I59" s="2">
        <f t="shared" si="30"/>
        <v>0.66133432195784991</v>
      </c>
      <c r="J59" s="2">
        <f t="shared" si="31"/>
        <v>0.23808035590482601</v>
      </c>
      <c r="K59" s="2">
        <f t="shared" si="32"/>
        <v>6.0749999999999998E-2</v>
      </c>
      <c r="L59" s="2">
        <f t="shared" si="33"/>
        <v>0.71424106771447804</v>
      </c>
      <c r="M59" s="2">
        <f t="shared" si="9"/>
        <v>0.57000000000000006</v>
      </c>
      <c r="N59" s="2">
        <f t="shared" si="34"/>
        <v>0.87472617079889814</v>
      </c>
      <c r="O59" s="2">
        <f t="shared" si="20"/>
        <v>2.2038567493112966E-2</v>
      </c>
      <c r="P59" s="3">
        <f t="shared" si="21"/>
        <v>0.35320171155035496</v>
      </c>
      <c r="Q59" s="3">
        <f t="shared" ca="1" si="22"/>
        <v>6.3958747436288874</v>
      </c>
      <c r="R59" s="3">
        <f t="shared" si="35"/>
        <v>33</v>
      </c>
      <c r="S59" s="3">
        <f t="shared" ca="1" si="23"/>
        <v>83.765115547629193</v>
      </c>
      <c r="T59">
        <f t="shared" si="36"/>
        <v>33</v>
      </c>
      <c r="U59" s="3">
        <f t="shared" ca="1" si="37"/>
        <v>2.9235411157024798</v>
      </c>
      <c r="V59" s="3">
        <f t="shared" si="14"/>
        <v>3.1411704838691654</v>
      </c>
      <c r="W59" s="3">
        <f t="shared" ca="1" si="24"/>
        <v>5.5223362824950444</v>
      </c>
      <c r="X59" s="5">
        <f t="shared" ca="1" si="38"/>
        <v>45.70979315401231</v>
      </c>
      <c r="Y59" s="5">
        <f t="shared" ca="1" si="39"/>
        <v>49.112445283550535</v>
      </c>
    </row>
    <row r="60" spans="1:25" x14ac:dyDescent="0.25">
      <c r="A60">
        <f t="shared" si="40"/>
        <v>136</v>
      </c>
      <c r="B60" s="28">
        <f t="shared" si="18"/>
        <v>0.68</v>
      </c>
      <c r="C60">
        <f t="shared" si="25"/>
        <v>34</v>
      </c>
      <c r="D60" s="3">
        <f t="shared" si="1"/>
        <v>34.064757646262841</v>
      </c>
      <c r="E60" s="2">
        <f t="shared" si="26"/>
        <v>0.40614269972451789</v>
      </c>
      <c r="F60" s="2">
        <f t="shared" si="27"/>
        <v>0.81228539944903577</v>
      </c>
      <c r="G60" s="2">
        <f t="shared" si="28"/>
        <v>1.1604077134986226</v>
      </c>
      <c r="H60" s="2">
        <f t="shared" ca="1" si="29"/>
        <v>0.67509173553718993</v>
      </c>
      <c r="I60" s="2">
        <f t="shared" si="30"/>
        <v>0.68129515292525689</v>
      </c>
      <c r="J60" s="2">
        <f t="shared" si="31"/>
        <v>0.24526625505309246</v>
      </c>
      <c r="K60" s="2">
        <f t="shared" si="32"/>
        <v>6.0749999999999998E-2</v>
      </c>
      <c r="L60" s="2">
        <f t="shared" si="33"/>
        <v>0.73579876515927745</v>
      </c>
      <c r="M60" s="2">
        <f t="shared" si="9"/>
        <v>0.57000000000000006</v>
      </c>
      <c r="N60" s="2">
        <f t="shared" si="34"/>
        <v>0.92832617079889812</v>
      </c>
      <c r="O60" s="2">
        <f t="shared" si="20"/>
        <v>2.2038567493112966E-2</v>
      </c>
      <c r="P60" s="3">
        <f t="shared" si="21"/>
        <v>0.35320171155035496</v>
      </c>
      <c r="Q60" s="3">
        <f t="shared" ca="1" si="22"/>
        <v>6.6506041711893591</v>
      </c>
      <c r="R60" s="3">
        <f t="shared" si="35"/>
        <v>34</v>
      </c>
      <c r="S60" s="3">
        <f t="shared" ca="1" si="23"/>
        <v>83.639593293172027</v>
      </c>
      <c r="T60">
        <f t="shared" si="36"/>
        <v>34</v>
      </c>
      <c r="U60" s="3">
        <f t="shared" ca="1" si="37"/>
        <v>3.0759661157024794</v>
      </c>
      <c r="V60" s="3">
        <f t="shared" si="14"/>
        <v>3.2434749114296375</v>
      </c>
      <c r="W60" s="3">
        <f t="shared" ca="1" si="24"/>
        <v>5.3108214300354337</v>
      </c>
      <c r="X60" s="5">
        <f t="shared" ca="1" si="38"/>
        <v>46.250927532684443</v>
      </c>
      <c r="Y60" s="5">
        <f t="shared" ca="1" si="39"/>
        <v>48.769627960726936</v>
      </c>
    </row>
    <row r="61" spans="1:25" x14ac:dyDescent="0.25">
      <c r="A61">
        <f t="shared" si="40"/>
        <v>140</v>
      </c>
      <c r="B61" s="28">
        <f t="shared" si="18"/>
        <v>0.7</v>
      </c>
      <c r="C61">
        <f t="shared" si="25"/>
        <v>35</v>
      </c>
      <c r="D61" s="3">
        <f t="shared" si="1"/>
        <v>35.062910796147868</v>
      </c>
      <c r="E61" s="2">
        <f t="shared" si="26"/>
        <v>0.430292699724518</v>
      </c>
      <c r="F61" s="2">
        <f t="shared" si="27"/>
        <v>0.860585399449036</v>
      </c>
      <c r="G61" s="2">
        <f t="shared" si="28"/>
        <v>1.2294077134986228</v>
      </c>
      <c r="H61" s="2">
        <f t="shared" ca="1" si="29"/>
        <v>0.69061673553719005</v>
      </c>
      <c r="I61" s="2">
        <f t="shared" si="30"/>
        <v>0.70125821592295745</v>
      </c>
      <c r="J61" s="2">
        <f t="shared" si="31"/>
        <v>0.25245295773226473</v>
      </c>
      <c r="K61" s="2">
        <f t="shared" si="32"/>
        <v>6.0749999999999998E-2</v>
      </c>
      <c r="L61" s="2">
        <f t="shared" si="33"/>
        <v>0.75735887319679407</v>
      </c>
      <c r="M61" s="2">
        <f t="shared" si="9"/>
        <v>0.57000000000000006</v>
      </c>
      <c r="N61" s="2">
        <f t="shared" si="34"/>
        <v>0.98352617079889815</v>
      </c>
      <c r="O61" s="2">
        <f t="shared" si="20"/>
        <v>2.2038567493112966E-2</v>
      </c>
      <c r="P61" s="3">
        <f t="shared" si="21"/>
        <v>0.35320171155035496</v>
      </c>
      <c r="Q61" s="3">
        <f t="shared" ca="1" si="22"/>
        <v>6.9114890449037496</v>
      </c>
      <c r="R61" s="3">
        <f t="shared" si="35"/>
        <v>35</v>
      </c>
      <c r="S61" s="3">
        <f t="shared" ca="1" si="23"/>
        <v>83.50932118517953</v>
      </c>
      <c r="T61">
        <f t="shared" si="36"/>
        <v>35</v>
      </c>
      <c r="U61" s="3">
        <f t="shared" ca="1" si="37"/>
        <v>3.2329411157024803</v>
      </c>
      <c r="V61" s="3">
        <f t="shared" si="14"/>
        <v>3.3473847851440279</v>
      </c>
      <c r="W61" s="3">
        <f t="shared" ca="1" si="24"/>
        <v>5.110356238078559</v>
      </c>
      <c r="X61" s="5">
        <f t="shared" ca="1" si="38"/>
        <v>46.77633278007319</v>
      </c>
      <c r="Y61" s="5">
        <f t="shared" ca="1" si="39"/>
        <v>48.432179569354204</v>
      </c>
    </row>
    <row r="62" spans="1:25" x14ac:dyDescent="0.25">
      <c r="A62">
        <f t="shared" si="40"/>
        <v>144</v>
      </c>
      <c r="B62" s="28">
        <f t="shared" si="18"/>
        <v>0.72</v>
      </c>
      <c r="C62">
        <f t="shared" si="25"/>
        <v>36</v>
      </c>
      <c r="D62" s="3">
        <f t="shared" si="1"/>
        <v>36.061166280344047</v>
      </c>
      <c r="E62" s="2">
        <f t="shared" si="26"/>
        <v>0.45514269972451793</v>
      </c>
      <c r="F62" s="2">
        <f t="shared" si="27"/>
        <v>0.91028539944903586</v>
      </c>
      <c r="G62" s="2">
        <f t="shared" si="28"/>
        <v>1.3004077134986225</v>
      </c>
      <c r="H62" s="2">
        <f t="shared" ca="1" si="29"/>
        <v>0.70659173553719001</v>
      </c>
      <c r="I62" s="2">
        <f t="shared" si="30"/>
        <v>0.72122332560688096</v>
      </c>
      <c r="J62" s="2">
        <f t="shared" si="31"/>
        <v>0.25964039721847715</v>
      </c>
      <c r="K62" s="2">
        <f t="shared" si="32"/>
        <v>6.0749999999999998E-2</v>
      </c>
      <c r="L62" s="2">
        <f t="shared" si="33"/>
        <v>0.7789211916554315</v>
      </c>
      <c r="M62" s="2">
        <f t="shared" si="9"/>
        <v>0.57000000000000006</v>
      </c>
      <c r="N62" s="2">
        <f t="shared" si="34"/>
        <v>1.040326170798898</v>
      </c>
      <c r="O62" s="2">
        <f t="shared" si="20"/>
        <v>2.2038567493112966E-2</v>
      </c>
      <c r="P62" s="3">
        <f t="shared" si="21"/>
        <v>0.35320171155035496</v>
      </c>
      <c r="Q62" s="3">
        <f t="shared" ca="1" si="22"/>
        <v>7.1785289125325216</v>
      </c>
      <c r="R62" s="3">
        <f t="shared" si="35"/>
        <v>36</v>
      </c>
      <c r="S62" s="3">
        <f t="shared" ca="1" si="23"/>
        <v>83.374771921771142</v>
      </c>
      <c r="T62">
        <f t="shared" si="36"/>
        <v>36</v>
      </c>
      <c r="U62" s="3">
        <f t="shared" ca="1" si="37"/>
        <v>3.3944661157024791</v>
      </c>
      <c r="V62" s="3">
        <f t="shared" si="14"/>
        <v>3.4528996527728006</v>
      </c>
      <c r="W62" s="3">
        <f t="shared" ca="1" si="24"/>
        <v>4.9202519883109099</v>
      </c>
      <c r="X62" s="5">
        <f t="shared" ca="1" si="38"/>
        <v>47.286375203926589</v>
      </c>
      <c r="Y62" s="5">
        <f t="shared" ca="1" si="39"/>
        <v>48.100379546352599</v>
      </c>
    </row>
    <row r="63" spans="1:25" x14ac:dyDescent="0.25">
      <c r="A63">
        <f t="shared" si="40"/>
        <v>148</v>
      </c>
      <c r="B63" s="28">
        <f t="shared" si="18"/>
        <v>0.74</v>
      </c>
      <c r="C63">
        <f t="shared" si="25"/>
        <v>37</v>
      </c>
      <c r="D63" s="3">
        <f t="shared" si="1"/>
        <v>37.059515829252582</v>
      </c>
      <c r="E63" s="2">
        <f t="shared" si="26"/>
        <v>0.48069269972451806</v>
      </c>
      <c r="F63" s="2">
        <f t="shared" si="27"/>
        <v>0.96138539944903612</v>
      </c>
      <c r="G63" s="2">
        <f t="shared" si="28"/>
        <v>1.3734077134986229</v>
      </c>
      <c r="H63" s="2">
        <f t="shared" ca="1" si="29"/>
        <v>0.72301673553719004</v>
      </c>
      <c r="I63" s="2">
        <f t="shared" si="30"/>
        <v>0.74119031658505163</v>
      </c>
      <c r="J63" s="2">
        <f t="shared" si="31"/>
        <v>0.26682851397061857</v>
      </c>
      <c r="K63" s="2">
        <f t="shared" si="32"/>
        <v>6.0749999999999998E-2</v>
      </c>
      <c r="L63" s="2">
        <f t="shared" si="33"/>
        <v>0.80048554191185584</v>
      </c>
      <c r="M63" s="2">
        <f t="shared" si="9"/>
        <v>0.57000000000000006</v>
      </c>
      <c r="N63" s="2">
        <f t="shared" si="34"/>
        <v>1.098726170798898</v>
      </c>
      <c r="O63" s="2">
        <f t="shared" si="20"/>
        <v>2.2038567493112966E-2</v>
      </c>
      <c r="P63" s="3">
        <f t="shared" si="21"/>
        <v>0.35320171155035496</v>
      </c>
      <c r="Q63" s="3">
        <f t="shared" ca="1" si="22"/>
        <v>7.4517233705192591</v>
      </c>
      <c r="R63" s="3">
        <f t="shared" si="35"/>
        <v>37</v>
      </c>
      <c r="S63" s="3">
        <f t="shared" ca="1" si="23"/>
        <v>83.236367894205642</v>
      </c>
      <c r="T63">
        <f t="shared" si="36"/>
        <v>37</v>
      </c>
      <c r="U63" s="3">
        <f t="shared" ca="1" si="37"/>
        <v>3.5605411157024807</v>
      </c>
      <c r="V63" s="3">
        <f t="shared" si="14"/>
        <v>3.5600191107595371</v>
      </c>
      <c r="W63" s="3">
        <f t="shared" ca="1" si="24"/>
        <v>4.7398661220799285</v>
      </c>
      <c r="X63" s="5">
        <f t="shared" ca="1" si="38"/>
        <v>47.781445159233968</v>
      </c>
      <c r="Y63" s="5">
        <f t="shared" ca="1" si="39"/>
        <v>47.77444000194366</v>
      </c>
    </row>
    <row r="64" spans="1:25" x14ac:dyDescent="0.25">
      <c r="A64">
        <f t="shared" si="40"/>
        <v>152</v>
      </c>
      <c r="B64" s="28">
        <f t="shared" si="18"/>
        <v>0.76</v>
      </c>
      <c r="C64">
        <f t="shared" si="25"/>
        <v>38</v>
      </c>
      <c r="D64" s="3">
        <f t="shared" si="1"/>
        <v>38.057952040258584</v>
      </c>
      <c r="E64" s="2">
        <f t="shared" si="26"/>
        <v>0.506942699724518</v>
      </c>
      <c r="F64" s="2">
        <f t="shared" si="27"/>
        <v>1.013885399449036</v>
      </c>
      <c r="G64" s="2">
        <f t="shared" si="28"/>
        <v>1.4484077134986226</v>
      </c>
      <c r="H64" s="2">
        <f t="shared" ca="1" si="29"/>
        <v>0.73989173553719001</v>
      </c>
      <c r="I64" s="2">
        <f t="shared" si="30"/>
        <v>0.76115904080517172</v>
      </c>
      <c r="J64" s="2">
        <f t="shared" si="31"/>
        <v>0.27401725468986188</v>
      </c>
      <c r="K64" s="2">
        <f t="shared" si="32"/>
        <v>6.0749999999999998E-2</v>
      </c>
      <c r="L64" s="2">
        <f t="shared" si="33"/>
        <v>0.82205176406958558</v>
      </c>
      <c r="M64" s="2">
        <f t="shared" si="9"/>
        <v>0.57000000000000006</v>
      </c>
      <c r="N64" s="2">
        <f t="shared" si="34"/>
        <v>1.1587261707988981</v>
      </c>
      <c r="O64" s="2">
        <f t="shared" si="20"/>
        <v>2.2038567493112966E-2</v>
      </c>
      <c r="P64" s="3">
        <f t="shared" si="21"/>
        <v>0.35320171155035496</v>
      </c>
      <c r="Q64" s="3">
        <f t="shared" ca="1" si="22"/>
        <v>7.7310720576163519</v>
      </c>
      <c r="R64" s="3">
        <f t="shared" si="35"/>
        <v>38</v>
      </c>
      <c r="S64" s="3">
        <f t="shared" ca="1" si="23"/>
        <v>83.09448759942471</v>
      </c>
      <c r="T64">
        <f t="shared" si="36"/>
        <v>38</v>
      </c>
      <c r="U64" s="3">
        <f t="shared" ca="1" si="37"/>
        <v>3.73116611570248</v>
      </c>
      <c r="V64" s="3">
        <f t="shared" si="14"/>
        <v>3.6687427978566305</v>
      </c>
      <c r="W64" s="3">
        <f t="shared" ca="1" si="24"/>
        <v>4.5685993988685478</v>
      </c>
      <c r="X64" s="5">
        <f t="shared" ca="1" si="38"/>
        <v>48.261949803283493</v>
      </c>
      <c r="Y64" s="5">
        <f t="shared" ca="1" si="39"/>
        <v>47.454515628816672</v>
      </c>
    </row>
    <row r="65" spans="1:25" x14ac:dyDescent="0.25">
      <c r="A65">
        <f t="shared" si="40"/>
        <v>156</v>
      </c>
      <c r="B65" s="28">
        <f t="shared" si="18"/>
        <v>0.78</v>
      </c>
      <c r="C65">
        <f t="shared" si="25"/>
        <v>39</v>
      </c>
      <c r="D65" s="3">
        <f t="shared" si="1"/>
        <v>39.056468267095305</v>
      </c>
      <c r="E65" s="2">
        <f t="shared" si="26"/>
        <v>0.53389269972451803</v>
      </c>
      <c r="F65" s="2">
        <f t="shared" si="27"/>
        <v>1.0677853994490361</v>
      </c>
      <c r="G65" s="2">
        <f t="shared" si="28"/>
        <v>1.5254077134986226</v>
      </c>
      <c r="H65" s="2">
        <f t="shared" ca="1" si="29"/>
        <v>0.75721673553718993</v>
      </c>
      <c r="I65" s="2">
        <f t="shared" si="30"/>
        <v>0.78112936534190613</v>
      </c>
      <c r="J65" s="2">
        <f t="shared" si="31"/>
        <v>0.2812065715230862</v>
      </c>
      <c r="K65" s="2">
        <f t="shared" si="32"/>
        <v>6.0749999999999998E-2</v>
      </c>
      <c r="L65" s="2">
        <f t="shared" si="33"/>
        <v>0.84361971456925866</v>
      </c>
      <c r="M65" s="2">
        <f t="shared" si="9"/>
        <v>0.57000000000000006</v>
      </c>
      <c r="N65" s="2">
        <f t="shared" si="34"/>
        <v>1.2203261707988982</v>
      </c>
      <c r="O65" s="2">
        <f t="shared" si="20"/>
        <v>2.2038567493112966E-2</v>
      </c>
      <c r="P65" s="3">
        <f t="shared" si="21"/>
        <v>0.35320171155035496</v>
      </c>
      <c r="Q65" s="3">
        <f t="shared" ca="1" si="22"/>
        <v>8.0165746494859818</v>
      </c>
      <c r="R65" s="3">
        <f t="shared" si="35"/>
        <v>39</v>
      </c>
      <c r="S65" s="3">
        <f t="shared" ca="1" si="23"/>
        <v>82.949471097691656</v>
      </c>
      <c r="T65">
        <f t="shared" si="36"/>
        <v>39</v>
      </c>
      <c r="U65" s="3">
        <f t="shared" ca="1" si="37"/>
        <v>3.9063411157024799</v>
      </c>
      <c r="V65" s="3">
        <f t="shared" si="14"/>
        <v>3.7790703897262623</v>
      </c>
      <c r="W65" s="3">
        <f t="shared" ca="1" si="24"/>
        <v>4.4058931275966104</v>
      </c>
      <c r="X65" s="5">
        <f t="shared" ca="1" si="38"/>
        <v>48.728307119961173</v>
      </c>
      <c r="Y65" s="5">
        <f t="shared" ca="1" si="39"/>
        <v>47.140712273771115</v>
      </c>
    </row>
    <row r="66" spans="1:25" x14ac:dyDescent="0.25">
      <c r="A66">
        <f t="shared" si="40"/>
        <v>160</v>
      </c>
      <c r="B66" s="28">
        <f t="shared" si="18"/>
        <v>0.8</v>
      </c>
      <c r="C66">
        <f t="shared" si="25"/>
        <v>40</v>
      </c>
      <c r="D66" s="3">
        <f t="shared" si="1"/>
        <v>40.055058525717108</v>
      </c>
      <c r="E66" s="2">
        <f t="shared" si="26"/>
        <v>0.56154269972451798</v>
      </c>
      <c r="F66" s="2">
        <f t="shared" si="27"/>
        <v>1.123085399449036</v>
      </c>
      <c r="G66" s="2">
        <f t="shared" si="28"/>
        <v>1.6044077134986228</v>
      </c>
      <c r="H66" s="2">
        <f t="shared" ca="1" si="29"/>
        <v>0.77499173553719003</v>
      </c>
      <c r="I66" s="2">
        <f t="shared" si="30"/>
        <v>0.80110117051434215</v>
      </c>
      <c r="J66" s="2">
        <f t="shared" si="31"/>
        <v>0.28839642138516319</v>
      </c>
      <c r="K66" s="2">
        <f t="shared" si="32"/>
        <v>6.0749999999999998E-2</v>
      </c>
      <c r="L66" s="2">
        <f t="shared" si="33"/>
        <v>0.86518926415548958</v>
      </c>
      <c r="M66" s="2">
        <f t="shared" si="9"/>
        <v>0.57000000000000006</v>
      </c>
      <c r="N66" s="2">
        <f t="shared" si="34"/>
        <v>1.2835261707988979</v>
      </c>
      <c r="O66" s="2">
        <f t="shared" si="20"/>
        <v>2.2038567493112966E-2</v>
      </c>
      <c r="P66" s="3">
        <f t="shared" si="21"/>
        <v>0.35320171155035496</v>
      </c>
      <c r="Q66" s="3">
        <f t="shared" ca="1" si="22"/>
        <v>8.3082308541067285</v>
      </c>
      <c r="R66" s="3">
        <f t="shared" si="35"/>
        <v>40</v>
      </c>
      <c r="S66" s="3">
        <f t="shared" ca="1" si="23"/>
        <v>82.80162467717355</v>
      </c>
      <c r="T66">
        <f t="shared" si="36"/>
        <v>40</v>
      </c>
      <c r="U66" s="3">
        <f t="shared" ca="1" si="37"/>
        <v>4.0860661157024802</v>
      </c>
      <c r="V66" s="3">
        <f t="shared" si="14"/>
        <v>3.8910015943470064</v>
      </c>
      <c r="W66" s="3">
        <f t="shared" ca="1" si="24"/>
        <v>4.2512264975854475</v>
      </c>
      <c r="X66" s="5">
        <f t="shared" ca="1" si="38"/>
        <v>49.180941014448976</v>
      </c>
      <c r="Y66" s="5">
        <f t="shared" ca="1" si="39"/>
        <v>46.833094345515185</v>
      </c>
    </row>
    <row r="67" spans="1:25" x14ac:dyDescent="0.25">
      <c r="A67">
        <f t="shared" si="40"/>
        <v>164</v>
      </c>
      <c r="B67" s="28">
        <f t="shared" si="18"/>
        <v>0.82</v>
      </c>
      <c r="C67">
        <f t="shared" si="25"/>
        <v>41</v>
      </c>
      <c r="D67" s="3">
        <f t="shared" si="1"/>
        <v>41.053717413878886</v>
      </c>
      <c r="E67" s="2">
        <f t="shared" si="26"/>
        <v>0.58989269972451797</v>
      </c>
      <c r="F67" s="2">
        <f t="shared" si="27"/>
        <v>1.1797853994490359</v>
      </c>
      <c r="G67" s="2">
        <f t="shared" si="28"/>
        <v>1.6854077134986225</v>
      </c>
      <c r="H67" s="2">
        <f t="shared" ca="1" si="29"/>
        <v>0.79321673553718997</v>
      </c>
      <c r="I67" s="2">
        <f t="shared" si="30"/>
        <v>0.82107434827757775</v>
      </c>
      <c r="J67" s="2">
        <f t="shared" si="31"/>
        <v>0.29558676537992801</v>
      </c>
      <c r="K67" s="2">
        <f t="shared" si="32"/>
        <v>6.0749999999999998E-2</v>
      </c>
      <c r="L67" s="2">
        <f t="shared" si="33"/>
        <v>0.88676029613978402</v>
      </c>
      <c r="M67" s="2">
        <f t="shared" si="9"/>
        <v>0.57000000000000006</v>
      </c>
      <c r="N67" s="2">
        <f t="shared" si="34"/>
        <v>1.348326170798898</v>
      </c>
      <c r="O67" s="2">
        <f t="shared" si="20"/>
        <v>2.2038567493112966E-2</v>
      </c>
      <c r="P67" s="3">
        <f t="shared" si="21"/>
        <v>0.35320171155035496</v>
      </c>
      <c r="Q67" s="3">
        <f t="shared" ca="1" si="22"/>
        <v>8.6060404078490222</v>
      </c>
      <c r="R67" s="3">
        <f t="shared" si="35"/>
        <v>41</v>
      </c>
      <c r="S67" s="3">
        <f t="shared" ca="1" si="23"/>
        <v>82.651224856706534</v>
      </c>
      <c r="T67">
        <f t="shared" si="36"/>
        <v>41</v>
      </c>
      <c r="U67" s="3">
        <f t="shared" ca="1" si="37"/>
        <v>4.2703411157024798</v>
      </c>
      <c r="V67" s="3">
        <f t="shared" si="14"/>
        <v>4.0045361480893007</v>
      </c>
      <c r="W67" s="3">
        <f t="shared" ca="1" si="24"/>
        <v>4.1041140270294587</v>
      </c>
      <c r="X67" s="5">
        <f t="shared" ca="1" si="38"/>
        <v>49.620277309037185</v>
      </c>
      <c r="Y67" s="5">
        <f t="shared" ca="1" si="39"/>
        <v>46.531691211175556</v>
      </c>
    </row>
    <row r="68" spans="1:25" x14ac:dyDescent="0.25">
      <c r="A68">
        <f t="shared" si="40"/>
        <v>168</v>
      </c>
      <c r="B68" s="28">
        <f t="shared" si="18"/>
        <v>0.84</v>
      </c>
      <c r="C68">
        <f t="shared" si="25"/>
        <v>42</v>
      </c>
      <c r="D68" s="3">
        <f t="shared" si="1"/>
        <v>42.052440042150025</v>
      </c>
      <c r="E68" s="2">
        <f t="shared" si="26"/>
        <v>0.61894269972451799</v>
      </c>
      <c r="F68" s="2">
        <f t="shared" si="27"/>
        <v>1.237885399449036</v>
      </c>
      <c r="G68" s="2">
        <f t="shared" si="28"/>
        <v>1.7684077134986229</v>
      </c>
      <c r="H68" s="2">
        <f t="shared" ca="1" si="29"/>
        <v>0.81189173553718996</v>
      </c>
      <c r="I68" s="2">
        <f t="shared" si="30"/>
        <v>0.84104880084300049</v>
      </c>
      <c r="J68" s="2">
        <f t="shared" si="31"/>
        <v>0.30277756830348018</v>
      </c>
      <c r="K68" s="2">
        <f t="shared" si="32"/>
        <v>6.0749999999999998E-2</v>
      </c>
      <c r="L68" s="2">
        <f t="shared" si="33"/>
        <v>0.90833270491044049</v>
      </c>
      <c r="M68" s="2">
        <f t="shared" si="9"/>
        <v>0.57000000000000006</v>
      </c>
      <c r="N68" s="2">
        <f t="shared" si="34"/>
        <v>1.4147261707988981</v>
      </c>
      <c r="O68" s="2">
        <f t="shared" si="20"/>
        <v>2.2038567493112966E-2</v>
      </c>
      <c r="P68" s="3">
        <f t="shared" si="21"/>
        <v>0.35320171155035496</v>
      </c>
      <c r="Q68" s="3">
        <f t="shared" ca="1" si="22"/>
        <v>8.9100030721086529</v>
      </c>
      <c r="R68" s="3">
        <f t="shared" si="35"/>
        <v>42</v>
      </c>
      <c r="S68" s="3">
        <f t="shared" ca="1" si="23"/>
        <v>82.498521833737527</v>
      </c>
      <c r="T68">
        <f t="shared" si="36"/>
        <v>42</v>
      </c>
      <c r="U68" s="3">
        <f t="shared" ca="1" si="37"/>
        <v>4.4591661157024793</v>
      </c>
      <c r="V68" s="3">
        <f t="shared" si="14"/>
        <v>4.1196738123489327</v>
      </c>
      <c r="W68" s="3">
        <f t="shared" ca="1" si="24"/>
        <v>3.9641031399416318</v>
      </c>
      <c r="X68" s="5">
        <f t="shared" ca="1" si="38"/>
        <v>50.046740496209139</v>
      </c>
      <c r="Y68" s="5">
        <f t="shared" ca="1" si="39"/>
        <v>46.236502715076675</v>
      </c>
    </row>
    <row r="69" spans="1:25" x14ac:dyDescent="0.25">
      <c r="A69">
        <f t="shared" si="40"/>
        <v>172</v>
      </c>
      <c r="B69" s="28">
        <f t="shared" si="18"/>
        <v>0.86</v>
      </c>
      <c r="C69">
        <f t="shared" si="25"/>
        <v>43</v>
      </c>
      <c r="D69" s="3">
        <f t="shared" si="1"/>
        <v>43.051221974511044</v>
      </c>
      <c r="E69" s="2">
        <f t="shared" si="26"/>
        <v>0.64869269972451793</v>
      </c>
      <c r="F69" s="2">
        <f t="shared" si="27"/>
        <v>1.2973853994490359</v>
      </c>
      <c r="G69" s="2">
        <f t="shared" si="28"/>
        <v>1.8534077134986227</v>
      </c>
      <c r="H69" s="2">
        <f t="shared" ca="1" si="29"/>
        <v>0.83101673553719002</v>
      </c>
      <c r="I69" s="2">
        <f t="shared" si="30"/>
        <v>0.86102443949022089</v>
      </c>
      <c r="J69" s="2">
        <f t="shared" si="31"/>
        <v>0.30996879821647955</v>
      </c>
      <c r="K69" s="2">
        <f t="shared" si="32"/>
        <v>6.0749999999999998E-2</v>
      </c>
      <c r="L69" s="2">
        <f t="shared" si="33"/>
        <v>0.92990639464943858</v>
      </c>
      <c r="M69" s="2">
        <f t="shared" si="9"/>
        <v>0.57000000000000006</v>
      </c>
      <c r="N69" s="2">
        <f t="shared" si="34"/>
        <v>1.4827261707988977</v>
      </c>
      <c r="O69" s="2">
        <f t="shared" si="20"/>
        <v>2.2038567493112966E-2</v>
      </c>
      <c r="P69" s="3">
        <f t="shared" si="21"/>
        <v>0.35320171155035496</v>
      </c>
      <c r="Q69" s="3">
        <f t="shared" ca="1" si="22"/>
        <v>9.2201186304078693</v>
      </c>
      <c r="R69" s="3">
        <f t="shared" si="35"/>
        <v>43</v>
      </c>
      <c r="S69" s="3">
        <f t="shared" ca="1" si="23"/>
        <v>82.343742465113863</v>
      </c>
      <c r="T69">
        <f t="shared" si="36"/>
        <v>43</v>
      </c>
      <c r="U69" s="3">
        <f t="shared" ca="1" si="37"/>
        <v>4.6525411157024799</v>
      </c>
      <c r="V69" s="3">
        <f t="shared" si="14"/>
        <v>4.2364143706481494</v>
      </c>
      <c r="W69" s="3">
        <f t="shared" ca="1" si="24"/>
        <v>3.8307718773324546</v>
      </c>
      <c r="X69" s="5">
        <f t="shared" ca="1" si="38"/>
        <v>50.460751126980519</v>
      </c>
      <c r="Y69" s="5">
        <f t="shared" ca="1" si="39"/>
        <v>45.947503936408069</v>
      </c>
    </row>
    <row r="70" spans="1:25" x14ac:dyDescent="0.25">
      <c r="A70">
        <f t="shared" si="40"/>
        <v>176</v>
      </c>
      <c r="B70" s="28">
        <f t="shared" si="18"/>
        <v>0.88</v>
      </c>
      <c r="C70">
        <f t="shared" si="25"/>
        <v>44</v>
      </c>
      <c r="D70" s="3">
        <f t="shared" si="1"/>
        <v>44.050059177016124</v>
      </c>
      <c r="E70" s="2">
        <f t="shared" si="26"/>
        <v>0.67914269972451791</v>
      </c>
      <c r="F70" s="2">
        <f t="shared" si="27"/>
        <v>1.3582853994490358</v>
      </c>
      <c r="G70" s="2">
        <f t="shared" si="28"/>
        <v>1.9404077134986224</v>
      </c>
      <c r="H70" s="2">
        <f t="shared" ca="1" si="29"/>
        <v>0.85059173553718992</v>
      </c>
      <c r="I70" s="2">
        <f t="shared" si="30"/>
        <v>0.88100118354032242</v>
      </c>
      <c r="J70" s="2">
        <f t="shared" si="31"/>
        <v>0.31716042607451617</v>
      </c>
      <c r="K70" s="2">
        <f t="shared" si="32"/>
        <v>6.0749999999999998E-2</v>
      </c>
      <c r="L70" s="2">
        <f t="shared" si="33"/>
        <v>0.95148127822354833</v>
      </c>
      <c r="M70" s="2">
        <f t="shared" si="9"/>
        <v>0.57000000000000006</v>
      </c>
      <c r="N70" s="2">
        <f t="shared" si="34"/>
        <v>1.552326170798898</v>
      </c>
      <c r="O70" s="2">
        <f t="shared" si="20"/>
        <v>2.2038567493112966E-2</v>
      </c>
      <c r="P70" s="3">
        <f t="shared" si="21"/>
        <v>0.35320171155035496</v>
      </c>
      <c r="Q70" s="3">
        <f t="shared" ca="1" si="22"/>
        <v>9.5363868858901171</v>
      </c>
      <c r="R70" s="3">
        <f t="shared" si="35"/>
        <v>44</v>
      </c>
      <c r="S70" s="3">
        <f t="shared" ca="1" si="23"/>
        <v>82.187092852910666</v>
      </c>
      <c r="T70">
        <f t="shared" si="36"/>
        <v>44</v>
      </c>
      <c r="U70" s="3">
        <f t="shared" ca="1" si="37"/>
        <v>4.8504661157024787</v>
      </c>
      <c r="V70" s="3">
        <f t="shared" si="14"/>
        <v>4.3547576261303975</v>
      </c>
      <c r="W70" s="3">
        <f t="shared" ca="1" si="24"/>
        <v>3.703726744485865</v>
      </c>
      <c r="X70" s="5">
        <f t="shared" ca="1" si="38"/>
        <v>50.862723731134999</v>
      </c>
      <c r="Y70" s="5">
        <f t="shared" ca="1" si="39"/>
        <v>45.66464928739024</v>
      </c>
    </row>
    <row r="71" spans="1:25" x14ac:dyDescent="0.25">
      <c r="A71">
        <f t="shared" si="40"/>
        <v>180</v>
      </c>
      <c r="B71" s="28">
        <f t="shared" si="18"/>
        <v>0.9</v>
      </c>
      <c r="C71">
        <f t="shared" si="25"/>
        <v>45</v>
      </c>
      <c r="D71" s="3">
        <f t="shared" si="1"/>
        <v>45.048947973272611</v>
      </c>
      <c r="E71" s="2">
        <f t="shared" si="26"/>
        <v>0.71029269972451781</v>
      </c>
      <c r="F71" s="2">
        <f t="shared" si="27"/>
        <v>1.4205853994490358</v>
      </c>
      <c r="G71" s="2">
        <f t="shared" si="28"/>
        <v>2.0294077134986228</v>
      </c>
      <c r="H71" s="2">
        <f t="shared" ca="1" si="29"/>
        <v>0.87061673553718999</v>
      </c>
      <c r="I71" s="2">
        <f t="shared" si="30"/>
        <v>0.90097895946545226</v>
      </c>
      <c r="J71" s="2">
        <f t="shared" si="31"/>
        <v>0.32435242540756282</v>
      </c>
      <c r="K71" s="2">
        <f t="shared" si="32"/>
        <v>6.0749999999999998E-2</v>
      </c>
      <c r="L71" s="2">
        <f t="shared" si="33"/>
        <v>0.97305727622268845</v>
      </c>
      <c r="M71" s="2">
        <f t="shared" si="9"/>
        <v>0.57000000000000006</v>
      </c>
      <c r="N71" s="2">
        <f t="shared" si="34"/>
        <v>1.6235261707988982</v>
      </c>
      <c r="O71" s="2">
        <f t="shared" si="20"/>
        <v>2.2038567493112966E-2</v>
      </c>
      <c r="P71" s="3">
        <f t="shared" si="21"/>
        <v>0.35320171155035496</v>
      </c>
      <c r="Q71" s="3">
        <f t="shared" ca="1" si="22"/>
        <v>9.8588076591474358</v>
      </c>
      <c r="R71" s="3">
        <f t="shared" si="35"/>
        <v>45</v>
      </c>
      <c r="S71" s="3">
        <f t="shared" ca="1" si="23"/>
        <v>82.028760595011704</v>
      </c>
      <c r="T71">
        <f t="shared" si="36"/>
        <v>45</v>
      </c>
      <c r="U71" s="3">
        <f t="shared" ca="1" si="37"/>
        <v>5.0529411157024802</v>
      </c>
      <c r="V71" s="3">
        <f t="shared" si="14"/>
        <v>4.4747033993877148</v>
      </c>
      <c r="W71" s="3">
        <f t="shared" ca="1" si="24"/>
        <v>3.5826006933266306</v>
      </c>
      <c r="X71" s="5">
        <f t="shared" ca="1" si="38"/>
        <v>51.253065181915169</v>
      </c>
      <c r="Y71" s="5">
        <f t="shared" ca="1" si="39"/>
        <v>45.387876040323071</v>
      </c>
    </row>
    <row r="72" spans="1:25" x14ac:dyDescent="0.25">
      <c r="A72">
        <f t="shared" si="40"/>
        <v>184</v>
      </c>
      <c r="B72" s="28">
        <f t="shared" si="18"/>
        <v>0.92</v>
      </c>
      <c r="C72">
        <f t="shared" si="25"/>
        <v>46</v>
      </c>
      <c r="D72" s="3">
        <f t="shared" si="1"/>
        <v>46.047885005704906</v>
      </c>
      <c r="E72" s="2">
        <f t="shared" si="26"/>
        <v>0.74214269972451807</v>
      </c>
      <c r="F72" s="2">
        <f t="shared" si="27"/>
        <v>1.4842853994490361</v>
      </c>
      <c r="G72" s="2">
        <f t="shared" si="28"/>
        <v>2.120407713498623</v>
      </c>
      <c r="H72" s="2">
        <f t="shared" ca="1" si="29"/>
        <v>0.89109173553719012</v>
      </c>
      <c r="I72" s="2">
        <f t="shared" si="30"/>
        <v>0.92095770011409817</v>
      </c>
      <c r="J72" s="2">
        <f t="shared" si="31"/>
        <v>0.33154477204107535</v>
      </c>
      <c r="K72" s="2">
        <f t="shared" si="32"/>
        <v>6.0749999999999998E-2</v>
      </c>
      <c r="L72" s="2">
        <f t="shared" si="33"/>
        <v>0.99463431612322606</v>
      </c>
      <c r="M72" s="2">
        <f t="shared" si="9"/>
        <v>0.57000000000000006</v>
      </c>
      <c r="N72" s="2">
        <f t="shared" si="34"/>
        <v>1.6963261707988986</v>
      </c>
      <c r="O72" s="2">
        <f t="shared" si="20"/>
        <v>2.2038567493112966E-2</v>
      </c>
      <c r="P72" s="3">
        <f t="shared" si="21"/>
        <v>0.35320171155035496</v>
      </c>
      <c r="Q72" s="3">
        <f t="shared" ca="1" si="22"/>
        <v>10.187380786330131</v>
      </c>
      <c r="R72" s="3">
        <f t="shared" si="35"/>
        <v>46</v>
      </c>
      <c r="S72" s="3">
        <f t="shared" ca="1" si="23"/>
        <v>81.868916750060322</v>
      </c>
      <c r="T72">
        <f t="shared" si="36"/>
        <v>46</v>
      </c>
      <c r="U72" s="3">
        <f t="shared" ca="1" si="37"/>
        <v>5.25996611570248</v>
      </c>
      <c r="V72" s="3">
        <f t="shared" si="14"/>
        <v>4.5962515265704118</v>
      </c>
      <c r="W72" s="3">
        <f t="shared" ca="1" si="24"/>
        <v>3.4670512368036381</v>
      </c>
      <c r="X72" s="5">
        <f t="shared" ca="1" si="38"/>
        <v>51.632173431276172</v>
      </c>
      <c r="Y72" s="5">
        <f t="shared" ca="1" si="39"/>
        <v>45.117107360292856</v>
      </c>
    </row>
    <row r="73" spans="1:25" x14ac:dyDescent="0.25">
      <c r="A73">
        <f t="shared" si="40"/>
        <v>188</v>
      </c>
      <c r="B73" s="28">
        <f t="shared" si="18"/>
        <v>0.94</v>
      </c>
      <c r="C73">
        <f t="shared" si="25"/>
        <v>47</v>
      </c>
      <c r="D73" s="3">
        <f t="shared" si="1"/>
        <v>47.046867201744931</v>
      </c>
      <c r="E73" s="2">
        <f t="shared" si="26"/>
        <v>0.77469269972451793</v>
      </c>
      <c r="F73" s="2">
        <f t="shared" si="27"/>
        <v>1.5493853994490361</v>
      </c>
      <c r="G73" s="2">
        <f t="shared" si="28"/>
        <v>2.213407713498623</v>
      </c>
      <c r="H73" s="2">
        <f t="shared" ca="1" si="29"/>
        <v>0.91201673553718998</v>
      </c>
      <c r="I73" s="2">
        <f t="shared" si="30"/>
        <v>0.9409373440348987</v>
      </c>
      <c r="J73" s="2">
        <f t="shared" si="31"/>
        <v>0.33873744385256349</v>
      </c>
      <c r="K73" s="2">
        <f t="shared" si="32"/>
        <v>6.0749999999999998E-2</v>
      </c>
      <c r="L73" s="2">
        <f t="shared" si="33"/>
        <v>1.0162123315576908</v>
      </c>
      <c r="M73" s="2">
        <f t="shared" si="9"/>
        <v>0.57000000000000006</v>
      </c>
      <c r="N73" s="2">
        <f t="shared" si="34"/>
        <v>1.7707261707988982</v>
      </c>
      <c r="O73" s="2">
        <f t="shared" si="20"/>
        <v>2.2038567493112966E-2</v>
      </c>
      <c r="P73" s="3">
        <f t="shared" si="21"/>
        <v>0.35320171155035496</v>
      </c>
      <c r="Q73" s="3">
        <f t="shared" ca="1" si="22"/>
        <v>10.522106117496884</v>
      </c>
      <c r="R73" s="3">
        <f t="shared" si="35"/>
        <v>47</v>
      </c>
      <c r="S73" s="3">
        <f t="shared" ca="1" si="23"/>
        <v>81.707717558178388</v>
      </c>
      <c r="T73">
        <f t="shared" si="36"/>
        <v>47</v>
      </c>
      <c r="U73" s="3">
        <f t="shared" ca="1" si="37"/>
        <v>5.4715411157024798</v>
      </c>
      <c r="V73" s="3">
        <f t="shared" si="14"/>
        <v>4.7194018577371644</v>
      </c>
      <c r="W73" s="3">
        <f t="shared" ca="1" si="24"/>
        <v>3.3567586907627436</v>
      </c>
      <c r="X73" s="5">
        <f t="shared" ca="1" si="38"/>
        <v>52.000436553324846</v>
      </c>
      <c r="Y73" s="5">
        <f t="shared" ca="1" si="39"/>
        <v>44.85225491015926</v>
      </c>
    </row>
    <row r="74" spans="1:25" x14ac:dyDescent="0.25">
      <c r="A74">
        <f t="shared" si="40"/>
        <v>192</v>
      </c>
      <c r="B74" s="28">
        <f t="shared" si="18"/>
        <v>0.96</v>
      </c>
      <c r="C74">
        <f t="shared" si="25"/>
        <v>48</v>
      </c>
      <c r="D74" s="3">
        <f t="shared" si="1"/>
        <v>48.045891744233685</v>
      </c>
      <c r="E74" s="2">
        <f t="shared" si="26"/>
        <v>0.80794269972451804</v>
      </c>
      <c r="F74" s="2">
        <f t="shared" si="27"/>
        <v>1.6158853994490361</v>
      </c>
      <c r="G74" s="2">
        <f t="shared" si="28"/>
        <v>2.3084077134986227</v>
      </c>
      <c r="H74" s="2">
        <f t="shared" ca="1" si="29"/>
        <v>0.93339173553719001</v>
      </c>
      <c r="I74" s="2">
        <f t="shared" si="30"/>
        <v>0.96091783488467386</v>
      </c>
      <c r="J74" s="2">
        <f t="shared" si="31"/>
        <v>0.34593042055848255</v>
      </c>
      <c r="K74" s="2">
        <f t="shared" si="32"/>
        <v>6.0749999999999998E-2</v>
      </c>
      <c r="L74" s="2">
        <f t="shared" si="33"/>
        <v>1.0377912616754474</v>
      </c>
      <c r="M74" s="2">
        <f t="shared" si="9"/>
        <v>0.57000000000000006</v>
      </c>
      <c r="N74" s="2">
        <f t="shared" si="34"/>
        <v>1.8467261707988978</v>
      </c>
      <c r="O74" s="2">
        <f t="shared" si="20"/>
        <v>2.2038567493112966E-2</v>
      </c>
      <c r="P74" s="3">
        <f t="shared" si="21"/>
        <v>0.35320171155035496</v>
      </c>
      <c r="Q74" s="3">
        <f t="shared" ca="1" si="22"/>
        <v>10.862983515170335</v>
      </c>
      <c r="R74" s="3">
        <f t="shared" si="35"/>
        <v>48</v>
      </c>
      <c r="S74" s="3">
        <f t="shared" ca="1" si="23"/>
        <v>81.545305952134257</v>
      </c>
      <c r="T74">
        <f t="shared" si="36"/>
        <v>48</v>
      </c>
      <c r="U74" s="3">
        <f t="shared" ca="1" si="37"/>
        <v>5.6876661157024797</v>
      </c>
      <c r="V74" s="3">
        <f t="shared" si="14"/>
        <v>4.844154255410615</v>
      </c>
      <c r="W74" s="3">
        <f t="shared" ca="1" si="24"/>
        <v>3.2514245378086324</v>
      </c>
      <c r="X74" s="5">
        <f t="shared" ca="1" si="38"/>
        <v>52.358232043338383</v>
      </c>
      <c r="Y74" s="5">
        <f t="shared" ca="1" si="39"/>
        <v>44.593221085585505</v>
      </c>
    </row>
    <row r="75" spans="1:25" x14ac:dyDescent="0.25">
      <c r="A75">
        <f t="shared" si="40"/>
        <v>196</v>
      </c>
      <c r="B75" s="28">
        <f t="shared" si="18"/>
        <v>0.98</v>
      </c>
      <c r="C75">
        <f t="shared" si="25"/>
        <v>49</v>
      </c>
      <c r="D75" s="3">
        <f t="shared" si="1"/>
        <v>49.044956045434709</v>
      </c>
      <c r="E75" s="2">
        <f t="shared" si="26"/>
        <v>0.84189269972451797</v>
      </c>
      <c r="F75" s="2">
        <f t="shared" si="27"/>
        <v>1.6837853994490359</v>
      </c>
      <c r="G75" s="2">
        <f t="shared" si="28"/>
        <v>2.4054077134986227</v>
      </c>
      <c r="H75" s="2">
        <f t="shared" ca="1" si="29"/>
        <v>0.95521673553719</v>
      </c>
      <c r="I75" s="2">
        <f t="shared" si="30"/>
        <v>0.98089912090869424</v>
      </c>
      <c r="J75" s="2">
        <f t="shared" si="31"/>
        <v>0.35312368352712992</v>
      </c>
      <c r="K75" s="2">
        <f t="shared" si="32"/>
        <v>6.0749999999999998E-2</v>
      </c>
      <c r="L75" s="2">
        <f t="shared" si="33"/>
        <v>1.0593710505813898</v>
      </c>
      <c r="M75" s="2">
        <f>($G$14+$G$15)*$E$2*0.000000001*$G$19*$B$8*1000</f>
        <v>0.57000000000000006</v>
      </c>
      <c r="N75" s="2">
        <f t="shared" si="34"/>
        <v>1.9243261707988983</v>
      </c>
      <c r="O75" s="2">
        <f t="shared" si="20"/>
        <v>2.2038567493112966E-2</v>
      </c>
      <c r="P75" s="3">
        <f t="shared" si="21"/>
        <v>0.35320171155035496</v>
      </c>
      <c r="Q75" s="3">
        <f t="shared" ca="1" si="22"/>
        <v>11.210012853068946</v>
      </c>
      <c r="R75" s="3">
        <f t="shared" si="35"/>
        <v>49</v>
      </c>
      <c r="S75" s="3">
        <f t="shared" ca="1" si="23"/>
        <v>81.381812888124031</v>
      </c>
      <c r="T75">
        <f t="shared" si="36"/>
        <v>49</v>
      </c>
      <c r="U75" s="3">
        <f t="shared" ca="1" si="37"/>
        <v>5.9083411157024797</v>
      </c>
      <c r="V75" s="3">
        <f t="shared" si="14"/>
        <v>4.9705085933092255</v>
      </c>
      <c r="W75" s="3">
        <f t="shared" ca="1" si="24"/>
        <v>3.1507699070448392</v>
      </c>
      <c r="X75" s="5">
        <f t="shared" ca="1" si="38"/>
        <v>52.705926328041308</v>
      </c>
      <c r="Y75" s="5">
        <f t="shared" ca="1" si="39"/>
        <v>44.339900930162251</v>
      </c>
    </row>
    <row r="76" spans="1:25" x14ac:dyDescent="0.25">
      <c r="A76">
        <f t="shared" si="40"/>
        <v>200</v>
      </c>
      <c r="B76" s="28">
        <f t="shared" si="18"/>
        <v>1</v>
      </c>
      <c r="C76">
        <f t="shared" si="25"/>
        <v>50</v>
      </c>
      <c r="D76" s="3">
        <f t="shared" si="1"/>
        <v>50.04405772415565</v>
      </c>
      <c r="E76" s="2">
        <f t="shared" si="26"/>
        <v>0.87654269972451804</v>
      </c>
      <c r="F76" s="2">
        <f t="shared" si="27"/>
        <v>1.7530853994490361</v>
      </c>
      <c r="G76" s="2">
        <f>(D76/$E$2)^2*($B$16/1000)*$E$2</f>
        <v>2.5044077134986229</v>
      </c>
      <c r="H76" s="2">
        <f t="shared" ca="1" si="29"/>
        <v>0.97749173553719004</v>
      </c>
      <c r="I76" s="2">
        <f t="shared" si="30"/>
        <v>1.0008811544831131</v>
      </c>
      <c r="J76" s="2">
        <f t="shared" si="31"/>
        <v>0.36031721561392066</v>
      </c>
      <c r="K76" s="2">
        <f t="shared" si="32"/>
        <v>6.0749999999999998E-2</v>
      </c>
      <c r="L76" s="2">
        <f t="shared" si="33"/>
        <v>1.0809516468417619</v>
      </c>
      <c r="M76" s="2">
        <f>($G$14+$G$15)*$E$2*0.000000001*$G$19*$B$8*1000</f>
        <v>0.57000000000000006</v>
      </c>
      <c r="N76" s="2">
        <f t="shared" si="34"/>
        <v>2.0035261707988981</v>
      </c>
      <c r="O76" s="2">
        <f t="shared" si="20"/>
        <v>2.2038567493112966E-2</v>
      </c>
      <c r="P76" s="3">
        <f t="shared" si="21"/>
        <v>0.35320171155035496</v>
      </c>
      <c r="Q76" s="3">
        <f t="shared" ca="1" si="22"/>
        <v>11.563194014990527</v>
      </c>
      <c r="R76" s="3">
        <f t="shared" si="35"/>
        <v>50</v>
      </c>
      <c r="S76" s="3">
        <f t="shared" ca="1" si="23"/>
        <v>81.217358520782867</v>
      </c>
      <c r="T76">
        <f t="shared" si="36"/>
        <v>50</v>
      </c>
      <c r="U76" s="3">
        <f ca="1">E76+F76+G76+H76</f>
        <v>6.1115275482093674</v>
      </c>
      <c r="V76" s="3">
        <f>SUM(I76:O76)</f>
        <v>5.0984647552308067</v>
      </c>
      <c r="W76" s="3">
        <f t="shared" ca="1" si="24"/>
        <v>3.054534163246454</v>
      </c>
      <c r="X76" s="5">
        <f t="shared" ca="1" si="38"/>
        <v>52.853282062779385</v>
      </c>
      <c r="Y76" s="5">
        <f t="shared" ca="1" si="39"/>
        <v>44.092183773974178</v>
      </c>
    </row>
    <row r="77" spans="1:25" x14ac:dyDescent="0.25">
      <c r="C77" s="3"/>
      <c r="D77" s="4"/>
      <c r="E77" s="7"/>
      <c r="F77" s="7"/>
      <c r="G77" s="7"/>
      <c r="H77" s="7"/>
      <c r="J77" s="1"/>
      <c r="L77" s="1"/>
      <c r="M77" s="3"/>
      <c r="N77" s="3"/>
      <c r="O77" s="3"/>
      <c r="P77" s="2"/>
      <c r="Q77" s="3"/>
      <c r="R77" s="3"/>
      <c r="S77" s="3"/>
      <c r="T77" s="1"/>
      <c r="U77" s="3"/>
      <c r="V77" s="5"/>
      <c r="W77" s="5"/>
    </row>
    <row r="78" spans="1:25" x14ac:dyDescent="0.25">
      <c r="D78" s="4"/>
      <c r="E78" s="7" t="s">
        <v>161</v>
      </c>
      <c r="F78" s="7"/>
      <c r="G78" s="7"/>
      <c r="H78" s="7"/>
      <c r="J78" s="1"/>
      <c r="L78" s="1"/>
      <c r="M78" s="3"/>
      <c r="N78" s="3"/>
      <c r="O78" s="3"/>
      <c r="P78" s="2"/>
      <c r="Q78" s="3"/>
      <c r="R78" s="3"/>
      <c r="S78" s="3"/>
      <c r="T78" s="1"/>
      <c r="U78" s="3"/>
      <c r="V78" s="5"/>
      <c r="W78" s="5"/>
    </row>
    <row r="79" spans="1:25" x14ac:dyDescent="0.25">
      <c r="C79" s="3"/>
      <c r="D79" s="4"/>
      <c r="F79" s="7"/>
      <c r="G79" s="7"/>
      <c r="H79" s="7"/>
      <c r="J79" s="1"/>
      <c r="L79" s="1"/>
      <c r="M79" s="3"/>
      <c r="N79" s="3"/>
      <c r="O79" s="3"/>
      <c r="P79" s="2"/>
      <c r="Q79" s="3"/>
      <c r="R79" s="3"/>
      <c r="S79" s="3"/>
      <c r="T79" s="1"/>
      <c r="U79" s="3"/>
      <c r="V79" s="5"/>
      <c r="W79" s="5"/>
    </row>
    <row r="80" spans="1:25" x14ac:dyDescent="0.25">
      <c r="C80" s="3"/>
      <c r="D80" s="4"/>
      <c r="E80" s="7"/>
      <c r="F80" s="7"/>
      <c r="G80" s="7"/>
      <c r="H80" s="7"/>
      <c r="J80" s="1"/>
      <c r="L80" s="1"/>
      <c r="M80" s="3"/>
      <c r="N80" s="3"/>
      <c r="O80" s="3"/>
      <c r="P80" s="2"/>
      <c r="Q80" s="3"/>
      <c r="R80" s="3"/>
      <c r="S80" s="3"/>
      <c r="T80" s="1"/>
      <c r="U80" s="3"/>
      <c r="V80" s="5"/>
      <c r="W80" s="5"/>
    </row>
    <row r="81" spans="3:23" x14ac:dyDescent="0.25">
      <c r="C81" s="3"/>
      <c r="D81" s="4"/>
      <c r="E81" s="7"/>
      <c r="F81" s="7"/>
      <c r="G81" s="7"/>
      <c r="H81" s="7"/>
      <c r="J81" s="1"/>
      <c r="L81" s="1"/>
      <c r="M81" s="3"/>
      <c r="N81" s="3"/>
      <c r="O81" s="3"/>
      <c r="P81" s="2"/>
      <c r="Q81" s="3"/>
      <c r="R81" s="3"/>
      <c r="S81" s="3"/>
      <c r="T81" s="1"/>
      <c r="U81" s="3"/>
      <c r="V81" s="5"/>
      <c r="W81" s="5"/>
    </row>
    <row r="82" spans="3:23" x14ac:dyDescent="0.25">
      <c r="C82" s="3"/>
      <c r="D82" s="4"/>
      <c r="E82" s="7"/>
      <c r="F82" s="7"/>
      <c r="G82" s="7"/>
      <c r="H82" s="7"/>
      <c r="J82" s="1"/>
      <c r="L82" s="1"/>
      <c r="M82" s="3"/>
      <c r="N82" s="3"/>
      <c r="O82" s="3"/>
      <c r="P82" s="2"/>
      <c r="Q82" s="3"/>
      <c r="R82" s="3"/>
      <c r="S82" s="3"/>
      <c r="T82" s="1"/>
      <c r="U82" s="3"/>
      <c r="V82" s="5"/>
      <c r="W82" s="5"/>
    </row>
    <row r="83" spans="3:23" x14ac:dyDescent="0.25">
      <c r="C83" s="3"/>
      <c r="D83" s="4"/>
      <c r="E83" s="7"/>
      <c r="F83" s="7"/>
      <c r="G83" s="7"/>
      <c r="H83" s="7"/>
      <c r="J83" s="1"/>
      <c r="L83" s="1"/>
      <c r="M83" s="3"/>
      <c r="N83" s="3"/>
      <c r="O83" s="3"/>
      <c r="P83" s="2"/>
      <c r="Q83" s="3"/>
      <c r="R83" s="3"/>
      <c r="S83" s="3"/>
      <c r="T83" s="1"/>
      <c r="U83" s="3"/>
      <c r="V83" s="5"/>
      <c r="W83" s="5"/>
    </row>
    <row r="84" spans="3:23" x14ac:dyDescent="0.25">
      <c r="C84" s="3"/>
      <c r="D84" s="4"/>
      <c r="E84" s="7"/>
      <c r="F84" s="7"/>
      <c r="G84" s="7"/>
      <c r="H84" s="7"/>
      <c r="J84" s="1"/>
      <c r="L84" s="1"/>
      <c r="M84" s="3"/>
      <c r="N84" s="3"/>
      <c r="O84" s="3"/>
      <c r="P84" s="2"/>
      <c r="Q84" s="3"/>
      <c r="R84" s="3"/>
      <c r="S84" s="3"/>
      <c r="T84" s="1"/>
      <c r="U84" s="3"/>
      <c r="V84" s="5"/>
      <c r="W84" s="5"/>
    </row>
    <row r="85" spans="3:23" x14ac:dyDescent="0.25">
      <c r="C85" s="3"/>
      <c r="D85" s="4"/>
      <c r="E85" s="7"/>
      <c r="F85" s="7"/>
      <c r="G85" s="7"/>
      <c r="H85" s="7"/>
      <c r="J85" s="1"/>
      <c r="L85" s="1"/>
      <c r="M85" s="3"/>
      <c r="N85" s="3"/>
      <c r="O85" s="3"/>
      <c r="P85" s="2"/>
      <c r="Q85" s="3"/>
      <c r="R85" s="3"/>
      <c r="S85" s="3"/>
      <c r="T85" s="1"/>
      <c r="U85" s="3"/>
      <c r="V85" s="5"/>
      <c r="W85" s="5"/>
    </row>
    <row r="86" spans="3:23" x14ac:dyDescent="0.25">
      <c r="C86" s="3"/>
      <c r="D86" s="4"/>
      <c r="E86" s="7"/>
      <c r="F86" s="7"/>
      <c r="G86" s="7"/>
      <c r="H86" s="7"/>
      <c r="J86" s="1"/>
      <c r="L86" s="1"/>
      <c r="M86" s="3"/>
      <c r="N86" s="3"/>
      <c r="O86" s="3"/>
      <c r="P86" s="2"/>
      <c r="Q86" s="3"/>
      <c r="R86" s="3"/>
      <c r="S86" s="3"/>
      <c r="T86" s="1"/>
      <c r="U86" s="3"/>
      <c r="V86" s="5"/>
      <c r="W86" s="5"/>
    </row>
    <row r="87" spans="3:23" x14ac:dyDescent="0.25">
      <c r="C87" s="3"/>
      <c r="D87" s="4"/>
      <c r="E87" s="7"/>
      <c r="F87" s="7"/>
      <c r="G87" s="7"/>
      <c r="H87" s="7"/>
      <c r="J87" s="1"/>
      <c r="L87" s="1"/>
      <c r="M87" s="3"/>
      <c r="N87" s="3"/>
      <c r="O87" s="3"/>
      <c r="P87" s="2"/>
      <c r="Q87" s="3"/>
      <c r="R87" s="3"/>
      <c r="S87" s="3"/>
      <c r="T87" s="1"/>
      <c r="U87" s="3"/>
      <c r="V87" s="5"/>
      <c r="W87" s="5"/>
    </row>
    <row r="88" spans="3:23" x14ac:dyDescent="0.25">
      <c r="C88" s="3"/>
      <c r="D88" s="4"/>
      <c r="E88" s="7"/>
      <c r="F88" s="7"/>
      <c r="G88" s="7"/>
      <c r="H88" s="7"/>
      <c r="J88" s="1"/>
      <c r="L88" s="1"/>
      <c r="M88" s="3"/>
      <c r="N88" s="3"/>
      <c r="O88" s="3"/>
      <c r="P88" s="2"/>
      <c r="Q88" s="3"/>
      <c r="R88" s="3"/>
      <c r="S88" s="3"/>
      <c r="T88" s="1"/>
      <c r="U88" s="3"/>
      <c r="V88" s="5"/>
      <c r="W88" s="5"/>
    </row>
    <row r="89" spans="3:23" x14ac:dyDescent="0.25">
      <c r="C89" s="3"/>
      <c r="D89" s="4"/>
      <c r="E89" s="7"/>
      <c r="F89" s="7"/>
      <c r="G89" s="7"/>
      <c r="H89" s="7"/>
      <c r="J89" s="1"/>
      <c r="L89" s="1"/>
      <c r="M89" s="3"/>
      <c r="N89" s="3"/>
      <c r="O89" s="3"/>
      <c r="P89" s="2"/>
      <c r="Q89" s="3"/>
      <c r="R89" s="3"/>
      <c r="S89" s="3"/>
      <c r="T89" s="1"/>
      <c r="U89" s="3"/>
      <c r="V89" s="5"/>
      <c r="W89" s="5"/>
    </row>
    <row r="90" spans="3:23" x14ac:dyDescent="0.25">
      <c r="C90" s="3"/>
      <c r="D90" s="4"/>
      <c r="E90" s="7"/>
      <c r="F90" s="7"/>
      <c r="G90" s="7"/>
      <c r="H90" s="7"/>
      <c r="J90" s="1"/>
      <c r="L90" s="1"/>
      <c r="M90" s="3"/>
      <c r="N90" s="3"/>
      <c r="O90" s="3"/>
      <c r="P90" s="2"/>
      <c r="Q90" s="3"/>
      <c r="R90" s="3"/>
      <c r="S90" s="3"/>
      <c r="T90" s="1"/>
      <c r="U90" s="3"/>
      <c r="V90" s="5"/>
      <c r="W90" s="5"/>
    </row>
    <row r="91" spans="3:23" x14ac:dyDescent="0.25">
      <c r="C91" s="3"/>
      <c r="D91" s="4"/>
      <c r="E91" s="7"/>
      <c r="F91" s="7"/>
      <c r="G91" s="7"/>
      <c r="H91" s="7"/>
      <c r="J91" s="1"/>
      <c r="L91" s="1"/>
      <c r="M91" s="3"/>
      <c r="N91" s="3"/>
      <c r="O91" s="3"/>
      <c r="P91" s="2"/>
      <c r="Q91" s="3"/>
      <c r="R91" s="3"/>
      <c r="S91" s="3"/>
      <c r="T91" s="1"/>
      <c r="U91" s="3"/>
      <c r="V91" s="5"/>
      <c r="W91" s="5"/>
    </row>
    <row r="92" spans="3:23" x14ac:dyDescent="0.25">
      <c r="C92" s="3"/>
      <c r="D92" s="4"/>
      <c r="E92" s="7"/>
      <c r="F92" s="7"/>
      <c r="G92" s="7"/>
      <c r="H92" s="7"/>
      <c r="J92" s="1"/>
      <c r="L92" s="1"/>
      <c r="M92" s="3"/>
      <c r="N92" s="3"/>
      <c r="O92" s="3"/>
      <c r="P92" s="2"/>
      <c r="Q92" s="3"/>
      <c r="R92" s="3"/>
      <c r="S92" s="3"/>
      <c r="T92" s="1"/>
      <c r="U92" s="3"/>
      <c r="V92" s="5"/>
      <c r="W92" s="5"/>
    </row>
    <row r="93" spans="3:23" x14ac:dyDescent="0.25">
      <c r="C93" s="3"/>
      <c r="D93" s="4"/>
      <c r="E93" s="7"/>
      <c r="F93" s="7"/>
      <c r="G93" s="7"/>
      <c r="H93" s="7"/>
      <c r="J93" s="1"/>
      <c r="L93" s="1"/>
      <c r="M93" s="3"/>
      <c r="N93" s="3"/>
      <c r="O93" s="3"/>
      <c r="P93" s="2"/>
      <c r="Q93" s="3"/>
      <c r="R93" s="3"/>
      <c r="S93" s="3"/>
      <c r="T93" s="1"/>
      <c r="U93" s="3"/>
      <c r="V93" s="5"/>
      <c r="W93" s="5"/>
    </row>
    <row r="94" spans="3:23" x14ac:dyDescent="0.25">
      <c r="C94" s="3"/>
      <c r="D94" s="4"/>
      <c r="E94" s="7"/>
      <c r="F94" s="7"/>
      <c r="G94" s="7"/>
      <c r="H94" s="7"/>
      <c r="J94" s="1"/>
      <c r="L94" s="1"/>
      <c r="M94" s="3"/>
      <c r="N94" s="3"/>
      <c r="O94" s="3"/>
      <c r="P94" s="2"/>
      <c r="Q94" s="3"/>
      <c r="R94" s="3"/>
      <c r="S94" s="3"/>
      <c r="T94" s="1"/>
      <c r="U94" s="3"/>
      <c r="V94" s="5"/>
      <c r="W94" s="5"/>
    </row>
    <row r="95" spans="3:23" x14ac:dyDescent="0.25">
      <c r="C95" s="3"/>
      <c r="D95" s="4"/>
      <c r="E95" s="7"/>
      <c r="F95" s="7"/>
      <c r="G95" s="7"/>
      <c r="H95" s="7"/>
      <c r="J95" s="1"/>
      <c r="L95" s="1"/>
      <c r="M95" s="3"/>
      <c r="N95" s="3"/>
      <c r="O95" s="3"/>
      <c r="P95" s="2"/>
      <c r="Q95" s="3"/>
      <c r="R95" s="3"/>
      <c r="S95" s="3"/>
      <c r="T95" s="1"/>
      <c r="U95" s="3"/>
      <c r="V95" s="5"/>
      <c r="W95" s="5"/>
    </row>
    <row r="96" spans="3:23" x14ac:dyDescent="0.25">
      <c r="C96" s="3"/>
      <c r="D96" s="4"/>
      <c r="E96" s="7"/>
      <c r="F96" s="7"/>
      <c r="G96" s="7"/>
      <c r="H96" s="7"/>
      <c r="J96" s="1"/>
      <c r="L96" s="1"/>
      <c r="M96" s="3"/>
      <c r="N96" s="3"/>
      <c r="O96" s="3"/>
      <c r="P96" s="2"/>
      <c r="Q96" s="3"/>
      <c r="R96" s="3"/>
      <c r="S96" s="3"/>
      <c r="T96" s="1"/>
      <c r="U96" s="3"/>
      <c r="V96" s="5"/>
      <c r="W96" s="5"/>
    </row>
    <row r="97" spans="3:23" x14ac:dyDescent="0.25">
      <c r="C97" s="3"/>
      <c r="D97" s="4"/>
      <c r="E97" s="7"/>
      <c r="F97" s="7"/>
      <c r="G97" s="7"/>
      <c r="H97" s="7"/>
      <c r="J97" s="1"/>
      <c r="L97" s="1"/>
      <c r="M97" s="3"/>
      <c r="N97" s="3"/>
      <c r="O97" s="3"/>
      <c r="P97" s="2"/>
      <c r="Q97" s="3"/>
      <c r="R97" s="3"/>
      <c r="S97" s="3"/>
      <c r="T97" s="1"/>
      <c r="U97" s="3"/>
      <c r="V97" s="5"/>
      <c r="W97" s="5"/>
    </row>
    <row r="98" spans="3:23" x14ac:dyDescent="0.25">
      <c r="C98" s="3"/>
      <c r="D98" s="4"/>
      <c r="E98" s="7"/>
      <c r="F98" s="7"/>
      <c r="G98" s="7"/>
      <c r="H98" s="7"/>
      <c r="J98" s="1"/>
      <c r="L98" s="1"/>
      <c r="M98" s="3"/>
      <c r="N98" s="3"/>
      <c r="O98" s="3"/>
      <c r="P98" s="2"/>
      <c r="Q98" s="3"/>
      <c r="R98" s="3"/>
      <c r="S98" s="3"/>
      <c r="T98" s="1"/>
      <c r="U98" s="3"/>
      <c r="V98" s="5"/>
      <c r="W98" s="5"/>
    </row>
    <row r="99" spans="3:23" x14ac:dyDescent="0.25">
      <c r="C99" s="3"/>
      <c r="D99" s="4"/>
      <c r="E99" s="7"/>
      <c r="F99" s="7"/>
      <c r="G99" s="7"/>
      <c r="H99" s="7"/>
      <c r="J99" s="1"/>
      <c r="L99" s="1"/>
      <c r="M99" s="3"/>
      <c r="N99" s="3"/>
      <c r="O99" s="3"/>
      <c r="P99" s="2"/>
      <c r="Q99" s="3"/>
      <c r="R99" s="3"/>
      <c r="S99" s="3"/>
      <c r="T99" s="1"/>
      <c r="U99" s="3"/>
      <c r="V99" s="5"/>
      <c r="W99" s="5"/>
    </row>
    <row r="100" spans="3:23" x14ac:dyDescent="0.25">
      <c r="C100" s="3"/>
      <c r="D100" s="4"/>
      <c r="E100" s="7"/>
      <c r="F100" s="7"/>
      <c r="G100" s="7"/>
      <c r="H100" s="7"/>
      <c r="J100" s="1"/>
      <c r="L100" s="1"/>
      <c r="M100" s="3"/>
      <c r="N100" s="3"/>
      <c r="O100" s="3"/>
      <c r="P100" s="2"/>
      <c r="Q100" s="3"/>
      <c r="R100" s="3"/>
      <c r="S100" s="3"/>
      <c r="T100" s="1"/>
      <c r="U100" s="3"/>
      <c r="V100" s="5"/>
      <c r="W100" s="5"/>
    </row>
    <row r="101" spans="3:23" x14ac:dyDescent="0.25">
      <c r="C101" s="3"/>
      <c r="D101" s="4"/>
      <c r="E101" s="7"/>
      <c r="F101" s="7"/>
      <c r="G101" s="7"/>
      <c r="H101" s="7"/>
      <c r="J101" s="1"/>
      <c r="L101" s="1"/>
      <c r="M101" s="3"/>
      <c r="N101" s="3"/>
      <c r="O101" s="3"/>
      <c r="P101" s="2"/>
      <c r="Q101" s="3"/>
      <c r="R101" s="3"/>
      <c r="S101" s="3"/>
      <c r="T101" s="1"/>
      <c r="U101" s="3"/>
      <c r="V101" s="5"/>
      <c r="W101" s="5"/>
    </row>
    <row r="102" spans="3:23" x14ac:dyDescent="0.25">
      <c r="C102" s="3"/>
      <c r="D102" s="4"/>
      <c r="E102" s="7"/>
      <c r="F102" s="7"/>
      <c r="G102" s="7"/>
      <c r="H102" s="7"/>
      <c r="J102" s="1"/>
      <c r="L102" s="1"/>
      <c r="M102" s="3"/>
      <c r="N102" s="3"/>
      <c r="O102" s="3"/>
      <c r="P102" s="2"/>
      <c r="Q102" s="3"/>
      <c r="R102" s="3"/>
      <c r="S102" s="3"/>
      <c r="T102" s="1"/>
      <c r="U102" s="3"/>
      <c r="V102" s="5"/>
      <c r="W102" s="5"/>
    </row>
    <row r="103" spans="3:23" x14ac:dyDescent="0.25">
      <c r="C103" s="3"/>
      <c r="D103" s="4"/>
      <c r="E103" s="7"/>
      <c r="F103" s="7"/>
      <c r="G103" s="7"/>
      <c r="H103" s="7"/>
      <c r="J103" s="1"/>
      <c r="L103" s="1"/>
      <c r="M103" s="3"/>
      <c r="N103" s="3"/>
      <c r="O103" s="3"/>
      <c r="P103" s="2"/>
      <c r="Q103" s="3"/>
      <c r="R103" s="3"/>
      <c r="S103" s="3"/>
      <c r="T103" s="1"/>
      <c r="U103" s="3"/>
      <c r="V103" s="5"/>
      <c r="W103" s="5"/>
    </row>
    <row r="104" spans="3:23" x14ac:dyDescent="0.25">
      <c r="C104" s="3"/>
      <c r="D104" s="4"/>
      <c r="E104" s="7"/>
      <c r="F104" s="7"/>
      <c r="G104" s="7"/>
      <c r="H104" s="7"/>
      <c r="J104" s="1"/>
      <c r="L104" s="1"/>
      <c r="M104" s="3"/>
      <c r="N104" s="3"/>
      <c r="O104" s="3"/>
      <c r="P104" s="2"/>
      <c r="Q104" s="3"/>
      <c r="R104" s="3"/>
      <c r="S104" s="3"/>
      <c r="T104" s="1"/>
      <c r="U104" s="3"/>
      <c r="V104" s="5"/>
      <c r="W104" s="5"/>
    </row>
    <row r="105" spans="3:23" x14ac:dyDescent="0.25">
      <c r="C105" s="3"/>
      <c r="D105" s="4"/>
      <c r="E105" s="7"/>
      <c r="F105" s="7"/>
      <c r="G105" s="7"/>
      <c r="H105" s="7"/>
      <c r="J105" s="1"/>
      <c r="L105" s="1"/>
      <c r="M105" s="3"/>
      <c r="N105" s="3"/>
      <c r="O105" s="3"/>
      <c r="P105" s="2"/>
      <c r="Q105" s="3"/>
      <c r="R105" s="3"/>
      <c r="S105" s="3"/>
      <c r="T105" s="1"/>
      <c r="U105" s="3"/>
      <c r="V105" s="5"/>
      <c r="W105" s="5"/>
    </row>
    <row r="106" spans="3:23" x14ac:dyDescent="0.25">
      <c r="C106" s="3"/>
      <c r="D106" s="4"/>
      <c r="E106" s="7"/>
      <c r="F106" s="7"/>
      <c r="G106" s="7"/>
      <c r="H106" s="7"/>
      <c r="J106" s="1"/>
      <c r="L106" s="1"/>
      <c r="M106" s="3"/>
      <c r="N106" s="3"/>
      <c r="O106" s="3"/>
      <c r="P106" s="2"/>
      <c r="Q106" s="3"/>
      <c r="R106" s="3"/>
      <c r="S106" s="3"/>
      <c r="T106" s="1"/>
      <c r="U106" s="3"/>
      <c r="V106" s="5"/>
      <c r="W106" s="5"/>
    </row>
    <row r="107" spans="3:23" x14ac:dyDescent="0.25">
      <c r="C107" s="3"/>
      <c r="D107" s="4"/>
      <c r="E107" s="7"/>
      <c r="F107" s="7"/>
      <c r="G107" s="7"/>
      <c r="H107" s="7"/>
      <c r="J107" s="1"/>
      <c r="L107" s="1"/>
      <c r="M107" s="3"/>
      <c r="N107" s="3"/>
      <c r="O107" s="3"/>
      <c r="P107" s="2"/>
      <c r="Q107" s="3"/>
      <c r="R107" s="3"/>
      <c r="S107" s="3"/>
      <c r="T107" s="1"/>
      <c r="U107" s="3"/>
      <c r="V107" s="5"/>
      <c r="W107" s="5"/>
    </row>
    <row r="108" spans="3:23" x14ac:dyDescent="0.25">
      <c r="C108" s="3"/>
      <c r="D108" s="4"/>
      <c r="E108" s="7"/>
      <c r="F108" s="7"/>
      <c r="G108" s="7"/>
      <c r="H108" s="7"/>
      <c r="J108" s="1"/>
      <c r="L108" s="1"/>
      <c r="M108" s="3"/>
      <c r="N108" s="3"/>
      <c r="O108" s="3"/>
      <c r="P108" s="2"/>
      <c r="Q108" s="3"/>
      <c r="R108" s="3"/>
      <c r="S108" s="3"/>
      <c r="T108" s="1"/>
      <c r="U108" s="3"/>
      <c r="V108" s="5"/>
      <c r="W108" s="5"/>
    </row>
    <row r="109" spans="3:23" x14ac:dyDescent="0.25">
      <c r="C109" s="3"/>
      <c r="D109" s="4"/>
      <c r="E109" s="7"/>
      <c r="F109" s="7"/>
      <c r="G109" s="7"/>
      <c r="H109" s="7"/>
      <c r="J109" s="1"/>
      <c r="L109" s="1"/>
      <c r="M109" s="3"/>
      <c r="N109" s="3"/>
      <c r="O109" s="3"/>
      <c r="P109" s="2"/>
      <c r="Q109" s="3"/>
      <c r="R109" s="3"/>
      <c r="S109" s="3"/>
      <c r="T109" s="1"/>
      <c r="U109" s="3"/>
      <c r="V109" s="5"/>
      <c r="W109" s="5"/>
    </row>
    <row r="110" spans="3:23" x14ac:dyDescent="0.25">
      <c r="C110" s="3"/>
      <c r="D110" s="4"/>
      <c r="E110" s="7"/>
      <c r="F110" s="7"/>
      <c r="G110" s="7"/>
      <c r="H110" s="7"/>
      <c r="J110" s="1"/>
      <c r="L110" s="1"/>
      <c r="M110" s="3"/>
      <c r="N110" s="3"/>
      <c r="O110" s="3"/>
      <c r="P110" s="2"/>
      <c r="Q110" s="3"/>
      <c r="R110" s="3"/>
      <c r="S110" s="3"/>
      <c r="T110" s="1"/>
      <c r="U110" s="3"/>
      <c r="V110" s="5"/>
      <c r="W110" s="5"/>
    </row>
    <row r="111" spans="3:23" x14ac:dyDescent="0.25">
      <c r="C111" s="3"/>
      <c r="D111" s="4"/>
      <c r="E111" s="7"/>
      <c r="F111" s="7"/>
      <c r="G111" s="7"/>
      <c r="H111" s="7"/>
      <c r="J111" s="1"/>
      <c r="L111" s="1"/>
      <c r="M111" s="3"/>
      <c r="N111" s="3"/>
      <c r="O111" s="3"/>
      <c r="P111" s="2"/>
      <c r="Q111" s="3"/>
      <c r="R111" s="3"/>
      <c r="S111" s="3"/>
      <c r="T111" s="1"/>
      <c r="U111" s="3"/>
      <c r="V111" s="5"/>
      <c r="W111" s="5"/>
    </row>
    <row r="112" spans="3:23" x14ac:dyDescent="0.25">
      <c r="C112" s="3"/>
      <c r="D112" s="4"/>
      <c r="E112" s="7"/>
      <c r="F112" s="7"/>
      <c r="G112" s="7"/>
      <c r="H112" s="7"/>
      <c r="J112" s="1"/>
      <c r="L112" s="1"/>
      <c r="M112" s="3"/>
      <c r="N112" s="3"/>
      <c r="O112" s="3"/>
      <c r="P112" s="2"/>
      <c r="Q112" s="3"/>
      <c r="R112" s="3"/>
      <c r="S112" s="3"/>
      <c r="T112" s="1"/>
      <c r="U112" s="3"/>
      <c r="V112" s="5"/>
      <c r="W112" s="5"/>
    </row>
    <row r="113" spans="3:23" x14ac:dyDescent="0.25">
      <c r="C113" s="3"/>
      <c r="D113" s="4"/>
      <c r="E113" s="7"/>
      <c r="F113" s="7"/>
      <c r="G113" s="7"/>
      <c r="H113" s="7"/>
      <c r="J113" s="1"/>
      <c r="L113" s="1"/>
      <c r="M113" s="3"/>
      <c r="N113" s="3"/>
      <c r="O113" s="3"/>
      <c r="P113" s="2"/>
      <c r="Q113" s="3"/>
      <c r="R113" s="3"/>
      <c r="S113" s="3"/>
      <c r="T113" s="1"/>
      <c r="U113" s="3"/>
      <c r="V113" s="5"/>
      <c r="W113" s="5"/>
    </row>
    <row r="114" spans="3:23" x14ac:dyDescent="0.25">
      <c r="C114" s="3"/>
      <c r="D114" s="4"/>
      <c r="E114" s="7"/>
      <c r="F114" s="7"/>
      <c r="G114" s="7"/>
      <c r="H114" s="7"/>
      <c r="J114" s="1"/>
      <c r="L114" s="1"/>
      <c r="M114" s="3"/>
      <c r="N114" s="3"/>
      <c r="O114" s="3"/>
      <c r="P114" s="2"/>
      <c r="Q114" s="3"/>
      <c r="R114" s="3"/>
      <c r="S114" s="3"/>
      <c r="T114" s="1"/>
      <c r="U114" s="3"/>
      <c r="V114" s="5"/>
      <c r="W114" s="5"/>
    </row>
    <row r="115" spans="3:23" x14ac:dyDescent="0.25">
      <c r="C115" s="3"/>
      <c r="D115" s="4"/>
      <c r="E115" s="7"/>
      <c r="F115" s="7"/>
      <c r="G115" s="7"/>
      <c r="H115" s="7"/>
      <c r="J115" s="1"/>
      <c r="L115" s="1"/>
      <c r="M115" s="3"/>
      <c r="N115" s="3"/>
      <c r="O115" s="3"/>
      <c r="P115" s="2"/>
      <c r="Q115" s="3"/>
      <c r="R115" s="3"/>
      <c r="S115" s="3"/>
      <c r="T115" s="1"/>
      <c r="U115" s="3"/>
      <c r="V115" s="5"/>
      <c r="W115" s="5"/>
    </row>
    <row r="116" spans="3:23" x14ac:dyDescent="0.25">
      <c r="C116" s="3"/>
      <c r="D116" s="4"/>
      <c r="E116" s="7"/>
      <c r="F116" s="7"/>
      <c r="G116" s="7"/>
      <c r="H116" s="7"/>
      <c r="J116" s="1"/>
      <c r="L116" s="1"/>
      <c r="M116" s="3"/>
      <c r="N116" s="3"/>
      <c r="O116" s="3"/>
      <c r="P116" s="2"/>
      <c r="Q116" s="3"/>
      <c r="R116" s="3"/>
      <c r="S116" s="3"/>
      <c r="T116" s="1"/>
      <c r="U116" s="3"/>
      <c r="V116" s="5"/>
      <c r="W116" s="5"/>
    </row>
    <row r="117" spans="3:23" x14ac:dyDescent="0.25">
      <c r="C117" s="3"/>
      <c r="D117" s="4"/>
      <c r="E117" s="7"/>
      <c r="F117" s="7"/>
      <c r="G117" s="7"/>
      <c r="H117" s="7"/>
      <c r="J117" s="1"/>
      <c r="L117" s="1"/>
      <c r="M117" s="3"/>
      <c r="N117" s="3"/>
      <c r="O117" s="3"/>
      <c r="P117" s="2"/>
      <c r="Q117" s="3"/>
      <c r="R117" s="3"/>
      <c r="S117" s="3"/>
      <c r="T117" s="1"/>
      <c r="U117" s="3"/>
      <c r="V117" s="5"/>
      <c r="W117" s="5"/>
    </row>
    <row r="118" spans="3:23" x14ac:dyDescent="0.25">
      <c r="C118" s="3"/>
      <c r="D118" s="4"/>
      <c r="E118" s="7"/>
      <c r="F118" s="7"/>
      <c r="G118" s="7"/>
      <c r="H118" s="7"/>
      <c r="J118" s="1"/>
      <c r="L118" s="1"/>
      <c r="M118" s="3"/>
      <c r="N118" s="3"/>
      <c r="O118" s="3"/>
      <c r="P118" s="2"/>
      <c r="Q118" s="3"/>
      <c r="R118" s="3"/>
      <c r="S118" s="3"/>
      <c r="T118" s="1"/>
      <c r="U118" s="3"/>
      <c r="V118" s="5"/>
      <c r="W118" s="5"/>
    </row>
    <row r="119" spans="3:23" x14ac:dyDescent="0.25">
      <c r="C119" s="3"/>
      <c r="D119" s="4"/>
      <c r="E119" s="7"/>
      <c r="F119" s="7"/>
      <c r="G119" s="7"/>
      <c r="H119" s="7"/>
      <c r="J119" s="1"/>
      <c r="L119" s="1"/>
      <c r="M119" s="3"/>
      <c r="N119" s="3"/>
      <c r="O119" s="3"/>
      <c r="P119" s="2"/>
      <c r="Q119" s="3"/>
      <c r="R119" s="3"/>
      <c r="S119" s="3"/>
      <c r="T119" s="1"/>
      <c r="U119" s="3"/>
      <c r="V119" s="5"/>
      <c r="W119" s="5"/>
    </row>
    <row r="120" spans="3:23" x14ac:dyDescent="0.25">
      <c r="C120" s="3"/>
      <c r="D120" s="4"/>
      <c r="E120" s="7"/>
      <c r="F120" s="7"/>
      <c r="G120" s="7"/>
      <c r="H120" s="7"/>
      <c r="J120" s="1"/>
      <c r="L120" s="1"/>
      <c r="M120" s="3"/>
      <c r="N120" s="3"/>
      <c r="O120" s="3"/>
      <c r="P120" s="2"/>
      <c r="Q120" s="3"/>
      <c r="R120" s="3"/>
      <c r="S120" s="3"/>
      <c r="T120" s="1"/>
      <c r="U120" s="3"/>
      <c r="V120" s="5"/>
      <c r="W120" s="5"/>
    </row>
    <row r="121" spans="3:23" x14ac:dyDescent="0.25">
      <c r="C121" s="3"/>
      <c r="D121" s="4"/>
      <c r="E121" s="7"/>
      <c r="F121" s="7"/>
      <c r="G121" s="7"/>
      <c r="H121" s="7"/>
      <c r="J121" s="1"/>
      <c r="L121" s="1"/>
      <c r="M121" s="3"/>
      <c r="N121" s="3"/>
      <c r="O121" s="3"/>
      <c r="P121" s="2"/>
      <c r="Q121" s="3"/>
      <c r="R121" s="3"/>
      <c r="S121" s="3"/>
      <c r="T121" s="1"/>
      <c r="U121" s="3"/>
      <c r="V121" s="5"/>
      <c r="W121" s="5"/>
    </row>
    <row r="122" spans="3:23" x14ac:dyDescent="0.25">
      <c r="C122" s="3"/>
      <c r="D122" s="4"/>
      <c r="E122" s="7"/>
      <c r="F122" s="7"/>
      <c r="G122" s="7"/>
      <c r="H122" s="7"/>
      <c r="J122" s="1"/>
      <c r="L122" s="1"/>
      <c r="M122" s="3"/>
      <c r="N122" s="3"/>
      <c r="O122" s="3"/>
      <c r="P122" s="2"/>
      <c r="Q122" s="3"/>
      <c r="R122" s="3"/>
      <c r="S122" s="3"/>
      <c r="T122" s="1"/>
      <c r="U122" s="3"/>
      <c r="V122" s="5"/>
      <c r="W122" s="5"/>
    </row>
    <row r="123" spans="3:23" x14ac:dyDescent="0.25">
      <c r="C123" s="3"/>
      <c r="D123" s="4"/>
      <c r="E123" s="7"/>
      <c r="F123" s="7"/>
      <c r="G123" s="7"/>
      <c r="H123" s="7"/>
      <c r="J123" s="1"/>
      <c r="L123" s="1"/>
      <c r="M123" s="3"/>
      <c r="N123" s="3"/>
      <c r="O123" s="3"/>
      <c r="P123" s="2"/>
      <c r="Q123" s="3"/>
      <c r="R123" s="3"/>
      <c r="S123" s="3"/>
      <c r="T123" s="1"/>
      <c r="U123" s="3"/>
      <c r="V123" s="5"/>
      <c r="W123" s="5"/>
    </row>
  </sheetData>
  <conditionalFormatting sqref="E24:O24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E76:O76">
    <cfRule type="colorScale" priority="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E24:P24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E76:P76">
    <cfRule type="colorScale" priority="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dataValidations count="5">
    <dataValidation type="list" allowBlank="1" showInputMessage="1" showErrorMessage="1" sqref="E3" xr:uid="{EF3E0013-DAC3-4204-B044-657214DEABEC}">
      <formula1>"1, 2, 3"</formula1>
    </dataValidation>
    <dataValidation type="list" allowBlank="1" showInputMessage="1" showErrorMessage="1" sqref="G19" xr:uid="{C72A8427-9B8A-4004-A27C-41B3A7849611}">
      <formula1>"5,12"</formula1>
    </dataValidation>
    <dataValidation type="list" allowBlank="1" showInputMessage="1" showErrorMessage="1" sqref="E4" xr:uid="{C10F128E-A061-44A2-A284-6A1A20DBD13B}">
      <formula1>"1, 2, 3, 4"</formula1>
    </dataValidation>
    <dataValidation type="list" allowBlank="1" showInputMessage="1" showErrorMessage="1" sqref="E2" xr:uid="{15010099-988A-4EA7-BA1E-F50F0B0D6D04}">
      <formula1>"1,2,4,6,8"</formula1>
    </dataValidation>
    <dataValidation type="list" allowBlank="1" showInputMessage="1" showErrorMessage="1" sqref="C24" xr:uid="{24E2C9C6-0725-42F2-BB64-BF33B870F56C}">
      <formula1>$C$26:$C$76</formula1>
    </dataValidation>
  </dataValidations>
  <pageMargins left="0.7" right="0.7" top="0.75" bottom="0.75" header="0.3" footer="0.3"/>
  <pageSetup orientation="portrait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2CF3648E-83EA-4FF2-9266-AFCA4C0BE6CD}">
          <x14:formula1>
            <xm:f>Components!$C$7:$C$14</xm:f>
          </x14:formula1>
          <xm:sqref>B2</xm:sqref>
        </x14:dataValidation>
        <x14:dataValidation type="list" allowBlank="1" showInputMessage="1" showErrorMessage="1" xr:uid="{D23036E9-8B54-4058-BDDA-C1C5EE6BDE8C}">
          <x14:formula1>
            <xm:f>'73847+73041'!$I$9:$I$34</xm:f>
          </x14:formula1>
          <xm:sqref>B8</xm:sqref>
        </x14:dataValidation>
        <x14:dataValidation type="list" allowBlank="1" showInputMessage="1" showErrorMessage="1" xr:uid="{852452C4-2484-453E-897E-6C9CDE3206A4}">
          <x14:formula1>
            <xm:f>Components!$C$24:$C$31</xm:f>
          </x14:formula1>
          <xm:sqref>B3:B4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4168C-171D-46D6-A6A5-3AB7C0C6CA61}">
  <dimension ref="C3:C4"/>
  <sheetViews>
    <sheetView workbookViewId="0">
      <selection activeCell="K51" sqref="K51"/>
    </sheetView>
  </sheetViews>
  <sheetFormatPr defaultRowHeight="15" x14ac:dyDescent="0.25"/>
  <sheetData>
    <row r="3" spans="3:3" x14ac:dyDescent="0.25">
      <c r="C3" t="s">
        <v>105</v>
      </c>
    </row>
    <row r="4" spans="3:3" x14ac:dyDescent="0.25">
      <c r="C4" t="s">
        <v>163</v>
      </c>
    </row>
  </sheetData>
  <pageMargins left="0.7" right="0.7" top="0.75" bottom="0.75" header="0.3" footer="0.3"/>
  <pageSetup orientation="portrait" horizontalDpi="1200" verticalDpi="1200" r:id="rId1"/>
  <drawing r:id="rId2"/>
  <legacyDrawing r:id="rId3"/>
  <oleObjects>
    <mc:AlternateContent xmlns:mc="http://schemas.openxmlformats.org/markup-compatibility/2006">
      <mc:Choice Requires="x14">
        <oleObject progId="Acrobat Document" dvAspect="DVASPECT_ICON" shapeId="2050" r:id="rId4">
          <objectPr defaultSize="0" r:id="rId5">
            <anchor moveWithCells="1">
              <from>
                <xdr:col>2</xdr:col>
                <xdr:colOff>0</xdr:colOff>
                <xdr:row>7</xdr:row>
                <xdr:rowOff>0</xdr:rowOff>
              </from>
              <to>
                <xdr:col>3</xdr:col>
                <xdr:colOff>304800</xdr:colOff>
                <xdr:row>11</xdr:row>
                <xdr:rowOff>66675</xdr:rowOff>
              </to>
            </anchor>
          </objectPr>
        </oleObject>
      </mc:Choice>
      <mc:Fallback>
        <oleObject progId="Acrobat Document" dvAspect="DVASPECT_ICON" shapeId="2050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E664DC-2BB8-48DD-B695-E4C16BBAC2BF}">
  <dimension ref="B1:T32"/>
  <sheetViews>
    <sheetView workbookViewId="0">
      <selection activeCell="L27" sqref="L27"/>
    </sheetView>
  </sheetViews>
  <sheetFormatPr defaultRowHeight="15" x14ac:dyDescent="0.25"/>
  <cols>
    <col min="1" max="1" width="3.7109375" customWidth="1"/>
    <col min="2" max="2" width="14" customWidth="1"/>
    <col min="3" max="3" width="26.28515625" bestFit="1" customWidth="1"/>
    <col min="4" max="4" width="9.85546875" customWidth="1"/>
    <col min="5" max="5" width="11.7109375" customWidth="1"/>
    <col min="6" max="6" width="14" customWidth="1"/>
    <col min="7" max="7" width="15.7109375" customWidth="1"/>
    <col min="8" max="8" width="16.5703125" customWidth="1"/>
    <col min="9" max="10" width="16" customWidth="1"/>
    <col min="11" max="12" width="14.85546875" customWidth="1"/>
    <col min="13" max="13" width="5" customWidth="1"/>
    <col min="15" max="16" width="18.42578125" customWidth="1"/>
    <col min="17" max="17" width="17.85546875" customWidth="1"/>
    <col min="18" max="18" width="17.28515625" customWidth="1"/>
    <col min="19" max="19" width="18.140625" customWidth="1"/>
    <col min="20" max="20" width="16.28515625" customWidth="1"/>
  </cols>
  <sheetData>
    <row r="1" spans="2:20" x14ac:dyDescent="0.25">
      <c r="C1" t="s">
        <v>151</v>
      </c>
      <c r="D1">
        <f>'GaN FET_multiphase'!B8</f>
        <v>500</v>
      </c>
    </row>
    <row r="4" spans="2:20" ht="45" x14ac:dyDescent="0.25">
      <c r="D4" s="6" t="s">
        <v>109</v>
      </c>
      <c r="E4" t="s">
        <v>110</v>
      </c>
      <c r="F4" s="38" t="s">
        <v>152</v>
      </c>
      <c r="G4" s="39"/>
      <c r="H4" s="39"/>
      <c r="I4" s="39"/>
      <c r="J4" s="40"/>
      <c r="K4" s="6" t="s">
        <v>111</v>
      </c>
    </row>
    <row r="5" spans="2:20" x14ac:dyDescent="0.25">
      <c r="B5" t="s">
        <v>106</v>
      </c>
      <c r="E5" t="s">
        <v>25</v>
      </c>
      <c r="F5" s="25">
        <v>250</v>
      </c>
      <c r="G5" s="26">
        <v>500</v>
      </c>
      <c r="H5" s="26">
        <v>800</v>
      </c>
      <c r="I5" s="26">
        <v>1000</v>
      </c>
      <c r="J5" s="27">
        <v>1500</v>
      </c>
    </row>
    <row r="6" spans="2:20" x14ac:dyDescent="0.25">
      <c r="B6" t="s">
        <v>107</v>
      </c>
      <c r="C6" t="s">
        <v>108</v>
      </c>
      <c r="D6" s="6"/>
      <c r="F6" s="6"/>
      <c r="G6" s="6"/>
      <c r="H6" s="6"/>
      <c r="I6" s="6"/>
      <c r="J6" s="6"/>
      <c r="K6" s="6"/>
      <c r="M6" s="6"/>
      <c r="N6" s="11"/>
      <c r="O6" s="10"/>
      <c r="P6" s="10"/>
      <c r="Q6" s="10"/>
      <c r="R6" s="10"/>
      <c r="S6" s="10"/>
      <c r="T6" s="10"/>
    </row>
    <row r="7" spans="2:20" x14ac:dyDescent="0.25">
      <c r="B7" t="s">
        <v>116</v>
      </c>
      <c r="C7" t="s">
        <v>112</v>
      </c>
      <c r="D7">
        <v>0.23</v>
      </c>
      <c r="E7">
        <v>0.18</v>
      </c>
      <c r="F7">
        <v>55</v>
      </c>
      <c r="G7">
        <v>110</v>
      </c>
      <c r="H7">
        <v>175</v>
      </c>
      <c r="I7">
        <v>219</v>
      </c>
      <c r="J7">
        <v>466</v>
      </c>
      <c r="K7" s="24">
        <f t="shared" ref="K7:K14" ca="1" si="0">_xlfn.FORECAST.LINEAR($D$1,OFFSET(F7:J7,0,MATCH($D$1,F$5:J$5,1)-1,,2),OFFSET(F$5:J$5,0,MATCH($D$1,F$5:J$5,1)-1,,2))</f>
        <v>110</v>
      </c>
      <c r="N7" s="10"/>
      <c r="O7" s="10"/>
      <c r="P7" s="10"/>
      <c r="Q7" s="10"/>
      <c r="R7" s="10"/>
      <c r="S7" s="10"/>
    </row>
    <row r="8" spans="2:20" x14ac:dyDescent="0.25">
      <c r="B8" t="s">
        <v>116</v>
      </c>
      <c r="C8" t="s">
        <v>2</v>
      </c>
      <c r="D8">
        <v>0.22</v>
      </c>
      <c r="E8">
        <v>0.45</v>
      </c>
      <c r="F8">
        <v>103</v>
      </c>
      <c r="G8">
        <v>207</v>
      </c>
      <c r="H8">
        <v>331</v>
      </c>
      <c r="I8">
        <v>413</v>
      </c>
      <c r="J8">
        <v>718</v>
      </c>
      <c r="K8" s="24">
        <f t="shared" ca="1" si="0"/>
        <v>206.99999999999997</v>
      </c>
      <c r="N8" s="10"/>
      <c r="O8" s="10"/>
      <c r="P8" s="10"/>
      <c r="Q8" s="10"/>
      <c r="R8" s="10"/>
      <c r="S8" s="10"/>
    </row>
    <row r="9" spans="2:20" x14ac:dyDescent="0.25">
      <c r="B9" t="s">
        <v>116</v>
      </c>
      <c r="C9" t="s">
        <v>148</v>
      </c>
      <c r="D9">
        <v>0.1</v>
      </c>
      <c r="E9">
        <v>0.23</v>
      </c>
      <c r="F9">
        <v>25</v>
      </c>
      <c r="G9">
        <v>49</v>
      </c>
      <c r="H9">
        <v>79</v>
      </c>
      <c r="I9">
        <v>98</v>
      </c>
      <c r="J9">
        <v>115</v>
      </c>
      <c r="K9" s="24">
        <f t="shared" ca="1" si="0"/>
        <v>49</v>
      </c>
      <c r="N9" s="10"/>
      <c r="O9" s="10"/>
      <c r="P9" s="10"/>
      <c r="Q9" s="10"/>
      <c r="R9" s="10"/>
      <c r="S9" s="10"/>
    </row>
    <row r="10" spans="2:20" x14ac:dyDescent="0.25">
      <c r="B10" t="s">
        <v>116</v>
      </c>
      <c r="C10" t="s">
        <v>113</v>
      </c>
      <c r="D10">
        <v>0.12</v>
      </c>
      <c r="E10">
        <v>0.28999999999999998</v>
      </c>
      <c r="F10">
        <v>35</v>
      </c>
      <c r="G10">
        <v>71</v>
      </c>
      <c r="H10">
        <v>113</v>
      </c>
      <c r="I10">
        <v>142</v>
      </c>
      <c r="J10">
        <v>181</v>
      </c>
      <c r="K10" s="24">
        <f t="shared" ca="1" si="0"/>
        <v>70.999999999999986</v>
      </c>
      <c r="N10" s="10"/>
      <c r="O10" s="10"/>
      <c r="P10" s="10"/>
      <c r="Q10" s="10"/>
      <c r="R10" s="10"/>
      <c r="S10" s="10"/>
    </row>
    <row r="11" spans="2:20" x14ac:dyDescent="0.25">
      <c r="B11" t="s">
        <v>116</v>
      </c>
      <c r="C11" t="s">
        <v>115</v>
      </c>
      <c r="D11">
        <v>0.32</v>
      </c>
      <c r="E11">
        <v>0.18</v>
      </c>
      <c r="F11">
        <v>109</v>
      </c>
      <c r="G11">
        <v>218</v>
      </c>
      <c r="H11">
        <v>348</v>
      </c>
      <c r="I11">
        <v>435</v>
      </c>
      <c r="J11">
        <v>925</v>
      </c>
      <c r="K11" s="24">
        <f t="shared" ca="1" si="0"/>
        <v>218</v>
      </c>
      <c r="N11" s="10"/>
      <c r="O11" s="10"/>
      <c r="P11" s="10"/>
      <c r="Q11" s="10"/>
      <c r="R11" s="10"/>
    </row>
    <row r="12" spans="2:20" x14ac:dyDescent="0.25">
      <c r="B12" t="s">
        <v>116</v>
      </c>
      <c r="C12" t="s">
        <v>114</v>
      </c>
      <c r="D12">
        <v>0.68</v>
      </c>
      <c r="E12">
        <v>0.87</v>
      </c>
      <c r="F12">
        <v>365</v>
      </c>
      <c r="G12">
        <v>729</v>
      </c>
      <c r="H12">
        <v>1167</v>
      </c>
      <c r="I12">
        <v>1459</v>
      </c>
      <c r="J12">
        <v>2639</v>
      </c>
      <c r="K12" s="24">
        <f t="shared" ca="1" si="0"/>
        <v>729</v>
      </c>
      <c r="N12" s="10"/>
      <c r="O12" s="10"/>
      <c r="P12" s="10"/>
      <c r="Q12" s="10"/>
      <c r="R12" s="10"/>
    </row>
    <row r="13" spans="2:20" x14ac:dyDescent="0.25">
      <c r="C13" t="s">
        <v>144</v>
      </c>
      <c r="D13">
        <v>0.22</v>
      </c>
      <c r="E13">
        <v>0.45</v>
      </c>
      <c r="F13">
        <v>103</v>
      </c>
      <c r="G13">
        <v>207</v>
      </c>
      <c r="H13">
        <v>331</v>
      </c>
      <c r="I13">
        <v>413</v>
      </c>
      <c r="J13">
        <v>718</v>
      </c>
      <c r="K13" s="24">
        <f t="shared" ca="1" si="0"/>
        <v>206.99999999999997</v>
      </c>
      <c r="N13" s="10"/>
      <c r="O13" s="10"/>
      <c r="P13" s="10"/>
      <c r="Q13" s="10"/>
      <c r="R13" s="10"/>
    </row>
    <row r="14" spans="2:20" x14ac:dyDescent="0.25">
      <c r="C14" t="s">
        <v>145</v>
      </c>
      <c r="D14">
        <v>0.22</v>
      </c>
      <c r="E14">
        <v>0.45</v>
      </c>
      <c r="F14">
        <v>103</v>
      </c>
      <c r="G14">
        <v>207</v>
      </c>
      <c r="H14">
        <v>331</v>
      </c>
      <c r="I14">
        <v>413</v>
      </c>
      <c r="J14">
        <v>718</v>
      </c>
      <c r="K14" s="24">
        <f t="shared" ca="1" si="0"/>
        <v>206.99999999999997</v>
      </c>
      <c r="N14" s="10"/>
      <c r="O14" s="10"/>
      <c r="P14" s="10"/>
      <c r="Q14" s="10"/>
      <c r="R14" s="10"/>
    </row>
    <row r="16" spans="2:20" x14ac:dyDescent="0.25">
      <c r="B16" t="s">
        <v>117</v>
      </c>
    </row>
    <row r="17" spans="2:8" x14ac:dyDescent="0.25">
      <c r="B17" t="s">
        <v>149</v>
      </c>
    </row>
    <row r="18" spans="2:8" x14ac:dyDescent="0.25">
      <c r="B18" s="23" t="s">
        <v>150</v>
      </c>
    </row>
    <row r="22" spans="2:8" x14ac:dyDescent="0.25">
      <c r="B22" t="s">
        <v>118</v>
      </c>
    </row>
    <row r="23" spans="2:8" x14ac:dyDescent="0.25">
      <c r="B23" t="s">
        <v>107</v>
      </c>
      <c r="C23" t="s">
        <v>108</v>
      </c>
      <c r="D23" t="s">
        <v>119</v>
      </c>
      <c r="E23" t="s">
        <v>120</v>
      </c>
      <c r="F23" t="s">
        <v>121</v>
      </c>
      <c r="G23" t="s">
        <v>122</v>
      </c>
      <c r="H23" t="s">
        <v>123</v>
      </c>
    </row>
    <row r="24" spans="2:8" x14ac:dyDescent="0.25">
      <c r="B24" t="s">
        <v>124</v>
      </c>
      <c r="C24" t="s">
        <v>8</v>
      </c>
      <c r="D24">
        <v>40</v>
      </c>
      <c r="E24">
        <v>3.5</v>
      </c>
      <c r="F24">
        <v>1620</v>
      </c>
      <c r="G24">
        <v>1.8</v>
      </c>
      <c r="H24">
        <v>19</v>
      </c>
    </row>
    <row r="25" spans="2:8" x14ac:dyDescent="0.25">
      <c r="B25" t="s">
        <v>124</v>
      </c>
      <c r="C25" t="s">
        <v>6</v>
      </c>
      <c r="D25">
        <v>100</v>
      </c>
      <c r="E25">
        <v>5</v>
      </c>
      <c r="F25">
        <v>960</v>
      </c>
      <c r="G25">
        <v>1.8</v>
      </c>
      <c r="H25">
        <v>14</v>
      </c>
    </row>
    <row r="26" spans="2:8" x14ac:dyDescent="0.25">
      <c r="B26" t="s">
        <v>124</v>
      </c>
      <c r="C26" t="s">
        <v>125</v>
      </c>
      <c r="D26">
        <v>200</v>
      </c>
      <c r="E26">
        <v>45</v>
      </c>
      <c r="F26">
        <v>150</v>
      </c>
      <c r="G26">
        <v>1.8</v>
      </c>
      <c r="H26">
        <v>2.5</v>
      </c>
    </row>
    <row r="27" spans="2:8" x14ac:dyDescent="0.25">
      <c r="B27" t="s">
        <v>124</v>
      </c>
      <c r="C27" t="s">
        <v>126</v>
      </c>
      <c r="D27">
        <v>40</v>
      </c>
      <c r="E27">
        <v>1.2</v>
      </c>
      <c r="F27">
        <v>1620</v>
      </c>
      <c r="G27">
        <v>1.8</v>
      </c>
      <c r="H27">
        <v>19</v>
      </c>
    </row>
    <row r="28" spans="2:8" x14ac:dyDescent="0.25">
      <c r="B28" t="s">
        <v>124</v>
      </c>
      <c r="C28" t="s">
        <v>127</v>
      </c>
      <c r="D28">
        <v>100</v>
      </c>
      <c r="E28">
        <v>3</v>
      </c>
      <c r="F28">
        <v>960</v>
      </c>
      <c r="G28">
        <v>1.8</v>
      </c>
      <c r="H28">
        <v>14</v>
      </c>
    </row>
    <row r="29" spans="2:8" x14ac:dyDescent="0.25">
      <c r="B29" t="s">
        <v>124</v>
      </c>
      <c r="C29" t="s">
        <v>128</v>
      </c>
      <c r="D29">
        <v>200</v>
      </c>
      <c r="E29">
        <v>30</v>
      </c>
      <c r="F29">
        <v>150</v>
      </c>
      <c r="G29">
        <v>1.8</v>
      </c>
      <c r="H29">
        <v>2.5</v>
      </c>
    </row>
    <row r="30" spans="2:8" x14ac:dyDescent="0.25">
      <c r="C30" t="s">
        <v>146</v>
      </c>
      <c r="D30">
        <v>40</v>
      </c>
      <c r="E30">
        <v>3.5</v>
      </c>
      <c r="F30">
        <v>1620</v>
      </c>
      <c r="G30">
        <v>1.8</v>
      </c>
      <c r="H30">
        <v>19</v>
      </c>
    </row>
    <row r="31" spans="2:8" x14ac:dyDescent="0.25">
      <c r="C31" t="s">
        <v>147</v>
      </c>
      <c r="D31">
        <v>40</v>
      </c>
      <c r="E31">
        <v>3.5</v>
      </c>
      <c r="F31">
        <v>1620</v>
      </c>
      <c r="G31">
        <v>1.8</v>
      </c>
      <c r="H31">
        <v>19</v>
      </c>
    </row>
    <row r="32" spans="2:8" x14ac:dyDescent="0.25">
      <c r="B32" t="s">
        <v>129</v>
      </c>
    </row>
  </sheetData>
  <mergeCells count="1">
    <mergeCell ref="F4:J4"/>
  </mergeCells>
  <hyperlinks>
    <hyperlink ref="B18" r:id="rId1" location="/?S%5BsearchType%5D=2&amp;S%5Btemp%5D=25&amp;S%5BO%5D%5B0%5D%5BC%5D=25%2C28.75%2C7.5%2C30%2Cidc%2CA&amp;S%5BO%5D%5B0%5D%5BF%5D=0.25MHz&amp;S%5BselectedSeries%5D=SLC1480%7C0.23%7CSLC1480-231%2CXAL1010%7C0.22%7CXAL1010-221%2CSLC1049%7C0.1%7CSLC1049-101%2CSLR1070%7C0.12%7CSLR1070-121%2CSLC1480%7C0.32%7CSLC1480-321%2CXAL1010%7C0.68%7CXAL1010-681&amp;S%5BisSameForAllParts%5D=true&amp;G=SLC1480-231%2CXAL1010-221%2CSLC1049-101%2CSLR1070-121%2CSLC1480-321%2CXAL1010-681" xr:uid="{80F82892-CB94-4AE6-A142-6E61AA43B232}"/>
  </hyperlinks>
  <pageMargins left="0.7" right="0.7" top="0.75" bottom="0.75" header="0.3" footer="0.3"/>
  <pageSetup orientation="portrait" horizontalDpi="1200" verticalDpi="1200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9D1C4-49E7-4DEF-B35E-1EFDF96D80EA}">
  <dimension ref="A1:K686"/>
  <sheetViews>
    <sheetView workbookViewId="0">
      <pane ySplit="8" topLeftCell="A9" activePane="bottomLeft" state="frozen"/>
      <selection pane="bottomLeft" activeCell="I373" sqref="I373:K398"/>
    </sheetView>
  </sheetViews>
  <sheetFormatPr defaultRowHeight="15" x14ac:dyDescent="0.25"/>
  <cols>
    <col min="2" max="2" width="12.140625" customWidth="1"/>
    <col min="3" max="3" width="14.28515625" customWidth="1"/>
    <col min="4" max="4" width="11.140625" customWidth="1"/>
    <col min="6" max="6" width="11.85546875" customWidth="1"/>
    <col min="7" max="7" width="10.5703125" customWidth="1"/>
    <col min="8" max="8" width="11.28515625" customWidth="1"/>
    <col min="9" max="9" width="14.7109375" customWidth="1"/>
    <col min="10" max="10" width="10.5703125" customWidth="1"/>
    <col min="11" max="11" width="13.42578125" customWidth="1"/>
  </cols>
  <sheetData>
    <row r="1" spans="1:11" x14ac:dyDescent="0.25">
      <c r="A1" t="s">
        <v>130</v>
      </c>
    </row>
    <row r="2" spans="1:11" x14ac:dyDescent="0.25">
      <c r="A2" t="s">
        <v>131</v>
      </c>
    </row>
    <row r="3" spans="1:11" x14ac:dyDescent="0.25">
      <c r="A3" t="s">
        <v>132</v>
      </c>
    </row>
    <row r="4" spans="1:11" x14ac:dyDescent="0.25">
      <c r="A4" t="s">
        <v>133</v>
      </c>
    </row>
    <row r="5" spans="1:11" x14ac:dyDescent="0.25">
      <c r="A5" t="s">
        <v>134</v>
      </c>
    </row>
    <row r="7" spans="1:11" x14ac:dyDescent="0.25">
      <c r="A7" s="41" t="s">
        <v>135</v>
      </c>
      <c r="B7" s="41"/>
      <c r="C7" s="41"/>
      <c r="D7" s="41"/>
      <c r="E7" s="41" t="s">
        <v>136</v>
      </c>
      <c r="F7" s="41"/>
      <c r="G7" s="41"/>
      <c r="H7" s="41"/>
      <c r="I7" s="41" t="s">
        <v>137</v>
      </c>
      <c r="J7" s="41"/>
      <c r="K7" s="41"/>
    </row>
    <row r="8" spans="1:11" x14ac:dyDescent="0.25">
      <c r="A8" s="12" t="s">
        <v>138</v>
      </c>
      <c r="B8" s="12" t="s">
        <v>139</v>
      </c>
      <c r="C8" s="12" t="s">
        <v>140</v>
      </c>
      <c r="D8" s="12" t="s">
        <v>141</v>
      </c>
      <c r="E8" s="12" t="s">
        <v>138</v>
      </c>
      <c r="F8" s="12" t="s">
        <v>139</v>
      </c>
      <c r="G8" s="12" t="s">
        <v>142</v>
      </c>
      <c r="H8" s="12" t="s">
        <v>141</v>
      </c>
      <c r="I8" s="12" t="s">
        <v>141</v>
      </c>
      <c r="J8" s="12" t="s">
        <v>138</v>
      </c>
      <c r="K8" s="12" t="s">
        <v>143</v>
      </c>
    </row>
    <row r="9" spans="1:11" x14ac:dyDescent="0.25">
      <c r="A9" s="12">
        <f>A10</f>
        <v>5</v>
      </c>
      <c r="B9" s="12">
        <f>B10-(B11-B10)</f>
        <v>1.3111957348883152E-2</v>
      </c>
      <c r="C9" s="12">
        <v>500000</v>
      </c>
      <c r="D9" s="12">
        <f>C9/2/1000</f>
        <v>250</v>
      </c>
      <c r="E9" s="12">
        <f>E10</f>
        <v>5</v>
      </c>
      <c r="F9" s="12">
        <f>F10-(F11-F10)</f>
        <v>2.6006482541561127E-2</v>
      </c>
      <c r="G9" s="12">
        <f>D9*1000</f>
        <v>250000</v>
      </c>
      <c r="H9" s="12">
        <f>G9/1000</f>
        <v>250</v>
      </c>
      <c r="I9" s="12">
        <f>H9</f>
        <v>250</v>
      </c>
      <c r="J9" s="12">
        <f t="shared" ref="J9:J94" si="0">E9</f>
        <v>5</v>
      </c>
      <c r="K9" s="18">
        <f>(B9+2*F9)*1000</f>
        <v>65.124922432005405</v>
      </c>
    </row>
    <row r="10" spans="1:11" x14ac:dyDescent="0.25">
      <c r="A10" s="12">
        <v>5</v>
      </c>
      <c r="B10" s="12">
        <v>1.326568890362978E-2</v>
      </c>
      <c r="C10" s="12">
        <v>600000</v>
      </c>
      <c r="D10" s="12">
        <f>C10/2/1000</f>
        <v>300</v>
      </c>
      <c r="E10" s="12">
        <v>5</v>
      </c>
      <c r="F10" s="12">
        <v>2.647223137319088E-2</v>
      </c>
      <c r="G10" s="12">
        <v>300000</v>
      </c>
      <c r="H10" s="12">
        <f>G10/1000</f>
        <v>300</v>
      </c>
      <c r="I10" s="12">
        <f>H10</f>
        <v>300</v>
      </c>
      <c r="J10" s="12">
        <f t="shared" ref="J10" si="1">E10</f>
        <v>5</v>
      </c>
      <c r="K10" s="18">
        <f>(B10+2*F10)*1000</f>
        <v>66.210151650011539</v>
      </c>
    </row>
    <row r="11" spans="1:11" x14ac:dyDescent="0.25">
      <c r="A11" s="12">
        <v>5</v>
      </c>
      <c r="B11" s="12">
        <v>1.3419420458376408E-2</v>
      </c>
      <c r="C11" s="12">
        <v>700000</v>
      </c>
      <c r="D11" s="12">
        <f t="shared" ref="D11:D49" si="2">C11/2/1000</f>
        <v>350</v>
      </c>
      <c r="E11" s="12">
        <v>5</v>
      </c>
      <c r="F11" s="12">
        <v>2.6937980204820633E-2</v>
      </c>
      <c r="G11" s="12">
        <v>350000</v>
      </c>
      <c r="H11" s="12">
        <f t="shared" ref="H11:H95" si="3">G11/1000</f>
        <v>350</v>
      </c>
      <c r="I11" s="12">
        <f t="shared" ref="I11:I95" si="4">H11</f>
        <v>350</v>
      </c>
      <c r="J11" s="12">
        <f t="shared" si="0"/>
        <v>5</v>
      </c>
      <c r="K11" s="18">
        <f t="shared" ref="K11:K95" si="5">(B11+2*F11)*1000</f>
        <v>67.295380868017673</v>
      </c>
    </row>
    <row r="12" spans="1:11" x14ac:dyDescent="0.25">
      <c r="A12" s="12">
        <v>5</v>
      </c>
      <c r="B12" s="12">
        <v>1.3595214113593102E-2</v>
      </c>
      <c r="C12" s="12">
        <v>800000</v>
      </c>
      <c r="D12" s="12">
        <f t="shared" si="2"/>
        <v>400</v>
      </c>
      <c r="E12" s="12">
        <v>5</v>
      </c>
      <c r="F12" s="12">
        <v>2.7405044063925743E-2</v>
      </c>
      <c r="G12" s="12">
        <v>400000</v>
      </c>
      <c r="H12" s="12">
        <f t="shared" si="3"/>
        <v>400</v>
      </c>
      <c r="I12" s="12">
        <f t="shared" si="4"/>
        <v>400</v>
      </c>
      <c r="J12" s="12">
        <f t="shared" si="0"/>
        <v>5</v>
      </c>
      <c r="K12" s="18">
        <f t="shared" si="5"/>
        <v>68.405302241444588</v>
      </c>
    </row>
    <row r="13" spans="1:11" x14ac:dyDescent="0.25">
      <c r="A13" s="12">
        <v>5</v>
      </c>
      <c r="B13" s="12">
        <v>1.3778777793049812E-2</v>
      </c>
      <c r="C13" s="12">
        <v>900000</v>
      </c>
      <c r="D13" s="12">
        <f t="shared" si="2"/>
        <v>450</v>
      </c>
      <c r="E13" s="12">
        <v>5</v>
      </c>
      <c r="F13" s="12">
        <v>2.7868978679180145E-2</v>
      </c>
      <c r="G13" s="12">
        <v>450000</v>
      </c>
      <c r="H13" s="12">
        <f t="shared" si="3"/>
        <v>450</v>
      </c>
      <c r="I13" s="12">
        <f t="shared" si="4"/>
        <v>450</v>
      </c>
      <c r="J13" s="12">
        <f t="shared" si="0"/>
        <v>5</v>
      </c>
      <c r="K13" s="18">
        <f t="shared" si="5"/>
        <v>69.516735151410103</v>
      </c>
    </row>
    <row r="14" spans="1:11" x14ac:dyDescent="0.25">
      <c r="A14" s="12">
        <v>5</v>
      </c>
      <c r="B14" s="12">
        <v>1.39737818390131E-2</v>
      </c>
      <c r="C14" s="12">
        <v>1000000</v>
      </c>
      <c r="D14" s="12">
        <f t="shared" si="2"/>
        <v>500</v>
      </c>
      <c r="E14" s="12">
        <v>5</v>
      </c>
      <c r="F14" s="12">
        <v>2.8333280235528946E-2</v>
      </c>
      <c r="G14" s="12">
        <v>500000</v>
      </c>
      <c r="H14" s="12">
        <f t="shared" si="3"/>
        <v>500</v>
      </c>
      <c r="I14" s="12">
        <f t="shared" si="4"/>
        <v>500</v>
      </c>
      <c r="J14" s="12">
        <f t="shared" si="0"/>
        <v>5</v>
      </c>
      <c r="K14" s="18">
        <f t="shared" si="5"/>
        <v>70.640342310070992</v>
      </c>
    </row>
    <row r="15" spans="1:11" x14ac:dyDescent="0.25">
      <c r="A15" s="12">
        <v>5</v>
      </c>
      <c r="B15" s="12">
        <v>1.4152723364531994E-2</v>
      </c>
      <c r="C15" s="12">
        <v>1100000</v>
      </c>
      <c r="D15" s="12">
        <f t="shared" si="2"/>
        <v>550</v>
      </c>
      <c r="E15" s="12">
        <v>5</v>
      </c>
      <c r="F15" s="12">
        <v>2.8799066320061684E-2</v>
      </c>
      <c r="G15" s="12">
        <v>550000</v>
      </c>
      <c r="H15" s="12">
        <f t="shared" si="3"/>
        <v>550</v>
      </c>
      <c r="I15" s="12">
        <f t="shared" si="4"/>
        <v>550</v>
      </c>
      <c r="J15" s="12">
        <f t="shared" si="0"/>
        <v>5</v>
      </c>
      <c r="K15" s="18">
        <f t="shared" si="5"/>
        <v>71.750856004655361</v>
      </c>
    </row>
    <row r="16" spans="1:11" x14ac:dyDescent="0.25">
      <c r="A16" s="12">
        <v>5</v>
      </c>
      <c r="B16" s="12">
        <v>1.4347617514431477E-2</v>
      </c>
      <c r="C16" s="12">
        <v>1200000</v>
      </c>
      <c r="D16" s="12">
        <f t="shared" si="2"/>
        <v>600</v>
      </c>
      <c r="E16" s="12">
        <v>5</v>
      </c>
      <c r="F16" s="12">
        <v>2.926517091691494E-2</v>
      </c>
      <c r="G16" s="12">
        <v>600000</v>
      </c>
      <c r="H16" s="12">
        <f t="shared" si="3"/>
        <v>600</v>
      </c>
      <c r="I16" s="12">
        <f t="shared" si="4"/>
        <v>600</v>
      </c>
      <c r="J16" s="12">
        <f t="shared" si="0"/>
        <v>5</v>
      </c>
      <c r="K16" s="18">
        <f t="shared" si="5"/>
        <v>72.877959348261356</v>
      </c>
    </row>
    <row r="17" spans="1:11" x14ac:dyDescent="0.25">
      <c r="A17" s="12">
        <v>5</v>
      </c>
      <c r="B17" s="12">
        <v>1.4641870744526386E-2</v>
      </c>
      <c r="C17" s="12">
        <v>1300000</v>
      </c>
      <c r="D17" s="12">
        <f t="shared" si="2"/>
        <v>650</v>
      </c>
      <c r="E17" s="12">
        <v>5</v>
      </c>
      <c r="F17" s="12">
        <v>2.9731523245573044E-2</v>
      </c>
      <c r="G17" s="12">
        <v>650000</v>
      </c>
      <c r="H17" s="12">
        <f t="shared" si="3"/>
        <v>650</v>
      </c>
      <c r="I17" s="12">
        <f t="shared" si="4"/>
        <v>650</v>
      </c>
      <c r="J17" s="12">
        <f t="shared" si="0"/>
        <v>5</v>
      </c>
      <c r="K17" s="18">
        <f t="shared" si="5"/>
        <v>74.104917235672474</v>
      </c>
    </row>
    <row r="18" spans="1:11" x14ac:dyDescent="0.25">
      <c r="A18" s="12">
        <v>5</v>
      </c>
      <c r="B18" s="12">
        <v>1.4903954230248928E-2</v>
      </c>
      <c r="C18" s="12">
        <v>1400000</v>
      </c>
      <c r="D18" s="12">
        <f t="shared" si="2"/>
        <v>700</v>
      </c>
      <c r="E18" s="12">
        <v>5</v>
      </c>
      <c r="F18" s="12">
        <v>3.0199594795703888E-2</v>
      </c>
      <c r="G18" s="12">
        <v>700000</v>
      </c>
      <c r="H18" s="12">
        <f t="shared" si="3"/>
        <v>700</v>
      </c>
      <c r="I18" s="12">
        <f t="shared" si="4"/>
        <v>700</v>
      </c>
      <c r="J18" s="12">
        <f t="shared" si="0"/>
        <v>5</v>
      </c>
      <c r="K18" s="18">
        <f t="shared" si="5"/>
        <v>75.303143821656704</v>
      </c>
    </row>
    <row r="19" spans="1:11" x14ac:dyDescent="0.25">
      <c r="A19" s="12">
        <v>5</v>
      </c>
      <c r="B19" s="12">
        <v>1.4939534477889538E-2</v>
      </c>
      <c r="C19" s="12">
        <v>1500000</v>
      </c>
      <c r="D19" s="12">
        <f t="shared" si="2"/>
        <v>750</v>
      </c>
      <c r="E19" s="12">
        <v>5</v>
      </c>
      <c r="F19" s="12">
        <v>3.06668970733881E-2</v>
      </c>
      <c r="G19" s="12">
        <v>750000</v>
      </c>
      <c r="H19" s="12">
        <f t="shared" si="3"/>
        <v>750</v>
      </c>
      <c r="I19" s="12">
        <f t="shared" si="4"/>
        <v>750</v>
      </c>
      <c r="J19" s="12">
        <f t="shared" si="0"/>
        <v>5</v>
      </c>
      <c r="K19" s="18">
        <f t="shared" si="5"/>
        <v>76.273328624665737</v>
      </c>
    </row>
    <row r="20" spans="1:11" x14ac:dyDescent="0.25">
      <c r="A20" s="12">
        <v>5</v>
      </c>
      <c r="B20" s="12">
        <v>1.4908772893249989E-2</v>
      </c>
      <c r="C20" s="12">
        <v>1600000</v>
      </c>
      <c r="D20" s="12">
        <f t="shared" si="2"/>
        <v>800</v>
      </c>
      <c r="E20" s="12">
        <v>5</v>
      </c>
      <c r="F20" s="12">
        <v>3.1132850795984268E-2</v>
      </c>
      <c r="G20" s="12">
        <v>800000</v>
      </c>
      <c r="H20" s="12">
        <f t="shared" si="3"/>
        <v>800</v>
      </c>
      <c r="I20" s="12">
        <f t="shared" si="4"/>
        <v>800</v>
      </c>
      <c r="J20" s="12">
        <f t="shared" si="0"/>
        <v>5</v>
      </c>
      <c r="K20" s="18">
        <f t="shared" si="5"/>
        <v>77.174474485218525</v>
      </c>
    </row>
    <row r="21" spans="1:11" x14ac:dyDescent="0.25">
      <c r="A21" s="12">
        <v>5</v>
      </c>
      <c r="B21" s="12">
        <v>1.5029911883175373E-2</v>
      </c>
      <c r="C21" s="12">
        <v>1700000</v>
      </c>
      <c r="D21" s="12">
        <f t="shared" si="2"/>
        <v>850</v>
      </c>
      <c r="E21" s="12">
        <v>5</v>
      </c>
      <c r="F21" s="12">
        <v>3.1601615250110626E-2</v>
      </c>
      <c r="G21" s="12">
        <v>850000</v>
      </c>
      <c r="H21" s="12">
        <f t="shared" si="3"/>
        <v>850</v>
      </c>
      <c r="I21" s="12">
        <f t="shared" si="4"/>
        <v>850</v>
      </c>
      <c r="J21" s="12">
        <f t="shared" si="0"/>
        <v>5</v>
      </c>
      <c r="K21" s="18">
        <f t="shared" si="5"/>
        <v>78.233142383396626</v>
      </c>
    </row>
    <row r="22" spans="1:11" x14ac:dyDescent="0.25">
      <c r="A22" s="12">
        <v>5</v>
      </c>
      <c r="B22" s="12">
        <v>1.5151283703744411E-2</v>
      </c>
      <c r="C22" s="12">
        <v>1800000</v>
      </c>
      <c r="D22" s="12">
        <f t="shared" si="2"/>
        <v>900</v>
      </c>
      <c r="E22" s="12">
        <v>5</v>
      </c>
      <c r="F22" s="12">
        <v>3.2066259533166885E-2</v>
      </c>
      <c r="G22" s="12">
        <v>900000</v>
      </c>
      <c r="H22" s="12">
        <f t="shared" si="3"/>
        <v>900</v>
      </c>
      <c r="I22" s="12">
        <f t="shared" si="4"/>
        <v>900</v>
      </c>
      <c r="J22" s="12">
        <f t="shared" si="0"/>
        <v>5</v>
      </c>
      <c r="K22" s="18">
        <f t="shared" si="5"/>
        <v>79.283802770078182</v>
      </c>
    </row>
    <row r="23" spans="1:11" x14ac:dyDescent="0.25">
      <c r="A23" s="12">
        <v>5</v>
      </c>
      <c r="B23" s="12">
        <v>1.528661698102951E-2</v>
      </c>
      <c r="C23" s="12">
        <v>1900000</v>
      </c>
      <c r="D23" s="12">
        <f t="shared" si="2"/>
        <v>950</v>
      </c>
      <c r="E23" s="12">
        <v>5</v>
      </c>
      <c r="F23" s="12">
        <v>3.2531172037124634E-2</v>
      </c>
      <c r="G23" s="12">
        <v>950000</v>
      </c>
      <c r="H23" s="12">
        <f t="shared" si="3"/>
        <v>950</v>
      </c>
      <c r="I23" s="12">
        <f t="shared" si="4"/>
        <v>950</v>
      </c>
      <c r="J23" s="12">
        <f t="shared" si="0"/>
        <v>5</v>
      </c>
      <c r="K23" s="18">
        <f t="shared" si="5"/>
        <v>80.348961055278778</v>
      </c>
    </row>
    <row r="24" spans="1:11" x14ac:dyDescent="0.25">
      <c r="A24" s="12">
        <v>5</v>
      </c>
      <c r="B24" s="12">
        <v>1.5435442328453064E-2</v>
      </c>
      <c r="C24" s="12">
        <v>2000000</v>
      </c>
      <c r="D24" s="12">
        <f t="shared" si="2"/>
        <v>1000</v>
      </c>
      <c r="E24" s="12">
        <v>5</v>
      </c>
      <c r="F24" s="12">
        <v>3.2992590218782425E-2</v>
      </c>
      <c r="G24" s="12">
        <v>1000000</v>
      </c>
      <c r="H24" s="12">
        <f t="shared" si="3"/>
        <v>1000</v>
      </c>
      <c r="I24" s="12">
        <f t="shared" si="4"/>
        <v>1000</v>
      </c>
      <c r="J24" s="12">
        <f t="shared" si="0"/>
        <v>5</v>
      </c>
      <c r="K24" s="18">
        <f t="shared" si="5"/>
        <v>81.420622766017914</v>
      </c>
    </row>
    <row r="25" spans="1:11" x14ac:dyDescent="0.25">
      <c r="A25" s="12">
        <v>5</v>
      </c>
      <c r="B25" s="12">
        <v>1.556872483342886E-2</v>
      </c>
      <c r="C25" s="12">
        <v>2100000</v>
      </c>
      <c r="D25" s="12">
        <f t="shared" si="2"/>
        <v>1050</v>
      </c>
      <c r="E25" s="12">
        <v>5</v>
      </c>
      <c r="F25" s="12">
        <v>3.3457834273576736E-2</v>
      </c>
      <c r="G25" s="12">
        <v>1050000</v>
      </c>
      <c r="H25" s="12">
        <f t="shared" si="3"/>
        <v>1050</v>
      </c>
      <c r="I25" s="12">
        <f t="shared" si="4"/>
        <v>1050</v>
      </c>
      <c r="J25" s="12">
        <f t="shared" si="0"/>
        <v>5</v>
      </c>
      <c r="K25" s="18">
        <f t="shared" si="5"/>
        <v>82.484393380582333</v>
      </c>
    </row>
    <row r="26" spans="1:11" x14ac:dyDescent="0.25">
      <c r="A26" s="12">
        <v>5</v>
      </c>
      <c r="B26" s="12">
        <v>1.568077877163887E-2</v>
      </c>
      <c r="C26" s="12">
        <v>2200000</v>
      </c>
      <c r="D26" s="12">
        <f t="shared" si="2"/>
        <v>1100</v>
      </c>
      <c r="E26" s="12">
        <v>5</v>
      </c>
      <c r="F26" s="12">
        <v>3.3920392394065857E-2</v>
      </c>
      <c r="G26" s="12">
        <v>1100000</v>
      </c>
      <c r="H26" s="12">
        <f t="shared" si="3"/>
        <v>1100</v>
      </c>
      <c r="I26" s="12">
        <f t="shared" si="4"/>
        <v>1100</v>
      </c>
      <c r="J26" s="12">
        <f t="shared" si="0"/>
        <v>5</v>
      </c>
      <c r="K26" s="18">
        <f t="shared" si="5"/>
        <v>83.521563559770584</v>
      </c>
    </row>
    <row r="27" spans="1:11" x14ac:dyDescent="0.25">
      <c r="A27" s="12">
        <v>5</v>
      </c>
      <c r="B27" s="12">
        <v>1.5744946897029877E-2</v>
      </c>
      <c r="C27" s="12">
        <v>2300000</v>
      </c>
      <c r="D27" s="12">
        <f t="shared" si="2"/>
        <v>1150</v>
      </c>
      <c r="E27" s="12">
        <v>5</v>
      </c>
      <c r="F27" s="12">
        <v>3.4380495548248291E-2</v>
      </c>
      <c r="G27" s="12">
        <v>1150000</v>
      </c>
      <c r="H27" s="12">
        <f t="shared" si="3"/>
        <v>1150</v>
      </c>
      <c r="I27" s="12">
        <f t="shared" si="4"/>
        <v>1150</v>
      </c>
      <c r="J27" s="12">
        <f t="shared" si="0"/>
        <v>5</v>
      </c>
      <c r="K27" s="18">
        <f t="shared" si="5"/>
        <v>84.505937993526459</v>
      </c>
    </row>
    <row r="28" spans="1:11" x14ac:dyDescent="0.25">
      <c r="A28" s="12">
        <v>5</v>
      </c>
      <c r="B28" s="12">
        <v>1.5799114480614662E-2</v>
      </c>
      <c r="C28" s="12">
        <v>2400000</v>
      </c>
      <c r="D28" s="12">
        <f t="shared" si="2"/>
        <v>1200</v>
      </c>
      <c r="E28" s="12">
        <v>5</v>
      </c>
      <c r="F28" s="12">
        <v>3.4841094166040421E-2</v>
      </c>
      <c r="G28" s="12">
        <v>1200000</v>
      </c>
      <c r="H28" s="12">
        <f t="shared" si="3"/>
        <v>1200</v>
      </c>
      <c r="I28" s="12">
        <f t="shared" si="4"/>
        <v>1200</v>
      </c>
      <c r="J28" s="12">
        <f t="shared" si="0"/>
        <v>5</v>
      </c>
      <c r="K28" s="18">
        <f t="shared" si="5"/>
        <v>85.481302812695503</v>
      </c>
    </row>
    <row r="29" spans="1:11" x14ac:dyDescent="0.25">
      <c r="A29" s="12">
        <v>5</v>
      </c>
      <c r="B29" s="12">
        <v>1.5882249921560287E-2</v>
      </c>
      <c r="C29" s="12">
        <v>2500000</v>
      </c>
      <c r="D29" s="12">
        <f t="shared" si="2"/>
        <v>1250</v>
      </c>
      <c r="E29" s="12">
        <v>5</v>
      </c>
      <c r="F29" s="12">
        <v>3.5309568047523499E-2</v>
      </c>
      <c r="G29" s="12">
        <v>1250000</v>
      </c>
      <c r="H29" s="12">
        <f t="shared" ref="H29:H34" si="6">G29/1000</f>
        <v>1250</v>
      </c>
      <c r="I29" s="12">
        <f t="shared" ref="I29:I34" si="7">H29</f>
        <v>1250</v>
      </c>
      <c r="J29" s="12">
        <f t="shared" ref="J29:J35" si="8">E29</f>
        <v>5</v>
      </c>
      <c r="K29" s="18">
        <f t="shared" ref="K29:K34" si="9">(B29+2*F29)*1000</f>
        <v>86.501386016607285</v>
      </c>
    </row>
    <row r="30" spans="1:11" x14ac:dyDescent="0.25">
      <c r="A30" s="12">
        <v>5</v>
      </c>
      <c r="B30" s="12">
        <v>1.5981722623109818E-2</v>
      </c>
      <c r="C30" s="12">
        <v>2600000</v>
      </c>
      <c r="D30" s="12">
        <f t="shared" si="2"/>
        <v>1300</v>
      </c>
      <c r="E30" s="12">
        <v>5</v>
      </c>
      <c r="F30" s="12">
        <v>3.5772927105426788E-2</v>
      </c>
      <c r="G30" s="12">
        <v>1300000</v>
      </c>
      <c r="H30" s="12">
        <f t="shared" si="6"/>
        <v>1300</v>
      </c>
      <c r="I30" s="12">
        <f t="shared" si="7"/>
        <v>1300</v>
      </c>
      <c r="J30" s="12">
        <f t="shared" si="8"/>
        <v>5</v>
      </c>
      <c r="K30" s="18">
        <f t="shared" si="9"/>
        <v>87.527576833963394</v>
      </c>
    </row>
    <row r="31" spans="1:11" x14ac:dyDescent="0.25">
      <c r="A31" s="12">
        <v>5</v>
      </c>
      <c r="B31" s="12">
        <v>1.6081206500530243E-2</v>
      </c>
      <c r="C31" s="12">
        <v>2700000</v>
      </c>
      <c r="D31" s="12">
        <f t="shared" si="2"/>
        <v>1350</v>
      </c>
      <c r="E31" s="12">
        <v>5</v>
      </c>
      <c r="F31" s="12">
        <v>3.6234963685274124E-2</v>
      </c>
      <c r="G31" s="12">
        <v>1350000</v>
      </c>
      <c r="H31" s="12">
        <f t="shared" si="6"/>
        <v>1350</v>
      </c>
      <c r="I31" s="12">
        <f t="shared" si="7"/>
        <v>1350</v>
      </c>
      <c r="J31" s="12">
        <f t="shared" si="8"/>
        <v>5</v>
      </c>
      <c r="K31" s="18">
        <f t="shared" si="9"/>
        <v>88.551133871078491</v>
      </c>
    </row>
    <row r="32" spans="1:11" x14ac:dyDescent="0.25">
      <c r="A32" s="12">
        <v>5</v>
      </c>
      <c r="B32" s="12">
        <v>1.6180913895368576E-2</v>
      </c>
      <c r="C32" s="12">
        <v>2800000</v>
      </c>
      <c r="D32" s="12">
        <f t="shared" si="2"/>
        <v>1400</v>
      </c>
      <c r="E32" s="12">
        <v>5</v>
      </c>
      <c r="F32" s="12">
        <v>3.6696389317512512E-2</v>
      </c>
      <c r="G32" s="12">
        <v>1400000</v>
      </c>
      <c r="H32" s="12">
        <f t="shared" si="6"/>
        <v>1400</v>
      </c>
      <c r="I32" s="12">
        <f t="shared" si="7"/>
        <v>1400</v>
      </c>
      <c r="J32" s="12">
        <f t="shared" si="8"/>
        <v>5</v>
      </c>
      <c r="K32" s="18">
        <f t="shared" si="9"/>
        <v>89.5736925303936</v>
      </c>
    </row>
    <row r="33" spans="1:11" x14ac:dyDescent="0.25">
      <c r="A33" s="12">
        <v>5</v>
      </c>
      <c r="B33" s="12">
        <v>1.6284361481666565E-2</v>
      </c>
      <c r="C33" s="12">
        <v>2900000</v>
      </c>
      <c r="D33" s="12">
        <f t="shared" si="2"/>
        <v>1450</v>
      </c>
      <c r="E33" s="12">
        <v>5</v>
      </c>
      <c r="F33" s="12">
        <v>3.7155840545892715E-2</v>
      </c>
      <c r="G33" s="12">
        <v>1450000</v>
      </c>
      <c r="H33" s="12">
        <f t="shared" si="6"/>
        <v>1450</v>
      </c>
      <c r="I33" s="12">
        <f t="shared" si="7"/>
        <v>1450</v>
      </c>
      <c r="J33" s="12">
        <f t="shared" si="8"/>
        <v>5</v>
      </c>
      <c r="K33" s="18">
        <f t="shared" si="9"/>
        <v>90.596042573451996</v>
      </c>
    </row>
    <row r="34" spans="1:11" ht="15.75" thickBot="1" x14ac:dyDescent="0.3">
      <c r="A34" s="19">
        <v>5</v>
      </c>
      <c r="B34" s="19">
        <v>1.6386551782488823E-2</v>
      </c>
      <c r="C34" s="19">
        <v>3000000</v>
      </c>
      <c r="D34" s="19">
        <f t="shared" si="2"/>
        <v>1500</v>
      </c>
      <c r="E34" s="19">
        <v>5</v>
      </c>
      <c r="F34" s="19">
        <v>3.7618737667798996E-2</v>
      </c>
      <c r="G34" s="19">
        <v>1500000</v>
      </c>
      <c r="H34" s="19">
        <f t="shared" si="6"/>
        <v>1500</v>
      </c>
      <c r="I34" s="19">
        <f t="shared" si="7"/>
        <v>1500</v>
      </c>
      <c r="J34" s="19">
        <f t="shared" si="8"/>
        <v>5</v>
      </c>
      <c r="K34" s="20">
        <f t="shared" si="9"/>
        <v>91.624027118086815</v>
      </c>
    </row>
    <row r="35" spans="1:11" x14ac:dyDescent="0.25">
      <c r="A35" s="12">
        <f>A36</f>
        <v>5.5</v>
      </c>
      <c r="B35" s="12">
        <f>B36-(B37-B36)</f>
        <v>1.3078645803034306E-2</v>
      </c>
      <c r="C35" s="12">
        <v>500000</v>
      </c>
      <c r="D35" s="12">
        <f>C35/2/1000</f>
        <v>250</v>
      </c>
      <c r="E35" s="12">
        <f>E36</f>
        <v>5.5</v>
      </c>
      <c r="F35" s="12">
        <f>F36-(F37-F36)</f>
        <v>2.6182714849710464E-2</v>
      </c>
      <c r="G35" s="12">
        <f>D35*1000</f>
        <v>250000</v>
      </c>
      <c r="H35" s="12">
        <f>G35/1000</f>
        <v>250</v>
      </c>
      <c r="I35" s="12">
        <f>H35</f>
        <v>250</v>
      </c>
      <c r="J35" s="12">
        <f t="shared" si="8"/>
        <v>5.5</v>
      </c>
      <c r="K35" s="18">
        <f>(B35+2*F35)*1000</f>
        <v>65.444075502455235</v>
      </c>
    </row>
    <row r="36" spans="1:11" x14ac:dyDescent="0.25">
      <c r="A36" s="21">
        <v>5.5</v>
      </c>
      <c r="B36" s="21">
        <v>1.3237837702035904E-2</v>
      </c>
      <c r="C36" s="21">
        <v>600000</v>
      </c>
      <c r="D36" s="21">
        <f t="shared" si="2"/>
        <v>300</v>
      </c>
      <c r="E36" s="21">
        <v>5.5</v>
      </c>
      <c r="F36" s="21">
        <v>2.6655690744519234E-2</v>
      </c>
      <c r="G36" s="21">
        <v>300000</v>
      </c>
      <c r="H36" s="21">
        <f t="shared" si="3"/>
        <v>300</v>
      </c>
      <c r="I36" s="21">
        <f t="shared" si="4"/>
        <v>300</v>
      </c>
      <c r="J36" s="21">
        <f t="shared" si="0"/>
        <v>5.5</v>
      </c>
      <c r="K36" s="22">
        <f t="shared" si="5"/>
        <v>66.549219191074371</v>
      </c>
    </row>
    <row r="37" spans="1:11" x14ac:dyDescent="0.25">
      <c r="A37" s="12">
        <v>5.5</v>
      </c>
      <c r="B37" s="12">
        <v>1.3397029601037502E-2</v>
      </c>
      <c r="C37" s="12">
        <v>700000</v>
      </c>
      <c r="D37" s="12">
        <f t="shared" si="2"/>
        <v>350</v>
      </c>
      <c r="E37" s="12">
        <v>5.5</v>
      </c>
      <c r="F37" s="12">
        <v>2.7128666639328003E-2</v>
      </c>
      <c r="G37" s="12">
        <v>350000</v>
      </c>
      <c r="H37" s="12">
        <f t="shared" si="3"/>
        <v>350</v>
      </c>
      <c r="I37" s="12">
        <f t="shared" si="4"/>
        <v>350</v>
      </c>
      <c r="J37" s="12">
        <f t="shared" si="0"/>
        <v>5.5</v>
      </c>
      <c r="K37" s="18">
        <f t="shared" si="5"/>
        <v>67.654362879693508</v>
      </c>
    </row>
    <row r="38" spans="1:11" x14ac:dyDescent="0.25">
      <c r="A38" s="12">
        <v>5.5</v>
      </c>
      <c r="B38" s="12">
        <v>1.3567451387643814E-2</v>
      </c>
      <c r="C38" s="12">
        <v>800000</v>
      </c>
      <c r="D38" s="12">
        <f t="shared" si="2"/>
        <v>400</v>
      </c>
      <c r="E38" s="12">
        <v>5.5</v>
      </c>
      <c r="F38" s="12">
        <v>2.7600504457950592E-2</v>
      </c>
      <c r="G38" s="12">
        <v>400000</v>
      </c>
      <c r="H38" s="12">
        <f t="shared" si="3"/>
        <v>400</v>
      </c>
      <c r="I38" s="12">
        <f t="shared" si="4"/>
        <v>400</v>
      </c>
      <c r="J38" s="12">
        <f t="shared" si="0"/>
        <v>5.5</v>
      </c>
      <c r="K38" s="18">
        <f t="shared" si="5"/>
        <v>68.768460303544998</v>
      </c>
    </row>
    <row r="39" spans="1:11" x14ac:dyDescent="0.25">
      <c r="A39" s="12">
        <v>5.5</v>
      </c>
      <c r="B39" s="12">
        <v>1.3746190816164017E-2</v>
      </c>
      <c r="C39" s="12">
        <v>900000</v>
      </c>
      <c r="D39" s="12">
        <f t="shared" si="2"/>
        <v>450</v>
      </c>
      <c r="E39" s="12">
        <v>5.5</v>
      </c>
      <c r="F39" s="12">
        <v>2.8071030974388123E-2</v>
      </c>
      <c r="G39" s="12">
        <v>450000</v>
      </c>
      <c r="H39" s="12">
        <f t="shared" si="3"/>
        <v>450</v>
      </c>
      <c r="I39" s="12">
        <f t="shared" si="4"/>
        <v>450</v>
      </c>
      <c r="J39" s="12">
        <f t="shared" si="0"/>
        <v>5.5</v>
      </c>
      <c r="K39" s="18">
        <f t="shared" si="5"/>
        <v>69.888252764940262</v>
      </c>
    </row>
    <row r="40" spans="1:11" x14ac:dyDescent="0.25">
      <c r="A40" s="12">
        <v>5.5</v>
      </c>
      <c r="B40" s="12">
        <v>1.393723301589489E-2</v>
      </c>
      <c r="C40" s="12">
        <v>1000000</v>
      </c>
      <c r="D40" s="12">
        <f t="shared" si="2"/>
        <v>500</v>
      </c>
      <c r="E40" s="12">
        <v>5.5</v>
      </c>
      <c r="F40" s="12">
        <v>2.854020893573761E-2</v>
      </c>
      <c r="G40" s="12">
        <v>500000</v>
      </c>
      <c r="H40" s="12">
        <f t="shared" si="3"/>
        <v>500</v>
      </c>
      <c r="I40" s="12">
        <f t="shared" si="4"/>
        <v>500</v>
      </c>
      <c r="J40" s="12">
        <f t="shared" si="0"/>
        <v>5.5</v>
      </c>
      <c r="K40" s="18">
        <f t="shared" si="5"/>
        <v>71.01765088737011</v>
      </c>
    </row>
    <row r="41" spans="1:11" x14ac:dyDescent="0.25">
      <c r="A41" s="12">
        <v>5.5</v>
      </c>
      <c r="B41" s="12">
        <v>1.4127891510725021E-2</v>
      </c>
      <c r="C41" s="12">
        <v>1100000</v>
      </c>
      <c r="D41" s="12">
        <f t="shared" si="2"/>
        <v>550</v>
      </c>
      <c r="E41" s="12">
        <v>5.5</v>
      </c>
      <c r="F41" s="12">
        <v>2.9011212289333344E-2</v>
      </c>
      <c r="G41" s="12">
        <v>550000</v>
      </c>
      <c r="H41" s="12">
        <f t="shared" si="3"/>
        <v>550</v>
      </c>
      <c r="I41" s="12">
        <f t="shared" si="4"/>
        <v>550</v>
      </c>
      <c r="J41" s="12">
        <f t="shared" si="0"/>
        <v>5.5</v>
      </c>
      <c r="K41" s="18">
        <f t="shared" si="5"/>
        <v>72.150316089391708</v>
      </c>
    </row>
    <row r="42" spans="1:11" x14ac:dyDescent="0.25">
      <c r="A42" s="12">
        <v>5.5</v>
      </c>
      <c r="B42" s="12">
        <v>1.4312207698822021E-2</v>
      </c>
      <c r="C42" s="12">
        <v>1200000</v>
      </c>
      <c r="D42" s="12">
        <f t="shared" si="2"/>
        <v>600</v>
      </c>
      <c r="E42" s="12">
        <v>5.5</v>
      </c>
      <c r="F42" s="12">
        <v>2.9482573270797729E-2</v>
      </c>
      <c r="G42" s="12">
        <v>600000</v>
      </c>
      <c r="H42" s="12">
        <f t="shared" si="3"/>
        <v>600</v>
      </c>
      <c r="I42" s="12">
        <f t="shared" si="4"/>
        <v>600</v>
      </c>
      <c r="J42" s="12">
        <f t="shared" si="0"/>
        <v>5.5</v>
      </c>
      <c r="K42" s="18">
        <f t="shared" si="5"/>
        <v>73.27735424041748</v>
      </c>
    </row>
    <row r="43" spans="1:11" x14ac:dyDescent="0.25">
      <c r="A43" s="12">
        <v>5.5</v>
      </c>
      <c r="B43" s="12">
        <v>1.459007803350687E-2</v>
      </c>
      <c r="C43" s="12">
        <v>1300000</v>
      </c>
      <c r="D43" s="12">
        <f t="shared" si="2"/>
        <v>650</v>
      </c>
      <c r="E43" s="12">
        <v>5.5</v>
      </c>
      <c r="F43" s="12">
        <v>2.9953189194202423E-2</v>
      </c>
      <c r="G43" s="12">
        <v>650000</v>
      </c>
      <c r="H43" s="12">
        <f t="shared" si="3"/>
        <v>650</v>
      </c>
      <c r="I43" s="12">
        <f t="shared" si="4"/>
        <v>650</v>
      </c>
      <c r="J43" s="12">
        <f t="shared" si="0"/>
        <v>5.5</v>
      </c>
      <c r="K43" s="18">
        <f t="shared" si="5"/>
        <v>74.496456421911716</v>
      </c>
    </row>
    <row r="44" spans="1:11" x14ac:dyDescent="0.25">
      <c r="A44" s="12">
        <v>5.5</v>
      </c>
      <c r="B44" s="12">
        <v>1.4879013411700726E-2</v>
      </c>
      <c r="C44" s="12">
        <v>1400000</v>
      </c>
      <c r="D44" s="12">
        <f t="shared" si="2"/>
        <v>700</v>
      </c>
      <c r="E44" s="12">
        <v>5.5</v>
      </c>
      <c r="F44" s="12">
        <v>3.0425041913986206E-2</v>
      </c>
      <c r="G44" s="12">
        <v>700000</v>
      </c>
      <c r="H44" s="12">
        <f t="shared" si="3"/>
        <v>700</v>
      </c>
      <c r="I44" s="12">
        <f t="shared" si="4"/>
        <v>700</v>
      </c>
      <c r="J44" s="12">
        <f t="shared" si="0"/>
        <v>5.5</v>
      </c>
      <c r="K44" s="18">
        <f t="shared" si="5"/>
        <v>75.729097239673138</v>
      </c>
    </row>
    <row r="45" spans="1:11" x14ac:dyDescent="0.25">
      <c r="A45" s="12">
        <v>5.5</v>
      </c>
      <c r="B45" s="12">
        <v>1.491670124232769E-2</v>
      </c>
      <c r="C45" s="12">
        <v>1500000</v>
      </c>
      <c r="D45" s="12">
        <f t="shared" si="2"/>
        <v>750</v>
      </c>
      <c r="E45" s="12">
        <v>5.5</v>
      </c>
      <c r="F45" s="12">
        <v>3.0896695330739021E-2</v>
      </c>
      <c r="G45" s="12">
        <v>750000</v>
      </c>
      <c r="H45" s="12">
        <f t="shared" si="3"/>
        <v>750</v>
      </c>
      <c r="I45" s="12">
        <f t="shared" si="4"/>
        <v>750</v>
      </c>
      <c r="J45" s="12">
        <f t="shared" si="0"/>
        <v>5.5</v>
      </c>
      <c r="K45" s="18">
        <f t="shared" si="5"/>
        <v>76.710091903805733</v>
      </c>
    </row>
    <row r="46" spans="1:11" x14ac:dyDescent="0.25">
      <c r="A46" s="12">
        <v>5.5</v>
      </c>
      <c r="B46" s="12">
        <v>1.5044170431792736E-2</v>
      </c>
      <c r="C46" s="12">
        <v>1600000</v>
      </c>
      <c r="D46" s="12">
        <f t="shared" si="2"/>
        <v>800</v>
      </c>
      <c r="E46" s="12">
        <v>5.5</v>
      </c>
      <c r="F46" s="12">
        <v>3.1366936862468719E-2</v>
      </c>
      <c r="G46" s="12">
        <v>800000</v>
      </c>
      <c r="H46" s="12">
        <f t="shared" si="3"/>
        <v>800</v>
      </c>
      <c r="I46" s="12">
        <f t="shared" si="4"/>
        <v>800</v>
      </c>
      <c r="J46" s="12">
        <f t="shared" si="0"/>
        <v>5.5</v>
      </c>
      <c r="K46" s="18">
        <f t="shared" si="5"/>
        <v>77.778044156730175</v>
      </c>
    </row>
    <row r="47" spans="1:11" x14ac:dyDescent="0.25">
      <c r="A47" s="12">
        <v>5.5</v>
      </c>
      <c r="B47" s="12">
        <v>1.5005825087428093E-2</v>
      </c>
      <c r="C47" s="12">
        <v>1700000</v>
      </c>
      <c r="D47" s="12">
        <f t="shared" si="2"/>
        <v>850</v>
      </c>
      <c r="E47" s="12">
        <v>5.5</v>
      </c>
      <c r="F47" s="12">
        <v>3.1836919486522675E-2</v>
      </c>
      <c r="G47" s="12">
        <v>850000</v>
      </c>
      <c r="H47" s="12">
        <f t="shared" si="3"/>
        <v>850</v>
      </c>
      <c r="I47" s="12">
        <f t="shared" si="4"/>
        <v>850</v>
      </c>
      <c r="J47" s="12">
        <f t="shared" si="0"/>
        <v>5.5</v>
      </c>
      <c r="K47" s="18">
        <f t="shared" si="5"/>
        <v>78.679664060473442</v>
      </c>
    </row>
    <row r="48" spans="1:11" x14ac:dyDescent="0.25">
      <c r="A48" s="12">
        <v>5.5</v>
      </c>
      <c r="B48" s="12">
        <v>1.5126508660614491E-2</v>
      </c>
      <c r="C48" s="12">
        <v>1800000</v>
      </c>
      <c r="D48" s="12">
        <f t="shared" si="2"/>
        <v>900</v>
      </c>
      <c r="E48" s="12">
        <v>5.5</v>
      </c>
      <c r="F48" s="12">
        <v>3.2308526337146759E-2</v>
      </c>
      <c r="G48" s="12">
        <v>900000</v>
      </c>
      <c r="H48" s="12">
        <f t="shared" si="3"/>
        <v>900</v>
      </c>
      <c r="I48" s="12">
        <f t="shared" si="4"/>
        <v>900</v>
      </c>
      <c r="J48" s="12">
        <f t="shared" si="0"/>
        <v>5.5</v>
      </c>
      <c r="K48" s="18">
        <f t="shared" si="5"/>
        <v>79.743561334908009</v>
      </c>
    </row>
    <row r="49" spans="1:11" x14ac:dyDescent="0.25">
      <c r="A49" s="12">
        <v>5.5</v>
      </c>
      <c r="B49" s="12">
        <v>1.526030246168375E-2</v>
      </c>
      <c r="C49" s="12">
        <v>1900000</v>
      </c>
      <c r="D49" s="12">
        <f t="shared" si="2"/>
        <v>950</v>
      </c>
      <c r="E49" s="12">
        <v>5.5</v>
      </c>
      <c r="F49" s="12">
        <v>3.2776337116956711E-2</v>
      </c>
      <c r="G49" s="12">
        <v>950000</v>
      </c>
      <c r="H49" s="12">
        <f t="shared" si="3"/>
        <v>950</v>
      </c>
      <c r="I49" s="12">
        <f t="shared" si="4"/>
        <v>950</v>
      </c>
      <c r="J49" s="12">
        <f t="shared" si="0"/>
        <v>5.5</v>
      </c>
      <c r="K49" s="18">
        <f t="shared" si="5"/>
        <v>80.812976695597172</v>
      </c>
    </row>
    <row r="50" spans="1:11" x14ac:dyDescent="0.25">
      <c r="A50" s="12">
        <v>5.5</v>
      </c>
      <c r="B50" s="12">
        <v>1.5398821793496609E-2</v>
      </c>
      <c r="C50" s="12">
        <v>2000000</v>
      </c>
      <c r="D50" s="12">
        <f t="shared" ref="D50:D96" si="10">C50/2/1000</f>
        <v>1000</v>
      </c>
      <c r="E50" s="12">
        <v>5.5</v>
      </c>
      <c r="F50" s="12">
        <v>3.3242367208003998E-2</v>
      </c>
      <c r="G50" s="12">
        <v>1000000</v>
      </c>
      <c r="H50" s="12">
        <f t="shared" si="3"/>
        <v>1000</v>
      </c>
      <c r="I50" s="12">
        <f t="shared" si="4"/>
        <v>1000</v>
      </c>
      <c r="J50" s="12">
        <f t="shared" si="0"/>
        <v>5.5</v>
      </c>
      <c r="K50" s="18">
        <f t="shared" si="5"/>
        <v>81.883556209504604</v>
      </c>
    </row>
    <row r="51" spans="1:11" x14ac:dyDescent="0.25">
      <c r="A51" s="12">
        <v>5.5</v>
      </c>
      <c r="B51" s="12">
        <v>1.5545484609901905E-2</v>
      </c>
      <c r="C51" s="12">
        <v>2100000</v>
      </c>
      <c r="D51" s="12">
        <f t="shared" si="10"/>
        <v>1050</v>
      </c>
      <c r="E51" s="12">
        <v>5.5</v>
      </c>
      <c r="F51" s="12">
        <v>3.3708870410919189E-2</v>
      </c>
      <c r="G51" s="12">
        <v>1050000</v>
      </c>
      <c r="H51" s="12">
        <f t="shared" si="3"/>
        <v>1050</v>
      </c>
      <c r="I51" s="12">
        <f t="shared" si="4"/>
        <v>1050</v>
      </c>
      <c r="J51" s="12">
        <f t="shared" si="0"/>
        <v>5.5</v>
      </c>
      <c r="K51" s="18">
        <f t="shared" si="5"/>
        <v>82.963225431740284</v>
      </c>
    </row>
    <row r="52" spans="1:11" x14ac:dyDescent="0.25">
      <c r="A52" s="12">
        <v>5.5</v>
      </c>
      <c r="B52" s="12">
        <v>1.5667611733078957E-2</v>
      </c>
      <c r="C52" s="12">
        <v>2200000</v>
      </c>
      <c r="D52" s="12">
        <f t="shared" si="10"/>
        <v>1100</v>
      </c>
      <c r="E52" s="12">
        <v>5.5</v>
      </c>
      <c r="F52" s="12">
        <v>3.4175802022218704E-2</v>
      </c>
      <c r="G52" s="12">
        <v>1100000</v>
      </c>
      <c r="H52" s="12">
        <f t="shared" si="3"/>
        <v>1100</v>
      </c>
      <c r="I52" s="12">
        <f t="shared" si="4"/>
        <v>1100</v>
      </c>
      <c r="J52" s="12">
        <f t="shared" si="0"/>
        <v>5.5</v>
      </c>
      <c r="K52" s="18">
        <f t="shared" si="5"/>
        <v>84.019215777516365</v>
      </c>
    </row>
    <row r="53" spans="1:11" x14ac:dyDescent="0.25">
      <c r="A53" s="12">
        <v>5.5</v>
      </c>
      <c r="B53" s="12">
        <v>1.5761241316795349E-2</v>
      </c>
      <c r="C53" s="12">
        <v>2300000</v>
      </c>
      <c r="D53" s="12">
        <f t="shared" si="10"/>
        <v>1150</v>
      </c>
      <c r="E53" s="12">
        <v>5.5</v>
      </c>
      <c r="F53" s="12">
        <v>3.464081883430481E-2</v>
      </c>
      <c r="G53" s="12">
        <v>1150000</v>
      </c>
      <c r="H53" s="12">
        <f t="shared" si="3"/>
        <v>1150</v>
      </c>
      <c r="I53" s="12">
        <f t="shared" si="4"/>
        <v>1150</v>
      </c>
      <c r="J53" s="12">
        <f t="shared" si="0"/>
        <v>5.5</v>
      </c>
      <c r="K53" s="18">
        <f t="shared" si="5"/>
        <v>85.042878985404968</v>
      </c>
    </row>
    <row r="54" spans="1:11" x14ac:dyDescent="0.25">
      <c r="A54" s="12">
        <v>5.5</v>
      </c>
      <c r="B54" s="12">
        <v>1.5811251476407051E-2</v>
      </c>
      <c r="C54" s="12">
        <v>2400000</v>
      </c>
      <c r="D54" s="12">
        <f t="shared" si="10"/>
        <v>1200</v>
      </c>
      <c r="E54" s="12">
        <v>5.5</v>
      </c>
      <c r="F54" s="12">
        <v>3.5105183720588684E-2</v>
      </c>
      <c r="G54" s="12">
        <v>1200000</v>
      </c>
      <c r="H54" s="12">
        <f t="shared" si="3"/>
        <v>1200</v>
      </c>
      <c r="I54" s="12">
        <f t="shared" si="4"/>
        <v>1200</v>
      </c>
      <c r="J54" s="12">
        <f t="shared" si="0"/>
        <v>5.5</v>
      </c>
      <c r="K54" s="18">
        <f t="shared" si="5"/>
        <v>86.021618917584419</v>
      </c>
    </row>
    <row r="55" spans="1:11" x14ac:dyDescent="0.25">
      <c r="A55" s="12">
        <v>5.5</v>
      </c>
      <c r="B55" s="12">
        <v>1.5867440029978752E-2</v>
      </c>
      <c r="C55" s="12">
        <v>2500000</v>
      </c>
      <c r="D55" s="12">
        <f t="shared" si="10"/>
        <v>1250</v>
      </c>
      <c r="E55" s="12">
        <v>5.5</v>
      </c>
      <c r="F55" s="12">
        <v>3.557412326335907E-2</v>
      </c>
      <c r="G55" s="12">
        <v>1250000</v>
      </c>
      <c r="H55" s="12">
        <f t="shared" ref="H55:H60" si="11">G55/1000</f>
        <v>1250</v>
      </c>
      <c r="I55" s="12">
        <f t="shared" ref="I55:I60" si="12">H55</f>
        <v>1250</v>
      </c>
      <c r="J55" s="12">
        <f t="shared" ref="J55:J61" si="13">E55</f>
        <v>5.5</v>
      </c>
      <c r="K55" s="18">
        <f t="shared" ref="K55:K60" si="14">(B55+2*F55)*1000</f>
        <v>87.015686556696892</v>
      </c>
    </row>
    <row r="56" spans="1:11" x14ac:dyDescent="0.25">
      <c r="A56" s="12">
        <v>5.5</v>
      </c>
      <c r="B56" s="12">
        <v>1.5964534133672714E-2</v>
      </c>
      <c r="C56" s="12">
        <v>2600000</v>
      </c>
      <c r="D56" s="12">
        <f t="shared" si="10"/>
        <v>1300</v>
      </c>
      <c r="E56" s="12">
        <v>5.5</v>
      </c>
      <c r="F56" s="12">
        <v>3.604014590382576E-2</v>
      </c>
      <c r="G56" s="12">
        <v>1300000</v>
      </c>
      <c r="H56" s="12">
        <f t="shared" si="11"/>
        <v>1300</v>
      </c>
      <c r="I56" s="12">
        <f t="shared" si="12"/>
        <v>1300</v>
      </c>
      <c r="J56" s="12">
        <f t="shared" si="13"/>
        <v>5.5</v>
      </c>
      <c r="K56" s="18">
        <f t="shared" si="14"/>
        <v>88.044825941324234</v>
      </c>
    </row>
    <row r="57" spans="1:11" x14ac:dyDescent="0.25">
      <c r="A57" s="12">
        <v>5.5</v>
      </c>
      <c r="B57" s="12">
        <v>1.6067145392298698E-2</v>
      </c>
      <c r="C57" s="12">
        <v>2700000</v>
      </c>
      <c r="D57" s="12">
        <f t="shared" si="10"/>
        <v>1350</v>
      </c>
      <c r="E57" s="12">
        <v>5.5</v>
      </c>
      <c r="F57" s="12">
        <v>3.650704026222229E-2</v>
      </c>
      <c r="G57" s="12">
        <v>1350000</v>
      </c>
      <c r="H57" s="12">
        <f t="shared" si="11"/>
        <v>1350</v>
      </c>
      <c r="I57" s="12">
        <f t="shared" si="12"/>
        <v>1350</v>
      </c>
      <c r="J57" s="12">
        <f t="shared" si="13"/>
        <v>5.5</v>
      </c>
      <c r="K57" s="18">
        <f t="shared" si="14"/>
        <v>89.081225916743279</v>
      </c>
    </row>
    <row r="58" spans="1:11" x14ac:dyDescent="0.25">
      <c r="A58" s="12">
        <v>5.5</v>
      </c>
      <c r="B58" s="12">
        <v>1.6164446249604225E-2</v>
      </c>
      <c r="C58" s="12">
        <v>2800000</v>
      </c>
      <c r="D58" s="12">
        <f t="shared" si="10"/>
        <v>1400</v>
      </c>
      <c r="E58" s="12">
        <v>5.5</v>
      </c>
      <c r="F58" s="12">
        <v>3.6971766501665115E-2</v>
      </c>
      <c r="G58" s="12">
        <v>1400000</v>
      </c>
      <c r="H58" s="12">
        <f t="shared" si="11"/>
        <v>1400</v>
      </c>
      <c r="I58" s="12">
        <f t="shared" si="12"/>
        <v>1400</v>
      </c>
      <c r="J58" s="12">
        <f t="shared" si="13"/>
        <v>5.5</v>
      </c>
      <c r="K58" s="18">
        <f t="shared" si="14"/>
        <v>90.107979252934456</v>
      </c>
    </row>
    <row r="59" spans="1:11" x14ac:dyDescent="0.25">
      <c r="A59" s="12">
        <v>5.5</v>
      </c>
      <c r="B59" s="12">
        <v>1.6266215592622757E-2</v>
      </c>
      <c r="C59" s="12">
        <v>2900000</v>
      </c>
      <c r="D59" s="12">
        <f t="shared" si="10"/>
        <v>1450</v>
      </c>
      <c r="E59" s="12">
        <v>5.5</v>
      </c>
      <c r="F59" s="12">
        <v>3.7436757236719131E-2</v>
      </c>
      <c r="G59" s="12">
        <v>1450000</v>
      </c>
      <c r="H59" s="12">
        <f t="shared" si="11"/>
        <v>1450</v>
      </c>
      <c r="I59" s="12">
        <f t="shared" si="12"/>
        <v>1450</v>
      </c>
      <c r="J59" s="12">
        <f t="shared" si="13"/>
        <v>5.5</v>
      </c>
      <c r="K59" s="18">
        <f t="shared" si="14"/>
        <v>91.13973006606102</v>
      </c>
    </row>
    <row r="60" spans="1:11" x14ac:dyDescent="0.25">
      <c r="A60" s="12">
        <v>5.5</v>
      </c>
      <c r="B60" s="12">
        <v>1.636800542473793E-2</v>
      </c>
      <c r="C60" s="12">
        <v>3000000</v>
      </c>
      <c r="D60" s="12">
        <f t="shared" si="10"/>
        <v>1500</v>
      </c>
      <c r="E60" s="12">
        <v>5.5</v>
      </c>
      <c r="F60" s="12">
        <v>3.7901759147644043E-2</v>
      </c>
      <c r="G60" s="12">
        <v>1500000</v>
      </c>
      <c r="H60" s="12">
        <f t="shared" si="11"/>
        <v>1500</v>
      </c>
      <c r="I60" s="12">
        <f t="shared" si="12"/>
        <v>1500</v>
      </c>
      <c r="J60" s="12">
        <f t="shared" si="13"/>
        <v>5.5</v>
      </c>
      <c r="K60" s="18">
        <f t="shared" si="14"/>
        <v>92.171523720026016</v>
      </c>
    </row>
    <row r="61" spans="1:11" x14ac:dyDescent="0.25">
      <c r="A61" s="12">
        <f>A62</f>
        <v>6</v>
      </c>
      <c r="B61" s="12">
        <f>B62-(B63-B62)</f>
        <v>1.3085369020700455E-2</v>
      </c>
      <c r="C61" s="12">
        <v>500000</v>
      </c>
      <c r="D61" s="12">
        <f>C61/2/1000</f>
        <v>250</v>
      </c>
      <c r="E61" s="12">
        <f>E62</f>
        <v>6</v>
      </c>
      <c r="F61" s="12">
        <f>F62-(F63-F62)</f>
        <v>2.6188716292381287E-2</v>
      </c>
      <c r="G61" s="12">
        <f>D61*1000</f>
        <v>250000</v>
      </c>
      <c r="H61" s="12">
        <f>G61/1000</f>
        <v>250</v>
      </c>
      <c r="I61" s="12">
        <f>H61</f>
        <v>250</v>
      </c>
      <c r="J61" s="12">
        <f t="shared" si="13"/>
        <v>6</v>
      </c>
      <c r="K61" s="18">
        <f>(B61+2*F61)*1000</f>
        <v>65.462801605463028</v>
      </c>
    </row>
    <row r="62" spans="1:11" x14ac:dyDescent="0.25">
      <c r="A62" s="12">
        <v>6</v>
      </c>
      <c r="B62" s="12">
        <v>1.3237863779067993E-2</v>
      </c>
      <c r="C62" s="12">
        <v>600000</v>
      </c>
      <c r="D62" s="12">
        <f t="shared" si="10"/>
        <v>300</v>
      </c>
      <c r="E62" s="12">
        <v>6</v>
      </c>
      <c r="F62" s="12">
        <v>2.6660807430744171E-2</v>
      </c>
      <c r="G62" s="12">
        <v>300000</v>
      </c>
      <c r="H62" s="12">
        <f t="shared" si="3"/>
        <v>300</v>
      </c>
      <c r="I62" s="12">
        <f t="shared" si="4"/>
        <v>300</v>
      </c>
      <c r="J62" s="12">
        <f t="shared" si="0"/>
        <v>6</v>
      </c>
      <c r="K62" s="18">
        <f t="shared" si="5"/>
        <v>66.559478640556335</v>
      </c>
    </row>
    <row r="63" spans="1:11" x14ac:dyDescent="0.25">
      <c r="A63" s="12">
        <v>6</v>
      </c>
      <c r="B63" s="12">
        <v>1.3390358537435532E-2</v>
      </c>
      <c r="C63" s="12">
        <v>700000</v>
      </c>
      <c r="D63" s="12">
        <f t="shared" si="10"/>
        <v>350</v>
      </c>
      <c r="E63" s="12">
        <v>6</v>
      </c>
      <c r="F63" s="12">
        <v>2.7132898569107056E-2</v>
      </c>
      <c r="G63" s="12">
        <v>350000</v>
      </c>
      <c r="H63" s="12">
        <f t="shared" si="3"/>
        <v>350</v>
      </c>
      <c r="I63" s="12">
        <f t="shared" si="4"/>
        <v>350</v>
      </c>
      <c r="J63" s="12">
        <f t="shared" si="0"/>
        <v>6</v>
      </c>
      <c r="K63" s="18">
        <f t="shared" si="5"/>
        <v>67.656155675649643</v>
      </c>
    </row>
    <row r="64" spans="1:11" x14ac:dyDescent="0.25">
      <c r="A64" s="12">
        <v>6</v>
      </c>
      <c r="B64" s="12">
        <v>1.3563605956733227E-2</v>
      </c>
      <c r="C64" s="12">
        <v>800000</v>
      </c>
      <c r="D64" s="12">
        <f t="shared" si="10"/>
        <v>400</v>
      </c>
      <c r="E64" s="12">
        <v>6</v>
      </c>
      <c r="F64" s="12">
        <v>2.7605490759015083E-2</v>
      </c>
      <c r="G64" s="12">
        <v>400000</v>
      </c>
      <c r="H64" s="12">
        <f t="shared" si="3"/>
        <v>400</v>
      </c>
      <c r="I64" s="12">
        <f t="shared" si="4"/>
        <v>400</v>
      </c>
      <c r="J64" s="12">
        <f t="shared" si="0"/>
        <v>6</v>
      </c>
      <c r="K64" s="18">
        <f t="shared" si="5"/>
        <v>68.774587474763393</v>
      </c>
    </row>
    <row r="65" spans="1:11" x14ac:dyDescent="0.25">
      <c r="A65" s="12">
        <v>6</v>
      </c>
      <c r="B65" s="12">
        <v>1.3748635537922382E-2</v>
      </c>
      <c r="C65" s="12">
        <v>900000</v>
      </c>
      <c r="D65" s="12">
        <f t="shared" si="10"/>
        <v>450</v>
      </c>
      <c r="E65" s="12">
        <v>6</v>
      </c>
      <c r="F65" s="12">
        <v>2.8078272938728333E-2</v>
      </c>
      <c r="G65" s="12">
        <v>450000</v>
      </c>
      <c r="H65" s="12">
        <f t="shared" si="3"/>
        <v>450</v>
      </c>
      <c r="I65" s="12">
        <f t="shared" si="4"/>
        <v>450</v>
      </c>
      <c r="J65" s="12">
        <f t="shared" si="0"/>
        <v>6</v>
      </c>
      <c r="K65" s="18">
        <f t="shared" si="5"/>
        <v>69.905181415379047</v>
      </c>
    </row>
    <row r="66" spans="1:11" x14ac:dyDescent="0.25">
      <c r="A66" s="12">
        <v>6</v>
      </c>
      <c r="B66" s="12">
        <v>1.3940067030489445E-2</v>
      </c>
      <c r="C66" s="12">
        <v>1000000</v>
      </c>
      <c r="D66" s="12">
        <f t="shared" si="10"/>
        <v>500</v>
      </c>
      <c r="E66" s="12">
        <v>6</v>
      </c>
      <c r="F66" s="12">
        <v>2.8547458350658417E-2</v>
      </c>
      <c r="G66" s="12">
        <v>500000</v>
      </c>
      <c r="H66" s="12">
        <f t="shared" si="3"/>
        <v>500</v>
      </c>
      <c r="I66" s="12">
        <f t="shared" si="4"/>
        <v>500</v>
      </c>
      <c r="J66" s="12">
        <f t="shared" si="0"/>
        <v>6</v>
      </c>
      <c r="K66" s="18">
        <f t="shared" si="5"/>
        <v>71.034983731806278</v>
      </c>
    </row>
    <row r="67" spans="1:11" x14ac:dyDescent="0.25">
      <c r="A67" s="12">
        <v>6</v>
      </c>
      <c r="B67" s="12">
        <v>1.412121020257473E-2</v>
      </c>
      <c r="C67" s="12">
        <v>1100000</v>
      </c>
      <c r="D67" s="12">
        <f t="shared" si="10"/>
        <v>550</v>
      </c>
      <c r="E67" s="12">
        <v>6</v>
      </c>
      <c r="F67" s="12">
        <v>2.9015932232141495E-2</v>
      </c>
      <c r="G67" s="12">
        <v>550000</v>
      </c>
      <c r="H67" s="12">
        <f t="shared" si="3"/>
        <v>550</v>
      </c>
      <c r="I67" s="12">
        <f t="shared" si="4"/>
        <v>550</v>
      </c>
      <c r="J67" s="12">
        <f t="shared" si="0"/>
        <v>6</v>
      </c>
      <c r="K67" s="18">
        <f t="shared" si="5"/>
        <v>72.153074666857719</v>
      </c>
    </row>
    <row r="68" spans="1:11" x14ac:dyDescent="0.25">
      <c r="A68" s="12">
        <v>6</v>
      </c>
      <c r="B68" s="12">
        <v>1.4302054420113564E-2</v>
      </c>
      <c r="C68" s="12">
        <v>1200000</v>
      </c>
      <c r="D68" s="12">
        <f t="shared" si="10"/>
        <v>600</v>
      </c>
      <c r="E68" s="12">
        <v>6</v>
      </c>
      <c r="F68" s="12">
        <v>2.9488908126950264E-2</v>
      </c>
      <c r="G68" s="12">
        <v>600000</v>
      </c>
      <c r="H68" s="12">
        <f t="shared" si="3"/>
        <v>600</v>
      </c>
      <c r="I68" s="12">
        <f t="shared" si="4"/>
        <v>600</v>
      </c>
      <c r="J68" s="12">
        <f t="shared" si="0"/>
        <v>6</v>
      </c>
      <c r="K68" s="18">
        <f t="shared" si="5"/>
        <v>73.279870674014091</v>
      </c>
    </row>
    <row r="69" spans="1:11" x14ac:dyDescent="0.25">
      <c r="A69" s="12">
        <v>6</v>
      </c>
      <c r="B69" s="12">
        <v>1.4557125978171825E-2</v>
      </c>
      <c r="C69" s="12">
        <v>1300000</v>
      </c>
      <c r="D69" s="12">
        <f t="shared" si="10"/>
        <v>650</v>
      </c>
      <c r="E69" s="12">
        <v>6</v>
      </c>
      <c r="F69" s="12">
        <v>2.996072918176651E-2</v>
      </c>
      <c r="G69" s="12">
        <v>650000</v>
      </c>
      <c r="H69" s="12">
        <f t="shared" si="3"/>
        <v>650</v>
      </c>
      <c r="I69" s="12">
        <f t="shared" si="4"/>
        <v>650</v>
      </c>
      <c r="J69" s="12">
        <f t="shared" si="0"/>
        <v>6</v>
      </c>
      <c r="K69" s="18">
        <f t="shared" si="5"/>
        <v>74.478584341704845</v>
      </c>
    </row>
    <row r="70" spans="1:11" x14ac:dyDescent="0.25">
      <c r="A70" s="12">
        <v>6</v>
      </c>
      <c r="B70" s="12">
        <v>1.4843651093542576E-2</v>
      </c>
      <c r="C70" s="12">
        <v>1400000</v>
      </c>
      <c r="D70" s="12">
        <f t="shared" si="10"/>
        <v>700</v>
      </c>
      <c r="E70" s="12">
        <v>6</v>
      </c>
      <c r="F70" s="12">
        <v>3.0433127656579018E-2</v>
      </c>
      <c r="G70" s="12">
        <v>700000</v>
      </c>
      <c r="H70" s="12">
        <f t="shared" si="3"/>
        <v>700</v>
      </c>
      <c r="I70" s="12">
        <f t="shared" si="4"/>
        <v>700</v>
      </c>
      <c r="J70" s="12">
        <f t="shared" si="0"/>
        <v>6</v>
      </c>
      <c r="K70" s="18">
        <f t="shared" si="5"/>
        <v>75.709906406700611</v>
      </c>
    </row>
    <row r="71" spans="1:11" x14ac:dyDescent="0.25">
      <c r="A71" s="12">
        <v>6</v>
      </c>
      <c r="B71" s="12">
        <v>1.4913232997059822E-2</v>
      </c>
      <c r="C71" s="12">
        <v>1500000</v>
      </c>
      <c r="D71" s="12">
        <f t="shared" si="10"/>
        <v>750</v>
      </c>
      <c r="E71" s="12">
        <v>6</v>
      </c>
      <c r="F71" s="12">
        <v>3.0906056985259056E-2</v>
      </c>
      <c r="G71" s="12">
        <v>750000</v>
      </c>
      <c r="H71" s="12">
        <f t="shared" si="3"/>
        <v>750</v>
      </c>
      <c r="I71" s="12">
        <f t="shared" si="4"/>
        <v>750</v>
      </c>
      <c r="J71" s="12">
        <f t="shared" si="0"/>
        <v>6</v>
      </c>
      <c r="K71" s="18">
        <f t="shared" si="5"/>
        <v>76.725346967577934</v>
      </c>
    </row>
    <row r="72" spans="1:11" x14ac:dyDescent="0.25">
      <c r="A72" s="12">
        <v>6</v>
      </c>
      <c r="B72" s="12">
        <v>1.5046619810163975E-2</v>
      </c>
      <c r="C72" s="12">
        <v>1600000</v>
      </c>
      <c r="D72" s="12">
        <f t="shared" si="10"/>
        <v>800</v>
      </c>
      <c r="E72" s="12">
        <v>6</v>
      </c>
      <c r="F72" s="12">
        <v>3.1376708298921585E-2</v>
      </c>
      <c r="G72" s="12">
        <v>800000</v>
      </c>
      <c r="H72" s="12">
        <f t="shared" si="3"/>
        <v>800</v>
      </c>
      <c r="I72" s="12">
        <f t="shared" si="4"/>
        <v>800</v>
      </c>
      <c r="J72" s="12">
        <f t="shared" si="0"/>
        <v>6</v>
      </c>
      <c r="K72" s="18">
        <f t="shared" si="5"/>
        <v>77.800036408007145</v>
      </c>
    </row>
    <row r="73" spans="1:11" x14ac:dyDescent="0.25">
      <c r="A73" s="12">
        <v>6</v>
      </c>
      <c r="B73" s="12">
        <v>1.5010178089141846E-2</v>
      </c>
      <c r="C73" s="12">
        <v>1700000</v>
      </c>
      <c r="D73" s="12">
        <f t="shared" si="10"/>
        <v>850</v>
      </c>
      <c r="E73" s="12">
        <v>6</v>
      </c>
      <c r="F73" s="12">
        <v>3.1845897436141968E-2</v>
      </c>
      <c r="G73" s="12">
        <v>850000</v>
      </c>
      <c r="H73" s="12">
        <f t="shared" si="3"/>
        <v>850</v>
      </c>
      <c r="I73" s="12">
        <f t="shared" si="4"/>
        <v>850</v>
      </c>
      <c r="J73" s="12">
        <f t="shared" si="0"/>
        <v>6</v>
      </c>
      <c r="K73" s="18">
        <f t="shared" si="5"/>
        <v>78.701972961425781</v>
      </c>
    </row>
    <row r="74" spans="1:11" x14ac:dyDescent="0.25">
      <c r="A74" s="12">
        <v>6</v>
      </c>
      <c r="B74" s="12">
        <v>1.5128466300666332E-2</v>
      </c>
      <c r="C74" s="12">
        <v>1800000</v>
      </c>
      <c r="D74" s="12">
        <f t="shared" si="10"/>
        <v>900</v>
      </c>
      <c r="E74" s="12">
        <v>6</v>
      </c>
      <c r="F74" s="12">
        <v>3.2313790172338486E-2</v>
      </c>
      <c r="G74" s="12">
        <v>900000</v>
      </c>
      <c r="H74" s="12">
        <f t="shared" si="3"/>
        <v>900</v>
      </c>
      <c r="I74" s="12">
        <f t="shared" si="4"/>
        <v>900</v>
      </c>
      <c r="J74" s="12">
        <f t="shared" si="0"/>
        <v>6</v>
      </c>
      <c r="K74" s="18">
        <f t="shared" si="5"/>
        <v>79.756046645343304</v>
      </c>
    </row>
    <row r="75" spans="1:11" x14ac:dyDescent="0.25">
      <c r="A75" s="12">
        <v>6</v>
      </c>
      <c r="B75" s="12">
        <v>1.5257935039699078E-2</v>
      </c>
      <c r="C75" s="12">
        <v>1900000</v>
      </c>
      <c r="D75" s="12">
        <f t="shared" si="10"/>
        <v>950</v>
      </c>
      <c r="E75" s="12">
        <v>6</v>
      </c>
      <c r="F75" s="12">
        <v>3.2783564180135727E-2</v>
      </c>
      <c r="G75" s="12">
        <v>950000</v>
      </c>
      <c r="H75" s="12">
        <f t="shared" si="3"/>
        <v>950</v>
      </c>
      <c r="I75" s="12">
        <f t="shared" si="4"/>
        <v>950</v>
      </c>
      <c r="J75" s="12">
        <f t="shared" si="0"/>
        <v>6</v>
      </c>
      <c r="K75" s="18">
        <f t="shared" si="5"/>
        <v>80.825063399970531</v>
      </c>
    </row>
    <row r="76" spans="1:11" x14ac:dyDescent="0.25">
      <c r="A76" s="12">
        <v>6</v>
      </c>
      <c r="B76" s="12">
        <v>1.539505273103714E-2</v>
      </c>
      <c r="C76" s="12">
        <v>2000000</v>
      </c>
      <c r="D76" s="12">
        <f t="shared" si="10"/>
        <v>1000</v>
      </c>
      <c r="E76" s="12">
        <v>6</v>
      </c>
      <c r="F76" s="12">
        <v>3.3249996602535248E-2</v>
      </c>
      <c r="G76" s="12">
        <v>1000000</v>
      </c>
      <c r="H76" s="12">
        <f t="shared" si="3"/>
        <v>1000</v>
      </c>
      <c r="I76" s="12">
        <f t="shared" si="4"/>
        <v>1000</v>
      </c>
      <c r="J76" s="12">
        <f t="shared" si="0"/>
        <v>6</v>
      </c>
      <c r="K76" s="18">
        <f t="shared" si="5"/>
        <v>81.895045936107635</v>
      </c>
    </row>
    <row r="77" spans="1:11" x14ac:dyDescent="0.25">
      <c r="A77" s="12">
        <v>6</v>
      </c>
      <c r="B77" s="12">
        <v>1.5541829168796539E-2</v>
      </c>
      <c r="C77" s="12">
        <v>2100000</v>
      </c>
      <c r="D77" s="12">
        <f t="shared" si="10"/>
        <v>1050</v>
      </c>
      <c r="E77" s="12">
        <v>6</v>
      </c>
      <c r="F77" s="12">
        <v>3.371778130531311E-2</v>
      </c>
      <c r="G77" s="12">
        <v>1050000</v>
      </c>
      <c r="H77" s="12">
        <f t="shared" si="3"/>
        <v>1050</v>
      </c>
      <c r="I77" s="12">
        <f t="shared" si="4"/>
        <v>1050</v>
      </c>
      <c r="J77" s="12">
        <f t="shared" si="0"/>
        <v>6</v>
      </c>
      <c r="K77" s="18">
        <f t="shared" si="5"/>
        <v>82.97739177942276</v>
      </c>
    </row>
    <row r="78" spans="1:11" x14ac:dyDescent="0.25">
      <c r="A78" s="12">
        <v>6</v>
      </c>
      <c r="B78" s="12">
        <v>1.5670360997319221E-2</v>
      </c>
      <c r="C78" s="12">
        <v>2200000</v>
      </c>
      <c r="D78" s="12">
        <f t="shared" si="10"/>
        <v>1100</v>
      </c>
      <c r="E78" s="12">
        <v>6</v>
      </c>
      <c r="F78" s="12">
        <v>3.418441116809845E-2</v>
      </c>
      <c r="G78" s="12">
        <v>1100000</v>
      </c>
      <c r="H78" s="12">
        <f t="shared" si="3"/>
        <v>1100</v>
      </c>
      <c r="I78" s="12">
        <f t="shared" si="4"/>
        <v>1100</v>
      </c>
      <c r="J78" s="12">
        <f t="shared" si="0"/>
        <v>6</v>
      </c>
      <c r="K78" s="18">
        <f t="shared" si="5"/>
        <v>84.039183333516121</v>
      </c>
    </row>
    <row r="79" spans="1:11" x14ac:dyDescent="0.25">
      <c r="A79" s="12">
        <v>6</v>
      </c>
      <c r="B79" s="12">
        <v>1.5764830633997917E-2</v>
      </c>
      <c r="C79" s="12">
        <v>2300000</v>
      </c>
      <c r="D79" s="12">
        <f t="shared" si="10"/>
        <v>1150</v>
      </c>
      <c r="E79" s="12">
        <v>6</v>
      </c>
      <c r="F79" s="12">
        <v>3.4646369516849518E-2</v>
      </c>
      <c r="G79" s="12">
        <v>1150000</v>
      </c>
      <c r="H79" s="12">
        <f t="shared" si="3"/>
        <v>1150</v>
      </c>
      <c r="I79" s="12">
        <f t="shared" si="4"/>
        <v>1150</v>
      </c>
      <c r="J79" s="12">
        <f t="shared" si="0"/>
        <v>6</v>
      </c>
      <c r="K79" s="18">
        <f t="shared" si="5"/>
        <v>85.057569667696953</v>
      </c>
    </row>
    <row r="80" spans="1:11" x14ac:dyDescent="0.25">
      <c r="A80" s="12">
        <v>6</v>
      </c>
      <c r="B80" s="12">
        <v>1.5809386968612671E-2</v>
      </c>
      <c r="C80" s="12">
        <v>2400000</v>
      </c>
      <c r="D80" s="12">
        <f t="shared" si="10"/>
        <v>1200</v>
      </c>
      <c r="E80" s="12">
        <v>6</v>
      </c>
      <c r="F80" s="12">
        <v>3.5114694386720657E-2</v>
      </c>
      <c r="G80" s="12">
        <v>1200000</v>
      </c>
      <c r="H80" s="12">
        <f t="shared" si="3"/>
        <v>1200</v>
      </c>
      <c r="I80" s="12">
        <f t="shared" si="4"/>
        <v>1200</v>
      </c>
      <c r="J80" s="12">
        <f t="shared" si="0"/>
        <v>6</v>
      </c>
      <c r="K80" s="18">
        <f t="shared" si="5"/>
        <v>86.038775742053986</v>
      </c>
    </row>
    <row r="81" spans="1:11" x14ac:dyDescent="0.25">
      <c r="A81" s="12">
        <v>6</v>
      </c>
      <c r="B81" s="12">
        <v>1.5868829563260078E-2</v>
      </c>
      <c r="C81" s="12">
        <v>2500000</v>
      </c>
      <c r="D81" s="12">
        <f t="shared" si="10"/>
        <v>1250</v>
      </c>
      <c r="E81" s="12">
        <v>6</v>
      </c>
      <c r="F81" s="12">
        <v>3.5580854862928391E-2</v>
      </c>
      <c r="G81" s="12">
        <v>1250000</v>
      </c>
      <c r="H81" s="12">
        <f t="shared" ref="H81:H86" si="15">G81/1000</f>
        <v>1250</v>
      </c>
      <c r="I81" s="12">
        <f t="shared" ref="I81:I86" si="16">H81</f>
        <v>1250</v>
      </c>
      <c r="J81" s="12">
        <f t="shared" ref="J81:J87" si="17">E81</f>
        <v>6</v>
      </c>
      <c r="K81" s="18">
        <f t="shared" ref="K81:K86" si="18">(B81+2*F81)*1000</f>
        <v>87.030539289116859</v>
      </c>
    </row>
    <row r="82" spans="1:11" x14ac:dyDescent="0.25">
      <c r="A82" s="12">
        <v>6</v>
      </c>
      <c r="B82" s="12">
        <v>1.596667617559433E-2</v>
      </c>
      <c r="C82" s="12">
        <v>2600000</v>
      </c>
      <c r="D82" s="12">
        <f t="shared" si="10"/>
        <v>1300</v>
      </c>
      <c r="E82" s="12">
        <v>6</v>
      </c>
      <c r="F82" s="12">
        <v>3.6046471446752548E-2</v>
      </c>
      <c r="G82" s="12">
        <v>1300000</v>
      </c>
      <c r="H82" s="12">
        <f t="shared" si="15"/>
        <v>1300</v>
      </c>
      <c r="I82" s="12">
        <f t="shared" si="16"/>
        <v>1300</v>
      </c>
      <c r="J82" s="12">
        <f t="shared" si="17"/>
        <v>6</v>
      </c>
      <c r="K82" s="18">
        <f t="shared" si="18"/>
        <v>88.059619069099426</v>
      </c>
    </row>
    <row r="83" spans="1:11" x14ac:dyDescent="0.25">
      <c r="A83" s="12">
        <v>6</v>
      </c>
      <c r="B83" s="12">
        <v>1.6066957265138626E-2</v>
      </c>
      <c r="C83" s="12">
        <v>2700000</v>
      </c>
      <c r="D83" s="12">
        <f t="shared" si="10"/>
        <v>1350</v>
      </c>
      <c r="E83" s="12">
        <v>6</v>
      </c>
      <c r="F83" s="12">
        <v>3.6515217274427414E-2</v>
      </c>
      <c r="G83" s="12">
        <v>1350000</v>
      </c>
      <c r="H83" s="12">
        <f t="shared" si="15"/>
        <v>1350</v>
      </c>
      <c r="I83" s="12">
        <f t="shared" si="16"/>
        <v>1350</v>
      </c>
      <c r="J83" s="12">
        <f t="shared" si="17"/>
        <v>6</v>
      </c>
      <c r="K83" s="18">
        <f t="shared" si="18"/>
        <v>89.097391813993454</v>
      </c>
    </row>
    <row r="84" spans="1:11" x14ac:dyDescent="0.25">
      <c r="A84" s="12">
        <v>6</v>
      </c>
      <c r="B84" s="12">
        <v>1.6167087480425835E-2</v>
      </c>
      <c r="C84" s="12">
        <v>2800000</v>
      </c>
      <c r="D84" s="12">
        <f t="shared" si="10"/>
        <v>1400</v>
      </c>
      <c r="E84" s="12">
        <v>6</v>
      </c>
      <c r="F84" s="12">
        <v>3.6977726966142654E-2</v>
      </c>
      <c r="G84" s="12">
        <v>1400000</v>
      </c>
      <c r="H84" s="12">
        <f t="shared" si="15"/>
        <v>1400</v>
      </c>
      <c r="I84" s="12">
        <f t="shared" si="16"/>
        <v>1400</v>
      </c>
      <c r="J84" s="12">
        <f t="shared" si="17"/>
        <v>6</v>
      </c>
      <c r="K84" s="18">
        <f t="shared" si="18"/>
        <v>90.122541412711143</v>
      </c>
    </row>
    <row r="85" spans="1:11" x14ac:dyDescent="0.25">
      <c r="A85" s="12">
        <v>6</v>
      </c>
      <c r="B85" s="12">
        <v>1.6266349703073502E-2</v>
      </c>
      <c r="C85" s="12">
        <v>2900000</v>
      </c>
      <c r="D85" s="12">
        <f t="shared" si="10"/>
        <v>1450</v>
      </c>
      <c r="E85" s="12">
        <v>6</v>
      </c>
      <c r="F85" s="12">
        <v>3.7443865090608597E-2</v>
      </c>
      <c r="G85" s="12">
        <v>1450000</v>
      </c>
      <c r="H85" s="12">
        <f t="shared" si="15"/>
        <v>1450</v>
      </c>
      <c r="I85" s="12">
        <f t="shared" si="16"/>
        <v>1450</v>
      </c>
      <c r="J85" s="12">
        <f t="shared" si="17"/>
        <v>6</v>
      </c>
      <c r="K85" s="18">
        <f t="shared" si="18"/>
        <v>91.154079884290695</v>
      </c>
    </row>
    <row r="86" spans="1:11" x14ac:dyDescent="0.25">
      <c r="A86" s="12">
        <v>6</v>
      </c>
      <c r="B86" s="12">
        <v>1.6372771933674812E-2</v>
      </c>
      <c r="C86" s="12">
        <v>3000000</v>
      </c>
      <c r="D86" s="12">
        <f t="shared" si="10"/>
        <v>1500</v>
      </c>
      <c r="E86" s="12">
        <v>6</v>
      </c>
      <c r="F86" s="12">
        <v>3.7909414619207382E-2</v>
      </c>
      <c r="G86" s="12">
        <v>1500000</v>
      </c>
      <c r="H86" s="12">
        <f t="shared" si="15"/>
        <v>1500</v>
      </c>
      <c r="I86" s="12">
        <f t="shared" si="16"/>
        <v>1500</v>
      </c>
      <c r="J86" s="12">
        <f t="shared" si="17"/>
        <v>6</v>
      </c>
      <c r="K86" s="18">
        <f t="shared" si="18"/>
        <v>92.191601172089577</v>
      </c>
    </row>
    <row r="87" spans="1:11" x14ac:dyDescent="0.25">
      <c r="A87" s="12">
        <f>A88</f>
        <v>6.5</v>
      </c>
      <c r="B87" s="12">
        <f>B88-(B89-B88)</f>
        <v>1.308576762676239E-2</v>
      </c>
      <c r="C87" s="12">
        <v>500000</v>
      </c>
      <c r="D87" s="12">
        <f>C87/2/1000</f>
        <v>250</v>
      </c>
      <c r="E87" s="12">
        <f>E88</f>
        <v>6.5</v>
      </c>
      <c r="F87" s="12">
        <f>F88-(F89-F88)</f>
        <v>2.6197589933872223E-2</v>
      </c>
      <c r="G87" s="12">
        <f>D87*1000</f>
        <v>250000</v>
      </c>
      <c r="H87" s="12">
        <f>G87/1000</f>
        <v>250</v>
      </c>
      <c r="I87" s="12">
        <f>H87</f>
        <v>250</v>
      </c>
      <c r="J87" s="12">
        <f t="shared" si="17"/>
        <v>6.5</v>
      </c>
      <c r="K87" s="18">
        <f>(B87+2*F87)*1000</f>
        <v>65.480947494506836</v>
      </c>
    </row>
    <row r="88" spans="1:11" x14ac:dyDescent="0.25">
      <c r="A88" s="12">
        <v>6.5</v>
      </c>
      <c r="B88" s="12">
        <v>1.32374232634902E-2</v>
      </c>
      <c r="C88" s="12">
        <v>600000</v>
      </c>
      <c r="D88" s="12">
        <f t="shared" si="10"/>
        <v>300</v>
      </c>
      <c r="E88" s="12">
        <v>6.5</v>
      </c>
      <c r="F88" s="12">
        <v>2.6667864993214607E-2</v>
      </c>
      <c r="G88" s="12">
        <v>300000</v>
      </c>
      <c r="H88" s="12">
        <f t="shared" si="3"/>
        <v>300</v>
      </c>
      <c r="I88" s="12">
        <f t="shared" si="4"/>
        <v>300</v>
      </c>
      <c r="J88" s="12">
        <f t="shared" si="0"/>
        <v>6.5</v>
      </c>
      <c r="K88" s="18">
        <f t="shared" si="5"/>
        <v>66.573153249919415</v>
      </c>
    </row>
    <row r="89" spans="1:11" x14ac:dyDescent="0.25">
      <c r="A89" s="12">
        <v>6.5</v>
      </c>
      <c r="B89" s="12">
        <v>1.338907890021801E-2</v>
      </c>
      <c r="C89" s="12">
        <v>700000</v>
      </c>
      <c r="D89" s="12">
        <f t="shared" si="10"/>
        <v>350</v>
      </c>
      <c r="E89" s="12">
        <v>6.5</v>
      </c>
      <c r="F89" s="12">
        <v>2.7138140052556992E-2</v>
      </c>
      <c r="G89" s="12">
        <v>350000</v>
      </c>
      <c r="H89" s="12">
        <f t="shared" si="3"/>
        <v>350</v>
      </c>
      <c r="I89" s="12">
        <f t="shared" si="4"/>
        <v>350</v>
      </c>
      <c r="J89" s="12">
        <f t="shared" si="0"/>
        <v>6.5</v>
      </c>
      <c r="K89" s="18">
        <f t="shared" si="5"/>
        <v>67.665359005331993</v>
      </c>
    </row>
    <row r="90" spans="1:11" x14ac:dyDescent="0.25">
      <c r="A90" s="12">
        <v>6.5</v>
      </c>
      <c r="B90" s="12">
        <v>1.3565372675657272E-2</v>
      </c>
      <c r="C90" s="12">
        <v>800000</v>
      </c>
      <c r="D90" s="12">
        <f t="shared" si="10"/>
        <v>400</v>
      </c>
      <c r="E90" s="12">
        <v>6.5</v>
      </c>
      <c r="F90" s="12">
        <v>2.7609324082732201E-2</v>
      </c>
      <c r="G90" s="12">
        <v>400000</v>
      </c>
      <c r="H90" s="12">
        <f t="shared" si="3"/>
        <v>400</v>
      </c>
      <c r="I90" s="12">
        <f t="shared" si="4"/>
        <v>400</v>
      </c>
      <c r="J90" s="12">
        <f t="shared" si="0"/>
        <v>6.5</v>
      </c>
      <c r="K90" s="18">
        <f t="shared" si="5"/>
        <v>68.784020841121674</v>
      </c>
    </row>
    <row r="91" spans="1:11" x14ac:dyDescent="0.25">
      <c r="A91" s="12">
        <v>6.5</v>
      </c>
      <c r="B91" s="12">
        <v>1.3746063224971294E-2</v>
      </c>
      <c r="C91" s="12">
        <v>900000</v>
      </c>
      <c r="D91" s="12">
        <f t="shared" si="10"/>
        <v>450</v>
      </c>
      <c r="E91" s="12">
        <v>6.5</v>
      </c>
      <c r="F91" s="12">
        <v>2.8081247583031654E-2</v>
      </c>
      <c r="G91" s="12">
        <v>450000</v>
      </c>
      <c r="H91" s="12">
        <f t="shared" si="3"/>
        <v>450</v>
      </c>
      <c r="I91" s="12">
        <f t="shared" si="4"/>
        <v>450</v>
      </c>
      <c r="J91" s="12">
        <f t="shared" si="0"/>
        <v>6.5</v>
      </c>
      <c r="K91" s="18">
        <f t="shared" si="5"/>
        <v>69.908558391034603</v>
      </c>
    </row>
    <row r="92" spans="1:11" x14ac:dyDescent="0.25">
      <c r="A92" s="12">
        <v>6.5</v>
      </c>
      <c r="B92" s="12">
        <v>1.3941428624093533E-2</v>
      </c>
      <c r="C92" s="12">
        <v>1000000</v>
      </c>
      <c r="D92" s="12">
        <f t="shared" si="10"/>
        <v>500</v>
      </c>
      <c r="E92" s="12">
        <v>6.5</v>
      </c>
      <c r="F92" s="12">
        <v>2.855263464152813E-2</v>
      </c>
      <c r="G92" s="12">
        <v>500000</v>
      </c>
      <c r="H92" s="12">
        <f t="shared" si="3"/>
        <v>500</v>
      </c>
      <c r="I92" s="12">
        <f t="shared" si="4"/>
        <v>500</v>
      </c>
      <c r="J92" s="12">
        <f t="shared" si="0"/>
        <v>6.5</v>
      </c>
      <c r="K92" s="18">
        <f t="shared" si="5"/>
        <v>71.046697907149792</v>
      </c>
    </row>
    <row r="93" spans="1:11" x14ac:dyDescent="0.25">
      <c r="A93" s="12">
        <v>6.5</v>
      </c>
      <c r="B93" s="12">
        <v>1.4128051698207855E-2</v>
      </c>
      <c r="C93" s="12">
        <v>1100000</v>
      </c>
      <c r="D93" s="12">
        <f t="shared" si="10"/>
        <v>550</v>
      </c>
      <c r="E93" s="12">
        <v>6.5</v>
      </c>
      <c r="F93" s="12">
        <v>2.90214903652668E-2</v>
      </c>
      <c r="G93" s="12">
        <v>550000</v>
      </c>
      <c r="H93" s="12">
        <f t="shared" si="3"/>
        <v>550</v>
      </c>
      <c r="I93" s="12">
        <f t="shared" si="4"/>
        <v>550</v>
      </c>
      <c r="J93" s="12">
        <f t="shared" si="0"/>
        <v>6.5</v>
      </c>
      <c r="K93" s="18">
        <f t="shared" si="5"/>
        <v>72.171032428741455</v>
      </c>
    </row>
    <row r="94" spans="1:11" x14ac:dyDescent="0.25">
      <c r="A94" s="12">
        <v>6.5</v>
      </c>
      <c r="B94" s="12">
        <v>1.4307673089206219E-2</v>
      </c>
      <c r="C94" s="12">
        <v>1200000</v>
      </c>
      <c r="D94" s="12">
        <f t="shared" si="10"/>
        <v>600</v>
      </c>
      <c r="E94" s="12">
        <v>6.5</v>
      </c>
      <c r="F94" s="12">
        <v>2.9493127018213272E-2</v>
      </c>
      <c r="G94" s="12">
        <v>600000</v>
      </c>
      <c r="H94" s="12">
        <f t="shared" si="3"/>
        <v>600</v>
      </c>
      <c r="I94" s="12">
        <f t="shared" si="4"/>
        <v>600</v>
      </c>
      <c r="J94" s="12">
        <f t="shared" si="0"/>
        <v>6.5</v>
      </c>
      <c r="K94" s="18">
        <f t="shared" si="5"/>
        <v>73.293927125632763</v>
      </c>
    </row>
    <row r="95" spans="1:11" x14ac:dyDescent="0.25">
      <c r="A95" s="12">
        <v>6.5</v>
      </c>
      <c r="B95" s="12">
        <v>1.455388031899929E-2</v>
      </c>
      <c r="C95" s="12">
        <v>1300000</v>
      </c>
      <c r="D95" s="12">
        <f t="shared" si="10"/>
        <v>650</v>
      </c>
      <c r="E95" s="12">
        <v>6.5</v>
      </c>
      <c r="F95" s="12">
        <v>2.9966188594698906E-2</v>
      </c>
      <c r="G95" s="12">
        <v>650000</v>
      </c>
      <c r="H95" s="12">
        <f t="shared" si="3"/>
        <v>650</v>
      </c>
      <c r="I95" s="12">
        <f t="shared" si="4"/>
        <v>650</v>
      </c>
      <c r="J95" s="12">
        <f t="shared" ref="J95:J179" si="19">E95</f>
        <v>6.5</v>
      </c>
      <c r="K95" s="18">
        <f t="shared" si="5"/>
        <v>74.486257508397102</v>
      </c>
    </row>
    <row r="96" spans="1:11" x14ac:dyDescent="0.25">
      <c r="A96" s="12">
        <v>6.5</v>
      </c>
      <c r="B96" s="12">
        <v>1.4869609847664833E-2</v>
      </c>
      <c r="C96" s="12">
        <v>1400000</v>
      </c>
      <c r="D96" s="12">
        <f t="shared" si="10"/>
        <v>700</v>
      </c>
      <c r="E96" s="12">
        <v>6.5</v>
      </c>
      <c r="F96" s="12">
        <v>3.0439374968409538E-2</v>
      </c>
      <c r="G96" s="12">
        <v>700000</v>
      </c>
      <c r="H96" s="12">
        <f t="shared" ref="H96:H180" si="20">G96/1000</f>
        <v>700</v>
      </c>
      <c r="I96" s="12">
        <f t="shared" ref="I96:I180" si="21">H96</f>
        <v>700</v>
      </c>
      <c r="J96" s="12">
        <f t="shared" si="19"/>
        <v>6.5</v>
      </c>
      <c r="K96" s="18">
        <f t="shared" ref="K96:K180" si="22">(B96+2*F96)*1000</f>
        <v>75.74835978448391</v>
      </c>
    </row>
    <row r="97" spans="1:11" x14ac:dyDescent="0.25">
      <c r="A97" s="12">
        <v>6.5</v>
      </c>
      <c r="B97" s="12">
        <v>1.4920327812433243E-2</v>
      </c>
      <c r="C97" s="12">
        <v>1500000</v>
      </c>
      <c r="D97" s="12">
        <f t="shared" ref="D97:D112" si="23">C97/2/1000</f>
        <v>750</v>
      </c>
      <c r="E97" s="12">
        <v>6.5</v>
      </c>
      <c r="F97" s="12">
        <v>3.0912023037672043E-2</v>
      </c>
      <c r="G97" s="12">
        <v>750000</v>
      </c>
      <c r="H97" s="12">
        <f t="shared" si="20"/>
        <v>750</v>
      </c>
      <c r="I97" s="12">
        <f t="shared" si="21"/>
        <v>750</v>
      </c>
      <c r="J97" s="12">
        <f t="shared" si="19"/>
        <v>6.5</v>
      </c>
      <c r="K97" s="18">
        <f t="shared" si="22"/>
        <v>76.744373887777328</v>
      </c>
    </row>
    <row r="98" spans="1:11" x14ac:dyDescent="0.25">
      <c r="A98" s="12">
        <v>6.5</v>
      </c>
      <c r="B98" s="12">
        <v>1.5051901340484619E-2</v>
      </c>
      <c r="C98" s="12">
        <v>1600000</v>
      </c>
      <c r="D98" s="12">
        <f t="shared" si="23"/>
        <v>800</v>
      </c>
      <c r="E98" s="12">
        <v>6.5</v>
      </c>
      <c r="F98" s="12">
        <v>3.1383004039525986E-2</v>
      </c>
      <c r="G98" s="12">
        <v>800000</v>
      </c>
      <c r="H98" s="12">
        <f t="shared" si="20"/>
        <v>800</v>
      </c>
      <c r="I98" s="12">
        <f t="shared" si="21"/>
        <v>800</v>
      </c>
      <c r="J98" s="12">
        <f t="shared" si="19"/>
        <v>6.5</v>
      </c>
      <c r="K98" s="18">
        <f t="shared" si="22"/>
        <v>77.817909419536591</v>
      </c>
    </row>
    <row r="99" spans="1:11" x14ac:dyDescent="0.25">
      <c r="A99" s="12">
        <v>6.5</v>
      </c>
      <c r="B99" s="12">
        <v>1.5012230724096298E-2</v>
      </c>
      <c r="C99" s="12">
        <v>1700000</v>
      </c>
      <c r="D99" s="12">
        <f t="shared" si="23"/>
        <v>850</v>
      </c>
      <c r="E99" s="12">
        <v>6.5</v>
      </c>
      <c r="F99" s="12">
        <v>3.1853917986154556E-2</v>
      </c>
      <c r="G99" s="12">
        <v>850000</v>
      </c>
      <c r="H99" s="12">
        <f t="shared" si="20"/>
        <v>850</v>
      </c>
      <c r="I99" s="12">
        <f t="shared" si="21"/>
        <v>850</v>
      </c>
      <c r="J99" s="12">
        <f t="shared" si="19"/>
        <v>6.5</v>
      </c>
      <c r="K99" s="18">
        <f t="shared" si="22"/>
        <v>78.720066696405411</v>
      </c>
    </row>
    <row r="100" spans="1:11" x14ac:dyDescent="0.25">
      <c r="A100" s="12">
        <v>6.5</v>
      </c>
      <c r="B100" s="12">
        <v>1.5130588784813881E-2</v>
      </c>
      <c r="C100" s="12">
        <v>1800000</v>
      </c>
      <c r="D100" s="12">
        <f t="shared" si="23"/>
        <v>900</v>
      </c>
      <c r="E100" s="12">
        <v>6.5</v>
      </c>
      <c r="F100" s="12">
        <v>3.2323643565177917E-2</v>
      </c>
      <c r="G100" s="12">
        <v>900000</v>
      </c>
      <c r="H100" s="12">
        <f t="shared" si="20"/>
        <v>900</v>
      </c>
      <c r="I100" s="12">
        <f t="shared" si="21"/>
        <v>900</v>
      </c>
      <c r="J100" s="12">
        <f t="shared" si="19"/>
        <v>6.5</v>
      </c>
      <c r="K100" s="18">
        <f t="shared" si="22"/>
        <v>79.777875915169716</v>
      </c>
    </row>
    <row r="101" spans="1:11" x14ac:dyDescent="0.25">
      <c r="A101" s="12">
        <v>6.5</v>
      </c>
      <c r="B101" s="12">
        <v>1.5263251028954983E-2</v>
      </c>
      <c r="C101" s="12">
        <v>1900000</v>
      </c>
      <c r="D101" s="12">
        <f t="shared" si="23"/>
        <v>950</v>
      </c>
      <c r="E101" s="12">
        <v>6.5</v>
      </c>
      <c r="F101" s="12">
        <v>3.2788217067718506E-2</v>
      </c>
      <c r="G101" s="12">
        <v>950000</v>
      </c>
      <c r="H101" s="12">
        <f t="shared" si="20"/>
        <v>950</v>
      </c>
      <c r="I101" s="12">
        <f t="shared" si="21"/>
        <v>950</v>
      </c>
      <c r="J101" s="12">
        <f t="shared" si="19"/>
        <v>6.5</v>
      </c>
      <c r="K101" s="18">
        <f t="shared" si="22"/>
        <v>80.839685164391994</v>
      </c>
    </row>
    <row r="102" spans="1:11" x14ac:dyDescent="0.25">
      <c r="A102" s="12">
        <v>6.5</v>
      </c>
      <c r="B102" s="12">
        <v>1.5401770360767841E-2</v>
      </c>
      <c r="C102" s="12">
        <v>2000000</v>
      </c>
      <c r="D102" s="12">
        <f t="shared" si="23"/>
        <v>1000</v>
      </c>
      <c r="E102" s="12">
        <v>6.5</v>
      </c>
      <c r="F102" s="12">
        <v>3.3254619687795639E-2</v>
      </c>
      <c r="G102" s="12">
        <v>1000000</v>
      </c>
      <c r="H102" s="12">
        <f t="shared" si="20"/>
        <v>1000</v>
      </c>
      <c r="I102" s="12">
        <f t="shared" si="21"/>
        <v>1000</v>
      </c>
      <c r="J102" s="12">
        <f t="shared" si="19"/>
        <v>6.5</v>
      </c>
      <c r="K102" s="18">
        <f t="shared" si="22"/>
        <v>81.911009736359119</v>
      </c>
    </row>
    <row r="103" spans="1:11" x14ac:dyDescent="0.25">
      <c r="A103" s="12">
        <v>6.5</v>
      </c>
      <c r="B103" s="12">
        <v>1.5544898808002472E-2</v>
      </c>
      <c r="C103" s="12">
        <v>2100000</v>
      </c>
      <c r="D103" s="12">
        <f t="shared" si="23"/>
        <v>1050</v>
      </c>
      <c r="E103" s="12">
        <v>6.5</v>
      </c>
      <c r="F103" s="12">
        <v>3.3722821623086929E-2</v>
      </c>
      <c r="G103" s="12">
        <v>1050000</v>
      </c>
      <c r="H103" s="12">
        <f t="shared" si="20"/>
        <v>1050</v>
      </c>
      <c r="I103" s="12">
        <f t="shared" si="21"/>
        <v>1050</v>
      </c>
      <c r="J103" s="12">
        <f t="shared" si="19"/>
        <v>6.5</v>
      </c>
      <c r="K103" s="18">
        <f t="shared" si="22"/>
        <v>82.990542054176331</v>
      </c>
    </row>
    <row r="104" spans="1:11" x14ac:dyDescent="0.25">
      <c r="A104" s="12">
        <v>6.5</v>
      </c>
      <c r="B104" s="12">
        <v>1.5674054622650146E-2</v>
      </c>
      <c r="C104" s="12">
        <v>2200000</v>
      </c>
      <c r="D104" s="12">
        <f t="shared" si="23"/>
        <v>1100</v>
      </c>
      <c r="E104" s="12">
        <v>6.5</v>
      </c>
      <c r="F104" s="12">
        <v>3.4189261496067047E-2</v>
      </c>
      <c r="G104" s="12">
        <v>1100000</v>
      </c>
      <c r="H104" s="12">
        <f t="shared" si="20"/>
        <v>1100</v>
      </c>
      <c r="I104" s="12">
        <f t="shared" si="21"/>
        <v>1100</v>
      </c>
      <c r="J104" s="12">
        <f t="shared" si="19"/>
        <v>6.5</v>
      </c>
      <c r="K104" s="18">
        <f t="shared" si="22"/>
        <v>84.052577614784241</v>
      </c>
    </row>
    <row r="105" spans="1:11" x14ac:dyDescent="0.25">
      <c r="A105" s="12">
        <v>6.5</v>
      </c>
      <c r="B105" s="12">
        <v>1.5766369178891182E-2</v>
      </c>
      <c r="C105" s="12">
        <v>2300000</v>
      </c>
      <c r="D105" s="12">
        <f t="shared" si="23"/>
        <v>1150</v>
      </c>
      <c r="E105" s="12">
        <v>6.5</v>
      </c>
      <c r="F105" s="12">
        <v>3.4655768424272537E-2</v>
      </c>
      <c r="G105" s="12">
        <v>1150000</v>
      </c>
      <c r="H105" s="12">
        <f t="shared" si="20"/>
        <v>1150</v>
      </c>
      <c r="I105" s="12">
        <f t="shared" si="21"/>
        <v>1150</v>
      </c>
      <c r="J105" s="12">
        <f t="shared" si="19"/>
        <v>6.5</v>
      </c>
      <c r="K105" s="18">
        <f t="shared" si="22"/>
        <v>85.077906027436256</v>
      </c>
    </row>
    <row r="106" spans="1:11" x14ac:dyDescent="0.25">
      <c r="A106" s="12">
        <v>6.5</v>
      </c>
      <c r="B106" s="12">
        <v>1.5803791582584381E-2</v>
      </c>
      <c r="C106" s="12">
        <v>2400000</v>
      </c>
      <c r="D106" s="12">
        <f t="shared" si="23"/>
        <v>1200</v>
      </c>
      <c r="E106" s="12">
        <v>6.5</v>
      </c>
      <c r="F106" s="12">
        <v>3.512062132358551E-2</v>
      </c>
      <c r="G106" s="12">
        <v>1200000</v>
      </c>
      <c r="H106" s="12">
        <f t="shared" si="20"/>
        <v>1200</v>
      </c>
      <c r="I106" s="12">
        <f t="shared" si="21"/>
        <v>1200</v>
      </c>
      <c r="J106" s="12">
        <f t="shared" si="19"/>
        <v>6.5</v>
      </c>
      <c r="K106" s="18">
        <f t="shared" si="22"/>
        <v>86.045034229755402</v>
      </c>
    </row>
    <row r="107" spans="1:11" x14ac:dyDescent="0.25">
      <c r="A107" s="12">
        <v>6.5</v>
      </c>
      <c r="B107" s="12">
        <v>1.5873188152909279E-2</v>
      </c>
      <c r="C107" s="12">
        <v>2500000</v>
      </c>
      <c r="D107" s="12">
        <f t="shared" si="23"/>
        <v>1250</v>
      </c>
      <c r="E107" s="12">
        <v>6.5</v>
      </c>
      <c r="F107" s="12">
        <v>3.5586178302764893E-2</v>
      </c>
      <c r="G107" s="12">
        <v>1250000</v>
      </c>
      <c r="H107" s="12">
        <f t="shared" ref="H107:H112" si="24">G107/1000</f>
        <v>1250</v>
      </c>
      <c r="I107" s="12">
        <f t="shared" ref="I107:I112" si="25">H107</f>
        <v>1250</v>
      </c>
      <c r="J107" s="12">
        <f t="shared" ref="J107:J113" si="26">E107</f>
        <v>6.5</v>
      </c>
      <c r="K107" s="18">
        <f t="shared" ref="K107:K112" si="27">(B107+2*F107)*1000</f>
        <v>87.045544758439064</v>
      </c>
    </row>
    <row r="108" spans="1:11" x14ac:dyDescent="0.25">
      <c r="A108" s="12">
        <v>6.5</v>
      </c>
      <c r="B108" s="12">
        <v>1.5963010489940643E-2</v>
      </c>
      <c r="C108" s="12">
        <v>2600000</v>
      </c>
      <c r="D108" s="12">
        <f t="shared" si="23"/>
        <v>1300</v>
      </c>
      <c r="E108" s="12">
        <v>6.5</v>
      </c>
      <c r="F108" s="12">
        <v>3.6050129681825638E-2</v>
      </c>
      <c r="G108" s="12">
        <v>1300000</v>
      </c>
      <c r="H108" s="12">
        <f t="shared" si="24"/>
        <v>1300</v>
      </c>
      <c r="I108" s="12">
        <f t="shared" si="25"/>
        <v>1300</v>
      </c>
      <c r="J108" s="12">
        <f t="shared" si="26"/>
        <v>6.5</v>
      </c>
      <c r="K108" s="18">
        <f t="shared" si="27"/>
        <v>88.063269853591919</v>
      </c>
    </row>
    <row r="109" spans="1:11" x14ac:dyDescent="0.25">
      <c r="A109" s="12">
        <v>6.5</v>
      </c>
      <c r="B109" s="12">
        <v>1.6065800562500954E-2</v>
      </c>
      <c r="C109" s="12">
        <v>2700000</v>
      </c>
      <c r="D109" s="12">
        <f t="shared" si="23"/>
        <v>1350</v>
      </c>
      <c r="E109" s="12">
        <v>6.5</v>
      </c>
      <c r="F109" s="12">
        <v>3.6518391221761703E-2</v>
      </c>
      <c r="G109" s="12">
        <v>1350000</v>
      </c>
      <c r="H109" s="12">
        <f t="shared" si="24"/>
        <v>1350</v>
      </c>
      <c r="I109" s="12">
        <f t="shared" si="25"/>
        <v>1350</v>
      </c>
      <c r="J109" s="12">
        <f t="shared" si="26"/>
        <v>6.5</v>
      </c>
      <c r="K109" s="18">
        <f t="shared" si="27"/>
        <v>89.102583006024361</v>
      </c>
    </row>
    <row r="110" spans="1:11" x14ac:dyDescent="0.25">
      <c r="A110" s="12">
        <v>6.5</v>
      </c>
      <c r="B110" s="12">
        <v>1.6164235770702362E-2</v>
      </c>
      <c r="C110" s="12">
        <v>2800000</v>
      </c>
      <c r="D110" s="12">
        <f t="shared" si="23"/>
        <v>1400</v>
      </c>
      <c r="E110" s="12">
        <v>6.5</v>
      </c>
      <c r="F110" s="12">
        <v>3.6983326077461243E-2</v>
      </c>
      <c r="G110" s="12">
        <v>1400000</v>
      </c>
      <c r="H110" s="12">
        <f t="shared" si="24"/>
        <v>1400</v>
      </c>
      <c r="I110" s="12">
        <f t="shared" si="25"/>
        <v>1400</v>
      </c>
      <c r="J110" s="12">
        <f t="shared" si="26"/>
        <v>6.5</v>
      </c>
      <c r="K110" s="18">
        <f t="shared" si="27"/>
        <v>90.130887925624847</v>
      </c>
    </row>
    <row r="111" spans="1:11" x14ac:dyDescent="0.25">
      <c r="A111" s="12">
        <v>6.5</v>
      </c>
      <c r="B111" s="12">
        <v>1.626940444111824E-2</v>
      </c>
      <c r="C111" s="12">
        <v>2900000</v>
      </c>
      <c r="D111" s="12">
        <f t="shared" si="23"/>
        <v>1450</v>
      </c>
      <c r="E111" s="12">
        <v>6.5</v>
      </c>
      <c r="F111" s="12">
        <v>3.7449117749929428E-2</v>
      </c>
      <c r="G111" s="12">
        <v>1450000</v>
      </c>
      <c r="H111" s="12">
        <f t="shared" si="24"/>
        <v>1450</v>
      </c>
      <c r="I111" s="12">
        <f t="shared" si="25"/>
        <v>1450</v>
      </c>
      <c r="J111" s="12">
        <f t="shared" si="26"/>
        <v>6.5</v>
      </c>
      <c r="K111" s="18">
        <f t="shared" si="27"/>
        <v>91.167639940977097</v>
      </c>
    </row>
    <row r="112" spans="1:11" x14ac:dyDescent="0.25">
      <c r="A112" s="12">
        <v>6.5</v>
      </c>
      <c r="B112" s="12">
        <v>1.6372820362448692E-2</v>
      </c>
      <c r="C112" s="12">
        <v>3000000</v>
      </c>
      <c r="D112" s="12">
        <f t="shared" si="23"/>
        <v>1500</v>
      </c>
      <c r="E112" s="12">
        <v>6.5</v>
      </c>
      <c r="F112" s="12">
        <v>3.7913326174020767E-2</v>
      </c>
      <c r="G112" s="12">
        <v>1500000</v>
      </c>
      <c r="H112" s="12">
        <f t="shared" si="24"/>
        <v>1500</v>
      </c>
      <c r="I112" s="12">
        <f t="shared" si="25"/>
        <v>1500</v>
      </c>
      <c r="J112" s="12">
        <f t="shared" si="26"/>
        <v>6.5</v>
      </c>
      <c r="K112" s="18">
        <f t="shared" si="27"/>
        <v>92.199472710490227</v>
      </c>
    </row>
    <row r="113" spans="1:11" x14ac:dyDescent="0.25">
      <c r="A113" s="12">
        <f>A114</f>
        <v>7</v>
      </c>
      <c r="B113" s="12">
        <f>B114-(B115-B114)</f>
        <v>1.3092104345560074E-2</v>
      </c>
      <c r="C113" s="12">
        <v>500000</v>
      </c>
      <c r="D113" s="12">
        <f>C113/2/1000</f>
        <v>250</v>
      </c>
      <c r="E113" s="12">
        <f>E114</f>
        <v>7</v>
      </c>
      <c r="F113" s="12">
        <f>F114-(F115-F114)</f>
        <v>2.6200881227850914E-2</v>
      </c>
      <c r="G113" s="12">
        <f>D113*1000</f>
        <v>250000</v>
      </c>
      <c r="H113" s="12">
        <f>G113/1000</f>
        <v>250</v>
      </c>
      <c r="I113" s="12">
        <f>H113</f>
        <v>250</v>
      </c>
      <c r="J113" s="12">
        <f t="shared" si="26"/>
        <v>7</v>
      </c>
      <c r="K113" s="18">
        <f>(B113+2*F113)*1000</f>
        <v>65.493866801261902</v>
      </c>
    </row>
    <row r="114" spans="1:11" x14ac:dyDescent="0.25">
      <c r="A114" s="12">
        <v>7</v>
      </c>
      <c r="B114" s="12">
        <v>1.3243438675999641E-2</v>
      </c>
      <c r="C114" s="12">
        <v>600000</v>
      </c>
      <c r="D114" s="12">
        <f t="shared" ref="D114:D138" si="28">C114/2/1000</f>
        <v>300</v>
      </c>
      <c r="E114" s="12">
        <v>7</v>
      </c>
      <c r="F114" s="12">
        <v>2.6671737432479858E-2</v>
      </c>
      <c r="G114" s="12">
        <v>300000</v>
      </c>
      <c r="H114" s="12">
        <f t="shared" si="20"/>
        <v>300</v>
      </c>
      <c r="I114" s="12">
        <f t="shared" si="21"/>
        <v>300</v>
      </c>
      <c r="J114" s="12">
        <f t="shared" si="19"/>
        <v>7</v>
      </c>
      <c r="K114" s="18">
        <f t="shared" si="22"/>
        <v>66.586913540959358</v>
      </c>
    </row>
    <row r="115" spans="1:11" x14ac:dyDescent="0.25">
      <c r="A115" s="12">
        <v>7</v>
      </c>
      <c r="B115" s="12">
        <v>1.3394773006439209E-2</v>
      </c>
      <c r="C115" s="12">
        <v>700000</v>
      </c>
      <c r="D115" s="12">
        <f t="shared" si="28"/>
        <v>350</v>
      </c>
      <c r="E115" s="12">
        <v>7</v>
      </c>
      <c r="F115" s="12">
        <v>2.7142593637108803E-2</v>
      </c>
      <c r="G115" s="12">
        <v>350000</v>
      </c>
      <c r="H115" s="12">
        <f t="shared" si="20"/>
        <v>350</v>
      </c>
      <c r="I115" s="12">
        <f t="shared" si="21"/>
        <v>350</v>
      </c>
      <c r="J115" s="12">
        <f t="shared" si="19"/>
        <v>7</v>
      </c>
      <c r="K115" s="18">
        <f t="shared" si="22"/>
        <v>67.679960280656815</v>
      </c>
    </row>
    <row r="116" spans="1:11" x14ac:dyDescent="0.25">
      <c r="A116" s="12">
        <v>7</v>
      </c>
      <c r="B116" s="12">
        <v>1.3568831607699394E-2</v>
      </c>
      <c r="C116" s="12">
        <v>800000</v>
      </c>
      <c r="D116" s="12">
        <f t="shared" si="28"/>
        <v>400</v>
      </c>
      <c r="E116" s="12">
        <v>7</v>
      </c>
      <c r="F116" s="12">
        <v>2.7613358572125435E-2</v>
      </c>
      <c r="G116" s="12">
        <v>400000</v>
      </c>
      <c r="H116" s="12">
        <f t="shared" si="20"/>
        <v>400</v>
      </c>
      <c r="I116" s="12">
        <f t="shared" si="21"/>
        <v>400</v>
      </c>
      <c r="J116" s="12">
        <f t="shared" si="19"/>
        <v>7</v>
      </c>
      <c r="K116" s="18">
        <f t="shared" si="22"/>
        <v>68.795548751950264</v>
      </c>
    </row>
    <row r="117" spans="1:11" x14ac:dyDescent="0.25">
      <c r="A117" s="12">
        <v>7</v>
      </c>
      <c r="B117" s="12">
        <v>1.3749613426625729E-2</v>
      </c>
      <c r="C117" s="12">
        <v>900000</v>
      </c>
      <c r="D117" s="12">
        <f t="shared" si="28"/>
        <v>450</v>
      </c>
      <c r="E117" s="12">
        <v>7</v>
      </c>
      <c r="F117" s="12">
        <v>2.8085231781005859E-2</v>
      </c>
      <c r="G117" s="12">
        <v>450000</v>
      </c>
      <c r="H117" s="12">
        <f t="shared" si="20"/>
        <v>450</v>
      </c>
      <c r="I117" s="12">
        <f t="shared" si="21"/>
        <v>450</v>
      </c>
      <c r="J117" s="12">
        <f t="shared" si="19"/>
        <v>7</v>
      </c>
      <c r="K117" s="18">
        <f t="shared" si="22"/>
        <v>69.920076988637447</v>
      </c>
    </row>
    <row r="118" spans="1:11" x14ac:dyDescent="0.25">
      <c r="A118" s="12">
        <v>7</v>
      </c>
      <c r="B118" s="12">
        <v>1.3935654424130917E-2</v>
      </c>
      <c r="C118" s="12">
        <v>1000000</v>
      </c>
      <c r="D118" s="12">
        <f t="shared" si="28"/>
        <v>500</v>
      </c>
      <c r="E118" s="12">
        <v>7</v>
      </c>
      <c r="F118" s="12">
        <v>2.8556616976857185E-2</v>
      </c>
      <c r="G118" s="12">
        <v>500000</v>
      </c>
      <c r="H118" s="12">
        <f t="shared" si="20"/>
        <v>500</v>
      </c>
      <c r="I118" s="12">
        <f t="shared" si="21"/>
        <v>500</v>
      </c>
      <c r="J118" s="12">
        <f t="shared" si="19"/>
        <v>7</v>
      </c>
      <c r="K118" s="18">
        <f t="shared" si="22"/>
        <v>71.048888377845287</v>
      </c>
    </row>
    <row r="119" spans="1:11" x14ac:dyDescent="0.25">
      <c r="A119" s="12">
        <v>7</v>
      </c>
      <c r="B119" s="12">
        <v>1.412506029009819E-2</v>
      </c>
      <c r="C119" s="12">
        <v>1100000</v>
      </c>
      <c r="D119" s="12">
        <f t="shared" si="28"/>
        <v>550</v>
      </c>
      <c r="E119" s="12">
        <v>7</v>
      </c>
      <c r="F119" s="12">
        <v>2.9028408229351044E-2</v>
      </c>
      <c r="G119" s="12">
        <v>550000</v>
      </c>
      <c r="H119" s="12">
        <f t="shared" si="20"/>
        <v>550</v>
      </c>
      <c r="I119" s="12">
        <f t="shared" si="21"/>
        <v>550</v>
      </c>
      <c r="J119" s="12">
        <f t="shared" si="19"/>
        <v>7</v>
      </c>
      <c r="K119" s="18">
        <f t="shared" si="22"/>
        <v>72.181876748800278</v>
      </c>
    </row>
    <row r="120" spans="1:11" x14ac:dyDescent="0.25">
      <c r="A120" s="12">
        <v>7</v>
      </c>
      <c r="B120" s="12">
        <v>1.4312169514596462E-2</v>
      </c>
      <c r="C120" s="12">
        <v>1200000</v>
      </c>
      <c r="D120" s="12">
        <f t="shared" si="28"/>
        <v>600</v>
      </c>
      <c r="E120" s="12">
        <v>7</v>
      </c>
      <c r="F120" s="12">
        <v>2.9501965269446373E-2</v>
      </c>
      <c r="G120" s="12">
        <v>600000</v>
      </c>
      <c r="H120" s="12">
        <f t="shared" si="20"/>
        <v>600</v>
      </c>
      <c r="I120" s="12">
        <f t="shared" si="21"/>
        <v>600</v>
      </c>
      <c r="J120" s="12">
        <f t="shared" si="19"/>
        <v>7</v>
      </c>
      <c r="K120" s="18">
        <f t="shared" si="22"/>
        <v>73.316100053489208</v>
      </c>
    </row>
    <row r="121" spans="1:11" x14ac:dyDescent="0.25">
      <c r="A121" s="12">
        <v>7</v>
      </c>
      <c r="B121" s="12">
        <v>1.4567475765943527E-2</v>
      </c>
      <c r="C121" s="12">
        <v>1300000</v>
      </c>
      <c r="D121" s="12">
        <f t="shared" si="28"/>
        <v>650</v>
      </c>
      <c r="E121" s="12">
        <v>7</v>
      </c>
      <c r="F121" s="12">
        <v>2.9971837997436523E-2</v>
      </c>
      <c r="G121" s="12">
        <v>650000</v>
      </c>
      <c r="H121" s="12">
        <f t="shared" si="20"/>
        <v>650</v>
      </c>
      <c r="I121" s="12">
        <f t="shared" si="21"/>
        <v>650</v>
      </c>
      <c r="J121" s="12">
        <f t="shared" si="19"/>
        <v>7</v>
      </c>
      <c r="K121" s="18">
        <f t="shared" si="22"/>
        <v>74.511151760816574</v>
      </c>
    </row>
    <row r="122" spans="1:11" x14ac:dyDescent="0.25">
      <c r="A122" s="12">
        <v>7</v>
      </c>
      <c r="B122" s="12">
        <v>1.4873510226607323E-2</v>
      </c>
      <c r="C122" s="12">
        <v>1400000</v>
      </c>
      <c r="D122" s="12">
        <f t="shared" si="28"/>
        <v>700</v>
      </c>
      <c r="E122" s="12">
        <v>7</v>
      </c>
      <c r="F122" s="12">
        <v>3.0444001778960228E-2</v>
      </c>
      <c r="G122" s="12">
        <v>700000</v>
      </c>
      <c r="H122" s="12">
        <f t="shared" si="20"/>
        <v>700</v>
      </c>
      <c r="I122" s="12">
        <f t="shared" si="21"/>
        <v>700</v>
      </c>
      <c r="J122" s="12">
        <f t="shared" si="19"/>
        <v>7</v>
      </c>
      <c r="K122" s="18">
        <f t="shared" si="22"/>
        <v>75.761513784527779</v>
      </c>
    </row>
    <row r="123" spans="1:11" x14ac:dyDescent="0.25">
      <c r="A123" s="12">
        <v>7</v>
      </c>
      <c r="B123" s="12">
        <v>1.4925279654562473E-2</v>
      </c>
      <c r="C123" s="12">
        <v>1500000</v>
      </c>
      <c r="D123" s="12">
        <f t="shared" si="28"/>
        <v>750</v>
      </c>
      <c r="E123" s="12">
        <v>7</v>
      </c>
      <c r="F123" s="12">
        <v>3.091735765337944E-2</v>
      </c>
      <c r="G123" s="12">
        <v>750000</v>
      </c>
      <c r="H123" s="12">
        <f t="shared" si="20"/>
        <v>750</v>
      </c>
      <c r="I123" s="12">
        <f t="shared" si="21"/>
        <v>750</v>
      </c>
      <c r="J123" s="12">
        <f t="shared" si="19"/>
        <v>7</v>
      </c>
      <c r="K123" s="18">
        <f t="shared" si="22"/>
        <v>76.759994961321354</v>
      </c>
    </row>
    <row r="124" spans="1:11" x14ac:dyDescent="0.25">
      <c r="A124" s="12">
        <v>7</v>
      </c>
      <c r="B124" s="12">
        <v>1.5050043351948261E-2</v>
      </c>
      <c r="C124" s="12">
        <v>1600000</v>
      </c>
      <c r="D124" s="12">
        <f t="shared" si="28"/>
        <v>800</v>
      </c>
      <c r="E124" s="12">
        <v>7</v>
      </c>
      <c r="F124" s="12">
        <v>3.1386174261569977E-2</v>
      </c>
      <c r="G124" s="12">
        <v>800000</v>
      </c>
      <c r="H124" s="12">
        <f t="shared" si="20"/>
        <v>800</v>
      </c>
      <c r="I124" s="12">
        <f t="shared" si="21"/>
        <v>800</v>
      </c>
      <c r="J124" s="12">
        <f t="shared" si="19"/>
        <v>7</v>
      </c>
      <c r="K124" s="18">
        <f t="shared" si="22"/>
        <v>77.822391875088215</v>
      </c>
    </row>
    <row r="125" spans="1:11" x14ac:dyDescent="0.25">
      <c r="A125" s="12">
        <v>7</v>
      </c>
      <c r="B125" s="12">
        <v>1.5014132484793663E-2</v>
      </c>
      <c r="C125" s="12">
        <v>1700000</v>
      </c>
      <c r="D125" s="12">
        <f t="shared" si="28"/>
        <v>850</v>
      </c>
      <c r="E125" s="12">
        <v>7</v>
      </c>
      <c r="F125" s="12">
        <v>3.1858325004577637E-2</v>
      </c>
      <c r="G125" s="12">
        <v>850000</v>
      </c>
      <c r="H125" s="12">
        <f t="shared" si="20"/>
        <v>850</v>
      </c>
      <c r="I125" s="12">
        <f t="shared" si="21"/>
        <v>850</v>
      </c>
      <c r="J125" s="12">
        <f t="shared" si="19"/>
        <v>7</v>
      </c>
      <c r="K125" s="18">
        <f t="shared" si="22"/>
        <v>78.730782493948936</v>
      </c>
    </row>
    <row r="126" spans="1:11" x14ac:dyDescent="0.25">
      <c r="A126" s="12">
        <v>7</v>
      </c>
      <c r="B126" s="12">
        <v>1.5133170410990715E-2</v>
      </c>
      <c r="C126" s="12">
        <v>1800000</v>
      </c>
      <c r="D126" s="12">
        <f t="shared" si="28"/>
        <v>900</v>
      </c>
      <c r="E126" s="12">
        <v>7</v>
      </c>
      <c r="F126" s="12">
        <v>3.2324913889169693E-2</v>
      </c>
      <c r="G126" s="12">
        <v>900000</v>
      </c>
      <c r="H126" s="12">
        <f t="shared" si="20"/>
        <v>900</v>
      </c>
      <c r="I126" s="12">
        <f t="shared" si="21"/>
        <v>900</v>
      </c>
      <c r="J126" s="12">
        <f t="shared" si="19"/>
        <v>7</v>
      </c>
      <c r="K126" s="18">
        <f t="shared" si="22"/>
        <v>79.782998189330101</v>
      </c>
    </row>
    <row r="127" spans="1:11" x14ac:dyDescent="0.25">
      <c r="A127" s="12">
        <v>7</v>
      </c>
      <c r="B127" s="12">
        <v>1.5261560678482056E-2</v>
      </c>
      <c r="C127" s="12">
        <v>1900000</v>
      </c>
      <c r="D127" s="12">
        <f t="shared" si="28"/>
        <v>950</v>
      </c>
      <c r="E127" s="12">
        <v>7</v>
      </c>
      <c r="F127" s="12">
        <v>3.2795257866382599E-2</v>
      </c>
      <c r="G127" s="12">
        <v>950000</v>
      </c>
      <c r="H127" s="12">
        <f t="shared" si="20"/>
        <v>950</v>
      </c>
      <c r="I127" s="12">
        <f t="shared" si="21"/>
        <v>950</v>
      </c>
      <c r="J127" s="12">
        <f t="shared" si="19"/>
        <v>7</v>
      </c>
      <c r="K127" s="18">
        <f t="shared" si="22"/>
        <v>80.852076411247253</v>
      </c>
    </row>
    <row r="128" spans="1:11" x14ac:dyDescent="0.25">
      <c r="A128" s="12">
        <v>7</v>
      </c>
      <c r="B128" s="12">
        <v>1.540638692677021E-2</v>
      </c>
      <c r="C128" s="12">
        <v>2000000</v>
      </c>
      <c r="D128" s="12">
        <f t="shared" si="28"/>
        <v>1000</v>
      </c>
      <c r="E128" s="12">
        <v>7</v>
      </c>
      <c r="F128" s="12">
        <v>3.3262230455875397E-2</v>
      </c>
      <c r="G128" s="12">
        <v>1000000</v>
      </c>
      <c r="H128" s="12">
        <f t="shared" si="20"/>
        <v>1000</v>
      </c>
      <c r="I128" s="12">
        <f t="shared" si="21"/>
        <v>1000</v>
      </c>
      <c r="J128" s="12">
        <f t="shared" si="19"/>
        <v>7</v>
      </c>
      <c r="K128" s="18">
        <f t="shared" si="22"/>
        <v>81.930847838521004</v>
      </c>
    </row>
    <row r="129" spans="1:11" x14ac:dyDescent="0.25">
      <c r="A129" s="12">
        <v>7</v>
      </c>
      <c r="B129" s="12">
        <v>1.5540844760835171E-2</v>
      </c>
      <c r="C129" s="12">
        <v>2100000</v>
      </c>
      <c r="D129" s="12">
        <f t="shared" si="28"/>
        <v>1050</v>
      </c>
      <c r="E129" s="12">
        <v>7</v>
      </c>
      <c r="F129" s="12">
        <v>3.3726293593645096E-2</v>
      </c>
      <c r="G129" s="12">
        <v>1050000</v>
      </c>
      <c r="H129" s="12">
        <f t="shared" si="20"/>
        <v>1050</v>
      </c>
      <c r="I129" s="12">
        <f t="shared" si="21"/>
        <v>1050</v>
      </c>
      <c r="J129" s="12">
        <f t="shared" si="19"/>
        <v>7</v>
      </c>
      <c r="K129" s="18">
        <f t="shared" si="22"/>
        <v>82.993431948125362</v>
      </c>
    </row>
    <row r="130" spans="1:11" x14ac:dyDescent="0.25">
      <c r="A130" s="12">
        <v>7</v>
      </c>
      <c r="B130" s="12">
        <v>1.5674496069550514E-2</v>
      </c>
      <c r="C130" s="12">
        <v>2200000</v>
      </c>
      <c r="D130" s="12">
        <f t="shared" si="28"/>
        <v>1100</v>
      </c>
      <c r="E130" s="12">
        <v>7</v>
      </c>
      <c r="F130" s="12">
        <v>3.419329971075058E-2</v>
      </c>
      <c r="G130" s="12">
        <v>1100000</v>
      </c>
      <c r="H130" s="12">
        <f t="shared" si="20"/>
        <v>1100</v>
      </c>
      <c r="I130" s="12">
        <f t="shared" si="21"/>
        <v>1100</v>
      </c>
      <c r="J130" s="12">
        <f t="shared" si="19"/>
        <v>7</v>
      </c>
      <c r="K130" s="18">
        <f t="shared" si="22"/>
        <v>84.061095491051674</v>
      </c>
    </row>
    <row r="131" spans="1:11" x14ac:dyDescent="0.25">
      <c r="A131" s="12">
        <v>7</v>
      </c>
      <c r="B131" s="12">
        <v>1.5774568542838097E-2</v>
      </c>
      <c r="C131" s="12">
        <v>2300000</v>
      </c>
      <c r="D131" s="12">
        <f t="shared" si="28"/>
        <v>1150</v>
      </c>
      <c r="E131" s="12">
        <v>7</v>
      </c>
      <c r="F131" s="12">
        <v>3.4660976380109787E-2</v>
      </c>
      <c r="G131" s="12">
        <v>1150000</v>
      </c>
      <c r="H131" s="12">
        <f t="shared" si="20"/>
        <v>1150</v>
      </c>
      <c r="I131" s="12">
        <f t="shared" si="21"/>
        <v>1150</v>
      </c>
      <c r="J131" s="12">
        <f t="shared" si="19"/>
        <v>7</v>
      </c>
      <c r="K131" s="18">
        <f t="shared" si="22"/>
        <v>85.096521303057671</v>
      </c>
    </row>
    <row r="132" spans="1:11" x14ac:dyDescent="0.25">
      <c r="A132" s="12">
        <v>7</v>
      </c>
      <c r="B132" s="12">
        <v>1.5833469107747078E-2</v>
      </c>
      <c r="C132" s="12">
        <v>2400000</v>
      </c>
      <c r="D132" s="12">
        <f t="shared" si="28"/>
        <v>1200</v>
      </c>
      <c r="E132" s="12">
        <v>7</v>
      </c>
      <c r="F132" s="12">
        <v>3.5125769674777985E-2</v>
      </c>
      <c r="G132" s="12">
        <v>1200000</v>
      </c>
      <c r="H132" s="12">
        <f t="shared" si="20"/>
        <v>1200</v>
      </c>
      <c r="I132" s="12">
        <f t="shared" si="21"/>
        <v>1200</v>
      </c>
      <c r="J132" s="12">
        <f t="shared" si="19"/>
        <v>7</v>
      </c>
      <c r="K132" s="18">
        <f t="shared" si="22"/>
        <v>86.085008457303047</v>
      </c>
    </row>
    <row r="133" spans="1:11" x14ac:dyDescent="0.25">
      <c r="A133" s="12">
        <v>7</v>
      </c>
      <c r="B133" s="12">
        <v>1.587536558508873E-2</v>
      </c>
      <c r="C133" s="12">
        <v>2500000</v>
      </c>
      <c r="D133" s="12">
        <f t="shared" si="28"/>
        <v>1250</v>
      </c>
      <c r="E133" s="12">
        <v>7</v>
      </c>
      <c r="F133" s="12">
        <v>3.5587724298238754E-2</v>
      </c>
      <c r="G133" s="12">
        <v>1250000</v>
      </c>
      <c r="H133" s="12">
        <f t="shared" ref="H133:H138" si="29">G133/1000</f>
        <v>1250</v>
      </c>
      <c r="I133" s="12">
        <f t="shared" ref="I133:I138" si="30">H133</f>
        <v>1250</v>
      </c>
      <c r="J133" s="12">
        <f t="shared" ref="J133:J139" si="31">E133</f>
        <v>7</v>
      </c>
      <c r="K133" s="18">
        <f t="shared" ref="K133:K138" si="32">(B133+2*F133)*1000</f>
        <v>87.050814181566238</v>
      </c>
    </row>
    <row r="134" spans="1:11" x14ac:dyDescent="0.25">
      <c r="A134" s="12">
        <v>7</v>
      </c>
      <c r="B134" s="12">
        <v>1.5966765582561493E-2</v>
      </c>
      <c r="C134" s="12">
        <v>2600000</v>
      </c>
      <c r="D134" s="12">
        <f t="shared" si="28"/>
        <v>1300</v>
      </c>
      <c r="E134" s="12">
        <v>7</v>
      </c>
      <c r="F134" s="12">
        <v>3.6054573953151703E-2</v>
      </c>
      <c r="G134" s="12">
        <v>1300000</v>
      </c>
      <c r="H134" s="12">
        <f t="shared" si="29"/>
        <v>1300</v>
      </c>
      <c r="I134" s="12">
        <f t="shared" si="30"/>
        <v>1300</v>
      </c>
      <c r="J134" s="12">
        <f t="shared" si="31"/>
        <v>7</v>
      </c>
      <c r="K134" s="18">
        <f t="shared" si="32"/>
        <v>88.075913488864899</v>
      </c>
    </row>
    <row r="135" spans="1:11" x14ac:dyDescent="0.25">
      <c r="A135" s="12">
        <v>7</v>
      </c>
      <c r="B135" s="12">
        <v>1.6066748648881912E-2</v>
      </c>
      <c r="C135" s="12">
        <v>2700000</v>
      </c>
      <c r="D135" s="12">
        <f t="shared" si="28"/>
        <v>1350</v>
      </c>
      <c r="E135" s="12">
        <v>7</v>
      </c>
      <c r="F135" s="12">
        <v>3.6519531160593033E-2</v>
      </c>
      <c r="G135" s="12">
        <v>1350000</v>
      </c>
      <c r="H135" s="12">
        <f t="shared" si="29"/>
        <v>1350</v>
      </c>
      <c r="I135" s="12">
        <f t="shared" si="30"/>
        <v>1350</v>
      </c>
      <c r="J135" s="12">
        <f t="shared" si="31"/>
        <v>7</v>
      </c>
      <c r="K135" s="18">
        <f t="shared" si="32"/>
        <v>89.105810970067978</v>
      </c>
    </row>
    <row r="136" spans="1:11" x14ac:dyDescent="0.25">
      <c r="A136" s="12">
        <v>7</v>
      </c>
      <c r="B136" s="12">
        <v>1.6168827190995216E-2</v>
      </c>
      <c r="C136" s="12">
        <v>2800000</v>
      </c>
      <c r="D136" s="12">
        <f t="shared" si="28"/>
        <v>1400</v>
      </c>
      <c r="E136" s="12">
        <v>7</v>
      </c>
      <c r="F136" s="12">
        <v>3.6986943334341049E-2</v>
      </c>
      <c r="G136" s="12">
        <v>1400000</v>
      </c>
      <c r="H136" s="12">
        <f t="shared" si="29"/>
        <v>1400</v>
      </c>
      <c r="I136" s="12">
        <f t="shared" si="30"/>
        <v>1400</v>
      </c>
      <c r="J136" s="12">
        <f t="shared" si="31"/>
        <v>7</v>
      </c>
      <c r="K136" s="18">
        <f t="shared" si="32"/>
        <v>90.142713859677315</v>
      </c>
    </row>
    <row r="137" spans="1:11" x14ac:dyDescent="0.25">
      <c r="A137" s="12">
        <v>7</v>
      </c>
      <c r="B137" s="12">
        <v>1.6274714842438698E-2</v>
      </c>
      <c r="C137" s="12">
        <v>2900000</v>
      </c>
      <c r="D137" s="12">
        <f t="shared" si="28"/>
        <v>1450</v>
      </c>
      <c r="E137" s="12">
        <v>7</v>
      </c>
      <c r="F137" s="12">
        <v>3.7450876086950302E-2</v>
      </c>
      <c r="G137" s="12">
        <v>1450000</v>
      </c>
      <c r="H137" s="12">
        <f t="shared" si="29"/>
        <v>1450</v>
      </c>
      <c r="I137" s="12">
        <f t="shared" si="30"/>
        <v>1450</v>
      </c>
      <c r="J137" s="12">
        <f t="shared" si="31"/>
        <v>7</v>
      </c>
      <c r="K137" s="18">
        <f t="shared" si="32"/>
        <v>91.176467016339302</v>
      </c>
    </row>
    <row r="138" spans="1:11" x14ac:dyDescent="0.25">
      <c r="A138" s="12">
        <v>7</v>
      </c>
      <c r="B138" s="12">
        <v>1.6377246007323265E-2</v>
      </c>
      <c r="C138" s="12">
        <v>3000000</v>
      </c>
      <c r="D138" s="12">
        <f t="shared" si="28"/>
        <v>1500</v>
      </c>
      <c r="E138" s="12">
        <v>7</v>
      </c>
      <c r="F138" s="12">
        <v>3.7913832813501358E-2</v>
      </c>
      <c r="G138" s="12">
        <v>1500000</v>
      </c>
      <c r="H138" s="12">
        <f t="shared" si="29"/>
        <v>1500</v>
      </c>
      <c r="I138" s="12">
        <f t="shared" si="30"/>
        <v>1500</v>
      </c>
      <c r="J138" s="12">
        <f t="shared" si="31"/>
        <v>7</v>
      </c>
      <c r="K138" s="18">
        <f t="shared" si="32"/>
        <v>92.204911634325981</v>
      </c>
    </row>
    <row r="139" spans="1:11" x14ac:dyDescent="0.25">
      <c r="A139" s="12">
        <f>A140</f>
        <v>7.5</v>
      </c>
      <c r="B139" s="12">
        <f>B140-(B141-B140)</f>
        <v>1.3084995560348034E-2</v>
      </c>
      <c r="C139" s="12">
        <v>500000</v>
      </c>
      <c r="D139" s="12">
        <f>C139/2/1000</f>
        <v>250</v>
      </c>
      <c r="E139" s="12">
        <f>E140</f>
        <v>7.5</v>
      </c>
      <c r="F139" s="12">
        <f>F140-(F141-F140)</f>
        <v>2.6208013296127319E-2</v>
      </c>
      <c r="G139" s="12">
        <f>D139*1000</f>
        <v>250000</v>
      </c>
      <c r="H139" s="12">
        <f>G139/1000</f>
        <v>250</v>
      </c>
      <c r="I139" s="12">
        <f>H139</f>
        <v>250</v>
      </c>
      <c r="J139" s="12">
        <f t="shared" si="31"/>
        <v>7.5</v>
      </c>
      <c r="K139" s="18">
        <f>(B139+2*F139)*1000</f>
        <v>65.501022152602673</v>
      </c>
    </row>
    <row r="140" spans="1:11" x14ac:dyDescent="0.25">
      <c r="A140" s="12">
        <v>7.5</v>
      </c>
      <c r="B140" s="12">
        <v>1.323644258081913E-2</v>
      </c>
      <c r="C140" s="12">
        <v>600000</v>
      </c>
      <c r="D140" s="12">
        <f t="shared" ref="D140:D190" si="33">C140/2/1000</f>
        <v>300</v>
      </c>
      <c r="E140" s="12">
        <v>7.5</v>
      </c>
      <c r="F140" s="12">
        <v>2.6678064838051796E-2</v>
      </c>
      <c r="G140" s="12">
        <v>300000</v>
      </c>
      <c r="H140" s="12">
        <f t="shared" si="20"/>
        <v>300</v>
      </c>
      <c r="I140" s="12">
        <f t="shared" si="21"/>
        <v>300</v>
      </c>
      <c r="J140" s="12">
        <f t="shared" si="19"/>
        <v>7.5</v>
      </c>
      <c r="K140" s="18">
        <f t="shared" si="22"/>
        <v>66.592572256922722</v>
      </c>
    </row>
    <row r="141" spans="1:11" x14ac:dyDescent="0.25">
      <c r="A141" s="12">
        <v>7.5</v>
      </c>
      <c r="B141" s="12">
        <v>1.3387889601290226E-2</v>
      </c>
      <c r="C141" s="12">
        <v>700000</v>
      </c>
      <c r="D141" s="12">
        <f t="shared" si="33"/>
        <v>350</v>
      </c>
      <c r="E141" s="12">
        <v>7.5</v>
      </c>
      <c r="F141" s="12">
        <v>2.7148116379976273E-2</v>
      </c>
      <c r="G141" s="12">
        <v>350000</v>
      </c>
      <c r="H141" s="12">
        <f t="shared" si="20"/>
        <v>350</v>
      </c>
      <c r="I141" s="12">
        <f t="shared" si="21"/>
        <v>350</v>
      </c>
      <c r="J141" s="12">
        <f t="shared" si="19"/>
        <v>7.5</v>
      </c>
      <c r="K141" s="18">
        <f t="shared" si="22"/>
        <v>67.684122361242771</v>
      </c>
    </row>
    <row r="142" spans="1:11" x14ac:dyDescent="0.25">
      <c r="A142" s="12">
        <v>7.5</v>
      </c>
      <c r="B142" s="12">
        <v>1.3559019193053246E-2</v>
      </c>
      <c r="C142" s="12">
        <v>800000</v>
      </c>
      <c r="D142" s="12">
        <f t="shared" si="33"/>
        <v>400</v>
      </c>
      <c r="E142" s="12">
        <v>7.5</v>
      </c>
      <c r="F142" s="12">
        <v>2.7617480605840683E-2</v>
      </c>
      <c r="G142" s="12">
        <v>400000</v>
      </c>
      <c r="H142" s="12">
        <f t="shared" si="20"/>
        <v>400</v>
      </c>
      <c r="I142" s="12">
        <f t="shared" si="21"/>
        <v>400</v>
      </c>
      <c r="J142" s="12">
        <f t="shared" si="19"/>
        <v>7.5</v>
      </c>
      <c r="K142" s="18">
        <f t="shared" si="22"/>
        <v>68.793980404734612</v>
      </c>
    </row>
    <row r="143" spans="1:11" x14ac:dyDescent="0.25">
      <c r="A143" s="12">
        <v>7.5</v>
      </c>
      <c r="B143" s="12">
        <v>1.3741387985646725E-2</v>
      </c>
      <c r="C143" s="12">
        <v>900000</v>
      </c>
      <c r="D143" s="12">
        <f t="shared" si="33"/>
        <v>450</v>
      </c>
      <c r="E143" s="12">
        <v>7.5</v>
      </c>
      <c r="F143" s="12">
        <v>2.8090715408325195E-2</v>
      </c>
      <c r="G143" s="12">
        <v>450000</v>
      </c>
      <c r="H143" s="12">
        <f t="shared" si="20"/>
        <v>450</v>
      </c>
      <c r="I143" s="12">
        <f t="shared" si="21"/>
        <v>450</v>
      </c>
      <c r="J143" s="12">
        <f t="shared" si="19"/>
        <v>7.5</v>
      </c>
      <c r="K143" s="18">
        <f t="shared" si="22"/>
        <v>69.922818802297115</v>
      </c>
    </row>
    <row r="144" spans="1:11" x14ac:dyDescent="0.25">
      <c r="A144" s="12">
        <v>7.5</v>
      </c>
      <c r="B144" s="12">
        <v>1.3928132131695747E-2</v>
      </c>
      <c r="C144" s="12">
        <v>1000000</v>
      </c>
      <c r="D144" s="12">
        <f t="shared" si="33"/>
        <v>500</v>
      </c>
      <c r="E144" s="12">
        <v>7.5</v>
      </c>
      <c r="F144" s="12">
        <v>2.8562296181917191E-2</v>
      </c>
      <c r="G144" s="12">
        <v>500000</v>
      </c>
      <c r="H144" s="12">
        <f t="shared" si="20"/>
        <v>500</v>
      </c>
      <c r="I144" s="12">
        <f t="shared" si="21"/>
        <v>500</v>
      </c>
      <c r="J144" s="12">
        <f t="shared" si="19"/>
        <v>7.5</v>
      </c>
      <c r="K144" s="18">
        <f t="shared" si="22"/>
        <v>71.052724495530128</v>
      </c>
    </row>
    <row r="145" spans="1:11" x14ac:dyDescent="0.25">
      <c r="A145" s="12">
        <v>7.5</v>
      </c>
      <c r="B145" s="12">
        <v>1.4115586876869202E-2</v>
      </c>
      <c r="C145" s="12">
        <v>1100000</v>
      </c>
      <c r="D145" s="12">
        <f t="shared" si="33"/>
        <v>550</v>
      </c>
      <c r="E145" s="12">
        <v>7.5</v>
      </c>
      <c r="F145" s="12">
        <v>2.9031263664364815E-2</v>
      </c>
      <c r="G145" s="12">
        <v>550000</v>
      </c>
      <c r="H145" s="12">
        <f t="shared" si="20"/>
        <v>550</v>
      </c>
      <c r="I145" s="12">
        <f t="shared" si="21"/>
        <v>550</v>
      </c>
      <c r="J145" s="12">
        <f t="shared" si="19"/>
        <v>7.5</v>
      </c>
      <c r="K145" s="18">
        <f t="shared" si="22"/>
        <v>72.178114205598831</v>
      </c>
    </row>
    <row r="146" spans="1:11" x14ac:dyDescent="0.25">
      <c r="A146" s="12">
        <v>7.5</v>
      </c>
      <c r="B146" s="12">
        <v>1.4283960685133934E-2</v>
      </c>
      <c r="C146" s="12">
        <v>1200000</v>
      </c>
      <c r="D146" s="12">
        <f t="shared" si="33"/>
        <v>600</v>
      </c>
      <c r="E146" s="12">
        <v>7.5</v>
      </c>
      <c r="F146" s="12">
        <v>2.9504569247364998E-2</v>
      </c>
      <c r="G146" s="12">
        <v>600000</v>
      </c>
      <c r="H146" s="12">
        <f t="shared" si="20"/>
        <v>600</v>
      </c>
      <c r="I146" s="12">
        <f t="shared" si="21"/>
        <v>600</v>
      </c>
      <c r="J146" s="12">
        <f t="shared" si="19"/>
        <v>7.5</v>
      </c>
      <c r="K146" s="18">
        <f t="shared" si="22"/>
        <v>73.29309917986393</v>
      </c>
    </row>
    <row r="147" spans="1:11" x14ac:dyDescent="0.25">
      <c r="A147" s="12">
        <v>7.5</v>
      </c>
      <c r="B147" s="12">
        <v>1.4519535005092621E-2</v>
      </c>
      <c r="C147" s="12">
        <v>1300000</v>
      </c>
      <c r="D147" s="12">
        <f t="shared" si="33"/>
        <v>650</v>
      </c>
      <c r="E147" s="12">
        <v>7.5</v>
      </c>
      <c r="F147" s="12">
        <v>2.9977448284626007E-2</v>
      </c>
      <c r="G147" s="12">
        <v>650000</v>
      </c>
      <c r="H147" s="12">
        <f t="shared" si="20"/>
        <v>650</v>
      </c>
      <c r="I147" s="12">
        <f t="shared" si="21"/>
        <v>650</v>
      </c>
      <c r="J147" s="12">
        <f t="shared" si="19"/>
        <v>7.5</v>
      </c>
      <c r="K147" s="18">
        <f t="shared" si="22"/>
        <v>74.474431574344635</v>
      </c>
    </row>
    <row r="148" spans="1:11" x14ac:dyDescent="0.25">
      <c r="A148" s="12">
        <v>7.5</v>
      </c>
      <c r="B148" s="12">
        <v>1.4811202883720398E-2</v>
      </c>
      <c r="C148" s="12">
        <v>1400000</v>
      </c>
      <c r="D148" s="12">
        <f t="shared" si="33"/>
        <v>700</v>
      </c>
      <c r="E148" s="12">
        <v>7.5</v>
      </c>
      <c r="F148" s="12">
        <v>3.0450070276856422E-2</v>
      </c>
      <c r="G148" s="12">
        <v>700000</v>
      </c>
      <c r="H148" s="12">
        <f t="shared" si="20"/>
        <v>700</v>
      </c>
      <c r="I148" s="12">
        <f t="shared" si="21"/>
        <v>700</v>
      </c>
      <c r="J148" s="12">
        <f t="shared" si="19"/>
        <v>7.5</v>
      </c>
      <c r="K148" s="18">
        <f t="shared" si="22"/>
        <v>75.711343437433243</v>
      </c>
    </row>
    <row r="149" spans="1:11" x14ac:dyDescent="0.25">
      <c r="A149" s="12">
        <v>7.5</v>
      </c>
      <c r="B149" s="12">
        <v>1.491958275437355E-2</v>
      </c>
      <c r="C149" s="12">
        <v>1500000</v>
      </c>
      <c r="D149" s="12">
        <f t="shared" si="33"/>
        <v>750</v>
      </c>
      <c r="E149" s="12">
        <v>7.5</v>
      </c>
      <c r="F149" s="12">
        <v>3.0920838937163353E-2</v>
      </c>
      <c r="G149" s="12">
        <v>750000</v>
      </c>
      <c r="H149" s="12">
        <f t="shared" si="20"/>
        <v>750</v>
      </c>
      <c r="I149" s="12">
        <f t="shared" si="21"/>
        <v>750</v>
      </c>
      <c r="J149" s="12">
        <f t="shared" si="19"/>
        <v>7.5</v>
      </c>
      <c r="K149" s="18">
        <f t="shared" si="22"/>
        <v>76.761260628700256</v>
      </c>
    </row>
    <row r="150" spans="1:11" x14ac:dyDescent="0.25">
      <c r="A150" s="12">
        <v>7.5</v>
      </c>
      <c r="B150" s="12">
        <v>1.5053506940603256E-2</v>
      </c>
      <c r="C150" s="12">
        <v>1600000</v>
      </c>
      <c r="D150" s="12">
        <f t="shared" si="33"/>
        <v>800</v>
      </c>
      <c r="E150" s="12">
        <v>7.5</v>
      </c>
      <c r="F150" s="12">
        <v>3.139224648475647E-2</v>
      </c>
      <c r="G150" s="12">
        <v>800000</v>
      </c>
      <c r="H150" s="12">
        <f t="shared" si="20"/>
        <v>800</v>
      </c>
      <c r="I150" s="12">
        <f t="shared" si="21"/>
        <v>800</v>
      </c>
      <c r="J150" s="12">
        <f t="shared" si="19"/>
        <v>7.5</v>
      </c>
      <c r="K150" s="18">
        <f t="shared" si="22"/>
        <v>77.837999910116196</v>
      </c>
    </row>
    <row r="151" spans="1:11" x14ac:dyDescent="0.25">
      <c r="A151" s="12">
        <v>7.5</v>
      </c>
      <c r="B151" s="12">
        <v>1.501868199557066E-2</v>
      </c>
      <c r="C151" s="12">
        <v>1700000</v>
      </c>
      <c r="D151" s="12">
        <f t="shared" si="33"/>
        <v>850</v>
      </c>
      <c r="E151" s="12">
        <v>7.5</v>
      </c>
      <c r="F151" s="12">
        <v>3.1863007694482803E-2</v>
      </c>
      <c r="G151" s="12">
        <v>850000</v>
      </c>
      <c r="H151" s="12">
        <f t="shared" si="20"/>
        <v>850</v>
      </c>
      <c r="I151" s="12">
        <f t="shared" si="21"/>
        <v>850</v>
      </c>
      <c r="J151" s="12">
        <f t="shared" si="19"/>
        <v>7.5</v>
      </c>
      <c r="K151" s="18">
        <f t="shared" si="22"/>
        <v>78.744697384536266</v>
      </c>
    </row>
    <row r="152" spans="1:11" x14ac:dyDescent="0.25">
      <c r="A152" s="12">
        <v>7.5</v>
      </c>
      <c r="B152" s="12">
        <v>1.5132985077798367E-2</v>
      </c>
      <c r="C152" s="12">
        <v>1800000</v>
      </c>
      <c r="D152" s="12">
        <f t="shared" si="33"/>
        <v>900</v>
      </c>
      <c r="E152" s="12">
        <v>7.5</v>
      </c>
      <c r="F152" s="12">
        <v>3.2331068068742752E-2</v>
      </c>
      <c r="G152" s="12">
        <v>900000</v>
      </c>
      <c r="H152" s="12">
        <f t="shared" si="20"/>
        <v>900</v>
      </c>
      <c r="I152" s="12">
        <f t="shared" si="21"/>
        <v>900</v>
      </c>
      <c r="J152" s="12">
        <f t="shared" si="19"/>
        <v>7.5</v>
      </c>
      <c r="K152" s="18">
        <f t="shared" si="22"/>
        <v>79.795121215283871</v>
      </c>
    </row>
    <row r="153" spans="1:11" x14ac:dyDescent="0.25">
      <c r="A153" s="12">
        <v>7.5</v>
      </c>
      <c r="B153" s="12">
        <v>1.5255565755069256E-2</v>
      </c>
      <c r="C153" s="12">
        <v>1900000</v>
      </c>
      <c r="D153" s="12">
        <f t="shared" si="33"/>
        <v>950</v>
      </c>
      <c r="E153" s="12">
        <v>7.5</v>
      </c>
      <c r="F153" s="12">
        <v>3.2796438783407211E-2</v>
      </c>
      <c r="G153" s="12">
        <v>950000</v>
      </c>
      <c r="H153" s="12">
        <f t="shared" si="20"/>
        <v>950</v>
      </c>
      <c r="I153" s="12">
        <f t="shared" si="21"/>
        <v>950</v>
      </c>
      <c r="J153" s="12">
        <f t="shared" si="19"/>
        <v>7.5</v>
      </c>
      <c r="K153" s="18">
        <f t="shared" si="22"/>
        <v>80.848443321883678</v>
      </c>
    </row>
    <row r="154" spans="1:11" x14ac:dyDescent="0.25">
      <c r="A154" s="12">
        <v>7.5</v>
      </c>
      <c r="B154" s="12">
        <v>1.5400063246488571E-2</v>
      </c>
      <c r="C154" s="12">
        <v>2000000</v>
      </c>
      <c r="D154" s="12">
        <f t="shared" si="33"/>
        <v>1000</v>
      </c>
      <c r="E154" s="12">
        <v>7.5</v>
      </c>
      <c r="F154" s="12">
        <v>3.3264085650444031E-2</v>
      </c>
      <c r="G154" s="12">
        <v>1000000</v>
      </c>
      <c r="H154" s="12">
        <f t="shared" si="20"/>
        <v>1000</v>
      </c>
      <c r="I154" s="12">
        <f t="shared" si="21"/>
        <v>1000</v>
      </c>
      <c r="J154" s="12">
        <f t="shared" si="19"/>
        <v>7.5</v>
      </c>
      <c r="K154" s="18">
        <f t="shared" si="22"/>
        <v>81.928234547376633</v>
      </c>
    </row>
    <row r="155" spans="1:11" x14ac:dyDescent="0.25">
      <c r="A155" s="12">
        <v>7.5</v>
      </c>
      <c r="B155" s="12">
        <v>1.5544663183391094E-2</v>
      </c>
      <c r="C155" s="12">
        <v>2100000</v>
      </c>
      <c r="D155" s="12">
        <f t="shared" si="33"/>
        <v>1050</v>
      </c>
      <c r="E155" s="12">
        <v>7.5</v>
      </c>
      <c r="F155" s="12">
        <v>3.3731594681739807E-2</v>
      </c>
      <c r="G155" s="12">
        <v>1050000</v>
      </c>
      <c r="H155" s="12">
        <f t="shared" si="20"/>
        <v>1050</v>
      </c>
      <c r="I155" s="12">
        <f t="shared" si="21"/>
        <v>1050</v>
      </c>
      <c r="J155" s="12">
        <f t="shared" si="19"/>
        <v>7.5</v>
      </c>
      <c r="K155" s="18">
        <f t="shared" si="22"/>
        <v>83.007852546870708</v>
      </c>
    </row>
    <row r="156" spans="1:11" x14ac:dyDescent="0.25">
      <c r="A156" s="12">
        <v>7.5</v>
      </c>
      <c r="B156" s="12">
        <v>1.5674559399485588E-2</v>
      </c>
      <c r="C156" s="12">
        <v>2200000</v>
      </c>
      <c r="D156" s="12">
        <f t="shared" si="33"/>
        <v>1100</v>
      </c>
      <c r="E156" s="12">
        <v>7.5</v>
      </c>
      <c r="F156" s="12">
        <v>3.4197792410850525E-2</v>
      </c>
      <c r="G156" s="12">
        <v>1100000</v>
      </c>
      <c r="H156" s="12">
        <f t="shared" si="20"/>
        <v>1100</v>
      </c>
      <c r="I156" s="12">
        <f t="shared" si="21"/>
        <v>1100</v>
      </c>
      <c r="J156" s="12">
        <f t="shared" si="19"/>
        <v>7.5</v>
      </c>
      <c r="K156" s="18">
        <f t="shared" si="22"/>
        <v>84.070144221186638</v>
      </c>
    </row>
    <row r="157" spans="1:11" x14ac:dyDescent="0.25">
      <c r="A157" s="12">
        <v>7.5</v>
      </c>
      <c r="B157" s="12">
        <v>1.5790201723575592E-2</v>
      </c>
      <c r="C157" s="12">
        <v>2300000</v>
      </c>
      <c r="D157" s="12">
        <f t="shared" si="33"/>
        <v>1150</v>
      </c>
      <c r="E157" s="12">
        <v>7.5</v>
      </c>
      <c r="F157" s="12">
        <v>3.4664947539567947E-2</v>
      </c>
      <c r="G157" s="12">
        <v>1150000</v>
      </c>
      <c r="H157" s="12">
        <f t="shared" si="20"/>
        <v>1150</v>
      </c>
      <c r="I157" s="12">
        <f t="shared" si="21"/>
        <v>1150</v>
      </c>
      <c r="J157" s="12">
        <f t="shared" si="19"/>
        <v>7.5</v>
      </c>
      <c r="K157" s="18">
        <f t="shared" si="22"/>
        <v>85.120096802711487</v>
      </c>
    </row>
    <row r="158" spans="1:11" x14ac:dyDescent="0.25">
      <c r="A158" s="12">
        <v>7.5</v>
      </c>
      <c r="B158" s="12">
        <v>1.585707813501358E-2</v>
      </c>
      <c r="C158" s="12">
        <v>2400000</v>
      </c>
      <c r="D158" s="12">
        <f t="shared" si="33"/>
        <v>1200</v>
      </c>
      <c r="E158" s="12">
        <v>7.5</v>
      </c>
      <c r="F158" s="12">
        <v>3.5127397626638412E-2</v>
      </c>
      <c r="G158" s="12">
        <v>1200000</v>
      </c>
      <c r="H158" s="12">
        <f t="shared" si="20"/>
        <v>1200</v>
      </c>
      <c r="I158" s="12">
        <f t="shared" si="21"/>
        <v>1200</v>
      </c>
      <c r="J158" s="12">
        <f t="shared" si="19"/>
        <v>7.5</v>
      </c>
      <c r="K158" s="18">
        <f t="shared" si="22"/>
        <v>86.111873388290405</v>
      </c>
    </row>
    <row r="159" spans="1:11" x14ac:dyDescent="0.25">
      <c r="A159" s="12">
        <v>7.5</v>
      </c>
      <c r="B159" s="12">
        <v>1.586981862783432E-2</v>
      </c>
      <c r="C159" s="12">
        <v>2500000</v>
      </c>
      <c r="D159" s="12">
        <f t="shared" si="33"/>
        <v>1250</v>
      </c>
      <c r="E159" s="12">
        <v>7.5</v>
      </c>
      <c r="F159" s="12">
        <v>3.5587098449468613E-2</v>
      </c>
      <c r="G159" s="12">
        <v>1250000</v>
      </c>
      <c r="H159" s="12">
        <f t="shared" ref="H159:H164" si="34">G159/1000</f>
        <v>1250</v>
      </c>
      <c r="I159" s="12">
        <f t="shared" ref="I159:I164" si="35">H159</f>
        <v>1250</v>
      </c>
      <c r="J159" s="12">
        <f t="shared" ref="J159:J165" si="36">E159</f>
        <v>7.5</v>
      </c>
      <c r="K159" s="18">
        <f t="shared" ref="K159:K164" si="37">(B159+2*F159)*1000</f>
        <v>87.044015526771545</v>
      </c>
    </row>
    <row r="160" spans="1:11" x14ac:dyDescent="0.25">
      <c r="A160" s="12">
        <v>7.5</v>
      </c>
      <c r="B160" s="12">
        <v>1.5968969091773033E-2</v>
      </c>
      <c r="C160" s="12">
        <v>2600000</v>
      </c>
      <c r="D160" s="12">
        <f t="shared" si="33"/>
        <v>1300</v>
      </c>
      <c r="E160" s="12">
        <v>7.5</v>
      </c>
      <c r="F160" s="12">
        <v>3.6055140197277069E-2</v>
      </c>
      <c r="G160" s="12">
        <v>1300000</v>
      </c>
      <c r="H160" s="12">
        <f t="shared" si="34"/>
        <v>1300</v>
      </c>
      <c r="I160" s="12">
        <f t="shared" si="35"/>
        <v>1300</v>
      </c>
      <c r="J160" s="12">
        <f t="shared" si="36"/>
        <v>7.5</v>
      </c>
      <c r="K160" s="18">
        <f t="shared" si="37"/>
        <v>88.079249486327171</v>
      </c>
    </row>
    <row r="161" spans="1:11" x14ac:dyDescent="0.25">
      <c r="A161" s="12">
        <v>7.5</v>
      </c>
      <c r="B161" s="12">
        <v>1.6073152422904968E-2</v>
      </c>
      <c r="C161" s="12">
        <v>2700000</v>
      </c>
      <c r="D161" s="12">
        <f t="shared" si="33"/>
        <v>1350</v>
      </c>
      <c r="E161" s="12">
        <v>7.5</v>
      </c>
      <c r="F161" s="12">
        <v>3.652142733335495E-2</v>
      </c>
      <c r="G161" s="12">
        <v>1350000</v>
      </c>
      <c r="H161" s="12">
        <f t="shared" si="34"/>
        <v>1350</v>
      </c>
      <c r="I161" s="12">
        <f t="shared" si="35"/>
        <v>1350</v>
      </c>
      <c r="J161" s="12">
        <f t="shared" si="36"/>
        <v>7.5</v>
      </c>
      <c r="K161" s="18">
        <f t="shared" si="37"/>
        <v>89.116007089614868</v>
      </c>
    </row>
    <row r="162" spans="1:11" x14ac:dyDescent="0.25">
      <c r="A162" s="12">
        <v>7.5</v>
      </c>
      <c r="B162" s="12">
        <v>1.6171814873814583E-2</v>
      </c>
      <c r="C162" s="12">
        <v>2800000</v>
      </c>
      <c r="D162" s="12">
        <f t="shared" si="33"/>
        <v>1400</v>
      </c>
      <c r="E162" s="12">
        <v>7.5</v>
      </c>
      <c r="F162" s="12">
        <v>3.6987766623497009E-2</v>
      </c>
      <c r="G162" s="12">
        <v>1400000</v>
      </c>
      <c r="H162" s="12">
        <f t="shared" si="34"/>
        <v>1400</v>
      </c>
      <c r="I162" s="12">
        <f t="shared" si="35"/>
        <v>1400</v>
      </c>
      <c r="J162" s="12">
        <f t="shared" si="36"/>
        <v>7.5</v>
      </c>
      <c r="K162" s="18">
        <f t="shared" si="37"/>
        <v>90.147348120808601</v>
      </c>
    </row>
    <row r="163" spans="1:11" x14ac:dyDescent="0.25">
      <c r="A163" s="12">
        <v>7.5</v>
      </c>
      <c r="B163" s="12">
        <v>1.627655141055584E-2</v>
      </c>
      <c r="C163" s="12">
        <v>2900000</v>
      </c>
      <c r="D163" s="12">
        <f t="shared" si="33"/>
        <v>1450</v>
      </c>
      <c r="E163" s="12">
        <v>7.5</v>
      </c>
      <c r="F163" s="12">
        <v>3.7454720586538315E-2</v>
      </c>
      <c r="G163" s="12">
        <v>1450000</v>
      </c>
      <c r="H163" s="12">
        <f t="shared" si="34"/>
        <v>1450</v>
      </c>
      <c r="I163" s="12">
        <f t="shared" si="35"/>
        <v>1450</v>
      </c>
      <c r="J163" s="12">
        <f t="shared" si="36"/>
        <v>7.5</v>
      </c>
      <c r="K163" s="18">
        <f t="shared" si="37"/>
        <v>91.185992583632469</v>
      </c>
    </row>
    <row r="164" spans="1:11" x14ac:dyDescent="0.25">
      <c r="A164" s="12">
        <v>7.5</v>
      </c>
      <c r="B164" s="12">
        <v>1.6375809907913208E-2</v>
      </c>
      <c r="C164" s="12">
        <v>3000000</v>
      </c>
      <c r="D164" s="12">
        <f t="shared" si="33"/>
        <v>1500</v>
      </c>
      <c r="E164" s="12">
        <v>7.5</v>
      </c>
      <c r="F164" s="12">
        <v>3.7919174879789352E-2</v>
      </c>
      <c r="G164" s="12">
        <v>1500000</v>
      </c>
      <c r="H164" s="12">
        <f t="shared" si="34"/>
        <v>1500</v>
      </c>
      <c r="I164" s="12">
        <f t="shared" si="35"/>
        <v>1500</v>
      </c>
      <c r="J164" s="12">
        <f t="shared" si="36"/>
        <v>7.5</v>
      </c>
      <c r="K164" s="18">
        <f t="shared" si="37"/>
        <v>92.214159667491913</v>
      </c>
    </row>
    <row r="165" spans="1:11" x14ac:dyDescent="0.25">
      <c r="A165" s="12">
        <f>A166</f>
        <v>8</v>
      </c>
      <c r="B165" s="12">
        <f>B166-(B167-B166)</f>
        <v>1.3089175336062908E-2</v>
      </c>
      <c r="C165" s="12">
        <v>500000</v>
      </c>
      <c r="D165" s="12">
        <f>C165/2/1000</f>
        <v>250</v>
      </c>
      <c r="E165" s="12">
        <f>E166</f>
        <v>8</v>
      </c>
      <c r="F165" s="12">
        <f>F166-(F167-F166)</f>
        <v>2.6212381199002266E-2</v>
      </c>
      <c r="G165" s="12">
        <f>D165*1000</f>
        <v>250000</v>
      </c>
      <c r="H165" s="12">
        <f>G165/1000</f>
        <v>250</v>
      </c>
      <c r="I165" s="12">
        <f>H165</f>
        <v>250</v>
      </c>
      <c r="J165" s="12">
        <f t="shared" si="36"/>
        <v>8</v>
      </c>
      <c r="K165" s="18">
        <f>(B165+2*F165)*1000</f>
        <v>65.51393773406744</v>
      </c>
    </row>
    <row r="166" spans="1:11" x14ac:dyDescent="0.25">
      <c r="A166" s="12">
        <v>8</v>
      </c>
      <c r="B166" s="12">
        <v>1.3237577863037586E-2</v>
      </c>
      <c r="C166" s="12">
        <v>600000</v>
      </c>
      <c r="D166" s="12">
        <f t="shared" si="33"/>
        <v>300</v>
      </c>
      <c r="E166" s="12">
        <v>8</v>
      </c>
      <c r="F166" s="12">
        <v>2.6680776849389076E-2</v>
      </c>
      <c r="G166" s="12">
        <v>300000</v>
      </c>
      <c r="H166" s="12">
        <f t="shared" si="20"/>
        <v>300</v>
      </c>
      <c r="I166" s="12">
        <f t="shared" si="21"/>
        <v>300</v>
      </c>
      <c r="J166" s="12">
        <f t="shared" si="19"/>
        <v>8</v>
      </c>
      <c r="K166" s="18">
        <f t="shared" si="22"/>
        <v>66.599131561815739</v>
      </c>
    </row>
    <row r="167" spans="1:11" x14ac:dyDescent="0.25">
      <c r="A167" s="12">
        <v>8</v>
      </c>
      <c r="B167" s="12">
        <v>1.3385980390012264E-2</v>
      </c>
      <c r="C167" s="12">
        <v>700000</v>
      </c>
      <c r="D167" s="12">
        <f t="shared" si="33"/>
        <v>350</v>
      </c>
      <c r="E167" s="12">
        <v>8</v>
      </c>
      <c r="F167" s="12">
        <v>2.7149172499775887E-2</v>
      </c>
      <c r="G167" s="12">
        <v>350000</v>
      </c>
      <c r="H167" s="12">
        <f t="shared" si="20"/>
        <v>350</v>
      </c>
      <c r="I167" s="12">
        <f t="shared" si="21"/>
        <v>350</v>
      </c>
      <c r="J167" s="12">
        <f t="shared" si="19"/>
        <v>8</v>
      </c>
      <c r="K167" s="18">
        <f t="shared" si="22"/>
        <v>67.684325389564037</v>
      </c>
    </row>
    <row r="168" spans="1:11" x14ac:dyDescent="0.25">
      <c r="A168" s="12">
        <v>8</v>
      </c>
      <c r="B168" s="12">
        <v>1.3557282276451588E-2</v>
      </c>
      <c r="C168" s="12">
        <v>800000</v>
      </c>
      <c r="D168" s="12">
        <f t="shared" si="33"/>
        <v>400</v>
      </c>
      <c r="E168" s="12">
        <v>8</v>
      </c>
      <c r="F168" s="12">
        <v>2.7622979134321213E-2</v>
      </c>
      <c r="G168" s="12">
        <v>400000</v>
      </c>
      <c r="H168" s="12">
        <f t="shared" si="20"/>
        <v>400</v>
      </c>
      <c r="I168" s="12">
        <f t="shared" si="21"/>
        <v>400</v>
      </c>
      <c r="J168" s="12">
        <f t="shared" si="19"/>
        <v>8</v>
      </c>
      <c r="K168" s="18">
        <f t="shared" si="22"/>
        <v>68.803240545094013</v>
      </c>
    </row>
    <row r="169" spans="1:11" x14ac:dyDescent="0.25">
      <c r="A169" s="12">
        <v>8</v>
      </c>
      <c r="B169" s="12">
        <v>1.3740779832005501E-2</v>
      </c>
      <c r="C169" s="12">
        <v>900000</v>
      </c>
      <c r="D169" s="12">
        <f t="shared" si="33"/>
        <v>450</v>
      </c>
      <c r="E169" s="12">
        <v>8</v>
      </c>
      <c r="F169" s="12">
        <v>2.8093568980693817E-2</v>
      </c>
      <c r="G169" s="12">
        <v>450000</v>
      </c>
      <c r="H169" s="12">
        <f t="shared" si="20"/>
        <v>450</v>
      </c>
      <c r="I169" s="12">
        <f t="shared" si="21"/>
        <v>450</v>
      </c>
      <c r="J169" s="12">
        <f t="shared" si="19"/>
        <v>8</v>
      </c>
      <c r="K169" s="18">
        <f t="shared" si="22"/>
        <v>69.927917793393135</v>
      </c>
    </row>
    <row r="170" spans="1:11" x14ac:dyDescent="0.25">
      <c r="A170" s="12">
        <v>8</v>
      </c>
      <c r="B170" s="12">
        <v>1.393049955368042E-2</v>
      </c>
      <c r="C170" s="12">
        <v>1000000</v>
      </c>
      <c r="D170" s="12">
        <f t="shared" si="33"/>
        <v>500</v>
      </c>
      <c r="E170" s="12">
        <v>8</v>
      </c>
      <c r="F170" s="12">
        <v>2.8564363718032837E-2</v>
      </c>
      <c r="G170" s="12">
        <v>500000</v>
      </c>
      <c r="H170" s="12">
        <f t="shared" si="20"/>
        <v>500</v>
      </c>
      <c r="I170" s="12">
        <f t="shared" si="21"/>
        <v>500</v>
      </c>
      <c r="J170" s="12">
        <f t="shared" si="19"/>
        <v>8</v>
      </c>
      <c r="K170" s="18">
        <f t="shared" si="22"/>
        <v>71.059226989746094</v>
      </c>
    </row>
    <row r="171" spans="1:11" x14ac:dyDescent="0.25">
      <c r="A171" s="12">
        <v>8</v>
      </c>
      <c r="B171" s="12">
        <v>1.4114015735685825E-2</v>
      </c>
      <c r="C171" s="12">
        <v>1100000</v>
      </c>
      <c r="D171" s="12">
        <f t="shared" si="33"/>
        <v>550</v>
      </c>
      <c r="E171" s="12">
        <v>8</v>
      </c>
      <c r="F171" s="12">
        <v>2.903609536588192E-2</v>
      </c>
      <c r="G171" s="12">
        <v>550000</v>
      </c>
      <c r="H171" s="12">
        <f t="shared" si="20"/>
        <v>550</v>
      </c>
      <c r="I171" s="12">
        <f t="shared" si="21"/>
        <v>550</v>
      </c>
      <c r="J171" s="12">
        <f t="shared" si="19"/>
        <v>8</v>
      </c>
      <c r="K171" s="18">
        <f t="shared" si="22"/>
        <v>72.186206467449665</v>
      </c>
    </row>
    <row r="172" spans="1:11" x14ac:dyDescent="0.25">
      <c r="A172" s="12">
        <v>8</v>
      </c>
      <c r="B172" s="12">
        <v>1.4287735335528851E-2</v>
      </c>
      <c r="C172" s="12">
        <v>1200000</v>
      </c>
      <c r="D172" s="12">
        <f t="shared" si="33"/>
        <v>600</v>
      </c>
      <c r="E172" s="12">
        <v>8</v>
      </c>
      <c r="F172" s="12">
        <v>2.9507055878639221E-2</v>
      </c>
      <c r="G172" s="12">
        <v>600000</v>
      </c>
      <c r="H172" s="12">
        <f t="shared" si="20"/>
        <v>600</v>
      </c>
      <c r="I172" s="12">
        <f t="shared" si="21"/>
        <v>600</v>
      </c>
      <c r="J172" s="12">
        <f t="shared" si="19"/>
        <v>8</v>
      </c>
      <c r="K172" s="18">
        <f t="shared" si="22"/>
        <v>73.301847092807293</v>
      </c>
    </row>
    <row r="173" spans="1:11" x14ac:dyDescent="0.25">
      <c r="A173" s="12">
        <v>8</v>
      </c>
      <c r="B173" s="12">
        <v>1.4534058980643749E-2</v>
      </c>
      <c r="C173" s="12">
        <v>1300000</v>
      </c>
      <c r="D173" s="12">
        <f t="shared" si="33"/>
        <v>650</v>
      </c>
      <c r="E173" s="12">
        <v>8</v>
      </c>
      <c r="F173" s="12">
        <v>2.9978156089782715E-2</v>
      </c>
      <c r="G173" s="12">
        <v>650000</v>
      </c>
      <c r="H173" s="12">
        <f t="shared" si="20"/>
        <v>650</v>
      </c>
      <c r="I173" s="12">
        <f t="shared" si="21"/>
        <v>650</v>
      </c>
      <c r="J173" s="12">
        <f t="shared" si="19"/>
        <v>8</v>
      </c>
      <c r="K173" s="18">
        <f t="shared" si="22"/>
        <v>74.490371160209179</v>
      </c>
    </row>
    <row r="174" spans="1:11" x14ac:dyDescent="0.25">
      <c r="A174" s="12">
        <v>8</v>
      </c>
      <c r="B174" s="12">
        <v>1.4829115010797977E-2</v>
      </c>
      <c r="C174" s="12">
        <v>1400000</v>
      </c>
      <c r="D174" s="12">
        <f t="shared" si="33"/>
        <v>700</v>
      </c>
      <c r="E174" s="12">
        <v>8</v>
      </c>
      <c r="F174" s="12">
        <v>3.0451435595750809E-2</v>
      </c>
      <c r="G174" s="12">
        <v>700000</v>
      </c>
      <c r="H174" s="12">
        <f t="shared" si="20"/>
        <v>700</v>
      </c>
      <c r="I174" s="12">
        <f t="shared" si="21"/>
        <v>700</v>
      </c>
      <c r="J174" s="12">
        <f t="shared" si="19"/>
        <v>8</v>
      </c>
      <c r="K174" s="18">
        <f t="shared" si="22"/>
        <v>75.731986202299595</v>
      </c>
    </row>
    <row r="175" spans="1:11" x14ac:dyDescent="0.25">
      <c r="A175" s="12">
        <v>8</v>
      </c>
      <c r="B175" s="12">
        <v>1.5066695399582386E-2</v>
      </c>
      <c r="C175" s="12">
        <v>1500000</v>
      </c>
      <c r="D175" s="12">
        <f t="shared" si="33"/>
        <v>750</v>
      </c>
      <c r="E175" s="12">
        <v>8</v>
      </c>
      <c r="F175" s="12">
        <v>3.0922958627343178E-2</v>
      </c>
      <c r="G175" s="12">
        <v>750000</v>
      </c>
      <c r="H175" s="12">
        <f t="shared" si="20"/>
        <v>750</v>
      </c>
      <c r="I175" s="12">
        <f t="shared" si="21"/>
        <v>750</v>
      </c>
      <c r="J175" s="12">
        <f t="shared" si="19"/>
        <v>8</v>
      </c>
      <c r="K175" s="18">
        <f t="shared" si="22"/>
        <v>76.912612654268742</v>
      </c>
    </row>
    <row r="176" spans="1:11" x14ac:dyDescent="0.25">
      <c r="A176" s="12">
        <v>8</v>
      </c>
      <c r="B176" s="12">
        <v>1.5054690651595592E-2</v>
      </c>
      <c r="C176" s="12">
        <v>1600000</v>
      </c>
      <c r="D176" s="12">
        <f t="shared" si="33"/>
        <v>800</v>
      </c>
      <c r="E176" s="12">
        <v>8</v>
      </c>
      <c r="F176" s="12">
        <v>3.1395770609378815E-2</v>
      </c>
      <c r="G176" s="12">
        <v>800000</v>
      </c>
      <c r="H176" s="12">
        <f t="shared" si="20"/>
        <v>800</v>
      </c>
      <c r="I176" s="12">
        <f t="shared" si="21"/>
        <v>800</v>
      </c>
      <c r="J176" s="12">
        <f t="shared" si="19"/>
        <v>8</v>
      </c>
      <c r="K176" s="18">
        <f t="shared" si="22"/>
        <v>77.846231870353222</v>
      </c>
    </row>
    <row r="177" spans="1:11" x14ac:dyDescent="0.25">
      <c r="A177" s="12">
        <v>8</v>
      </c>
      <c r="B177" s="12">
        <v>1.5024089254438877E-2</v>
      </c>
      <c r="C177" s="12">
        <v>1700000</v>
      </c>
      <c r="D177" s="12">
        <f t="shared" si="33"/>
        <v>850</v>
      </c>
      <c r="E177" s="12">
        <v>8</v>
      </c>
      <c r="F177" s="12">
        <v>3.1865768134593964E-2</v>
      </c>
      <c r="G177" s="12">
        <v>850000</v>
      </c>
      <c r="H177" s="12">
        <f t="shared" si="20"/>
        <v>850</v>
      </c>
      <c r="I177" s="12">
        <f t="shared" si="21"/>
        <v>850</v>
      </c>
      <c r="J177" s="12">
        <f t="shared" si="19"/>
        <v>8</v>
      </c>
      <c r="K177" s="18">
        <f t="shared" si="22"/>
        <v>78.755625523626804</v>
      </c>
    </row>
    <row r="178" spans="1:11" x14ac:dyDescent="0.25">
      <c r="A178" s="12">
        <v>8</v>
      </c>
      <c r="B178" s="12">
        <v>1.5137147158384323E-2</v>
      </c>
      <c r="C178" s="12">
        <v>1800000</v>
      </c>
      <c r="D178" s="12">
        <f t="shared" si="33"/>
        <v>900</v>
      </c>
      <c r="E178" s="12">
        <v>8</v>
      </c>
      <c r="F178" s="12">
        <v>3.2335449010133743E-2</v>
      </c>
      <c r="G178" s="12">
        <v>900000</v>
      </c>
      <c r="H178" s="12">
        <f t="shared" si="20"/>
        <v>900</v>
      </c>
      <c r="I178" s="12">
        <f t="shared" si="21"/>
        <v>900</v>
      </c>
      <c r="J178" s="12">
        <f t="shared" si="19"/>
        <v>8</v>
      </c>
      <c r="K178" s="18">
        <f t="shared" si="22"/>
        <v>79.80804517865181</v>
      </c>
    </row>
    <row r="179" spans="1:11" x14ac:dyDescent="0.25">
      <c r="A179" s="12">
        <v>8</v>
      </c>
      <c r="B179" s="12">
        <v>1.5256864950060844E-2</v>
      </c>
      <c r="C179" s="12">
        <v>1900000</v>
      </c>
      <c r="D179" s="12">
        <f t="shared" si="33"/>
        <v>950</v>
      </c>
      <c r="E179" s="12">
        <v>8</v>
      </c>
      <c r="F179" s="12">
        <v>3.2800618559122086E-2</v>
      </c>
      <c r="G179" s="12">
        <v>950000</v>
      </c>
      <c r="H179" s="12">
        <f t="shared" si="20"/>
        <v>950</v>
      </c>
      <c r="I179" s="12">
        <f t="shared" si="21"/>
        <v>950</v>
      </c>
      <c r="J179" s="12">
        <f t="shared" si="19"/>
        <v>8</v>
      </c>
      <c r="K179" s="18">
        <f t="shared" si="22"/>
        <v>80.858102068305016</v>
      </c>
    </row>
    <row r="180" spans="1:11" x14ac:dyDescent="0.25">
      <c r="A180" s="12">
        <v>8</v>
      </c>
      <c r="B180" s="12">
        <v>1.5403751283884048E-2</v>
      </c>
      <c r="C180" s="12">
        <v>2000000</v>
      </c>
      <c r="D180" s="12">
        <f t="shared" si="33"/>
        <v>1000</v>
      </c>
      <c r="E180" s="12">
        <v>8</v>
      </c>
      <c r="F180" s="12">
        <v>3.3267628401517868E-2</v>
      </c>
      <c r="G180" s="12">
        <v>1000000</v>
      </c>
      <c r="H180" s="12">
        <f t="shared" si="20"/>
        <v>1000</v>
      </c>
      <c r="I180" s="12">
        <f t="shared" si="21"/>
        <v>1000</v>
      </c>
      <c r="J180" s="12">
        <f t="shared" ref="J180:J271" si="38">E180</f>
        <v>8</v>
      </c>
      <c r="K180" s="18">
        <f t="shared" si="22"/>
        <v>81.939008086919785</v>
      </c>
    </row>
    <row r="181" spans="1:11" x14ac:dyDescent="0.25">
      <c r="A181" s="12">
        <v>8</v>
      </c>
      <c r="B181" s="12">
        <v>1.5540878288447857E-2</v>
      </c>
      <c r="C181" s="12">
        <v>2100000</v>
      </c>
      <c r="D181" s="12">
        <f t="shared" si="33"/>
        <v>1050</v>
      </c>
      <c r="E181" s="12">
        <v>8</v>
      </c>
      <c r="F181" s="12">
        <v>3.3732365816831589E-2</v>
      </c>
      <c r="G181" s="12">
        <v>1050000</v>
      </c>
      <c r="H181" s="12">
        <f t="shared" ref="H181:H272" si="39">G181/1000</f>
        <v>1050</v>
      </c>
      <c r="I181" s="12">
        <f t="shared" ref="I181:I272" si="40">H181</f>
        <v>1050</v>
      </c>
      <c r="J181" s="12">
        <f t="shared" si="38"/>
        <v>8</v>
      </c>
      <c r="K181" s="18">
        <f t="shared" ref="K181:K272" si="41">(B181+2*F181)*1000</f>
        <v>83.005609922111034</v>
      </c>
    </row>
    <row r="182" spans="1:11" x14ac:dyDescent="0.25">
      <c r="A182" s="12">
        <v>8</v>
      </c>
      <c r="B182" s="12">
        <v>1.5674902126193047E-2</v>
      </c>
      <c r="C182" s="12">
        <v>2200000</v>
      </c>
      <c r="D182" s="12">
        <f t="shared" si="33"/>
        <v>1100</v>
      </c>
      <c r="E182" s="12">
        <v>8</v>
      </c>
      <c r="F182" s="12">
        <v>3.4198261797428131E-2</v>
      </c>
      <c r="G182" s="12">
        <v>1100000</v>
      </c>
      <c r="H182" s="12">
        <f t="shared" si="39"/>
        <v>1100</v>
      </c>
      <c r="I182" s="12">
        <f t="shared" si="40"/>
        <v>1100</v>
      </c>
      <c r="J182" s="12">
        <f t="shared" si="38"/>
        <v>8</v>
      </c>
      <c r="K182" s="18">
        <f t="shared" si="41"/>
        <v>84.071425721049309</v>
      </c>
    </row>
    <row r="183" spans="1:11" x14ac:dyDescent="0.25">
      <c r="A183" s="12">
        <v>8</v>
      </c>
      <c r="B183" s="12">
        <v>1.5782766044139862E-2</v>
      </c>
      <c r="C183" s="12">
        <v>2300000</v>
      </c>
      <c r="D183" s="12">
        <f t="shared" si="33"/>
        <v>1150</v>
      </c>
      <c r="E183" s="12">
        <v>8</v>
      </c>
      <c r="F183" s="12">
        <v>3.4663382917642593E-2</v>
      </c>
      <c r="G183" s="12">
        <v>1150000</v>
      </c>
      <c r="H183" s="12">
        <f t="shared" si="39"/>
        <v>1150</v>
      </c>
      <c r="I183" s="12">
        <f t="shared" si="40"/>
        <v>1150</v>
      </c>
      <c r="J183" s="12">
        <f t="shared" si="38"/>
        <v>8</v>
      </c>
      <c r="K183" s="18">
        <f t="shared" si="41"/>
        <v>85.109531879425049</v>
      </c>
    </row>
    <row r="184" spans="1:11" x14ac:dyDescent="0.25">
      <c r="A184" s="12">
        <v>8</v>
      </c>
      <c r="B184" s="12">
        <v>1.5848388895392418E-2</v>
      </c>
      <c r="C184" s="12">
        <v>2400000</v>
      </c>
      <c r="D184" s="12">
        <f t="shared" si="33"/>
        <v>1200</v>
      </c>
      <c r="E184" s="12">
        <v>8</v>
      </c>
      <c r="F184" s="12">
        <v>3.5130929201841354E-2</v>
      </c>
      <c r="G184" s="12">
        <v>1200000</v>
      </c>
      <c r="H184" s="12">
        <f t="shared" si="39"/>
        <v>1200</v>
      </c>
      <c r="I184" s="12">
        <f t="shared" si="40"/>
        <v>1200</v>
      </c>
      <c r="J184" s="12">
        <f t="shared" si="38"/>
        <v>8</v>
      </c>
      <c r="K184" s="18">
        <f t="shared" si="41"/>
        <v>86.110247299075127</v>
      </c>
    </row>
    <row r="185" spans="1:11" x14ac:dyDescent="0.25">
      <c r="A185" s="12">
        <v>8</v>
      </c>
      <c r="B185" s="12">
        <v>1.5875382348895073E-2</v>
      </c>
      <c r="C185" s="12">
        <v>2500000</v>
      </c>
      <c r="D185" s="12">
        <f t="shared" si="33"/>
        <v>1250</v>
      </c>
      <c r="E185" s="12">
        <v>8</v>
      </c>
      <c r="F185" s="12">
        <v>3.5592913627624512E-2</v>
      </c>
      <c r="G185" s="12">
        <v>1250000</v>
      </c>
      <c r="H185" s="12">
        <f t="shared" ref="H185:H190" si="42">G185/1000</f>
        <v>1250</v>
      </c>
      <c r="I185" s="12">
        <f t="shared" ref="I185:I190" si="43">H185</f>
        <v>1250</v>
      </c>
      <c r="J185" s="12">
        <f t="shared" ref="J185:J191" si="44">E185</f>
        <v>8</v>
      </c>
      <c r="K185" s="18">
        <f t="shared" ref="K185:K190" si="45">(B185+2*F185)*1000</f>
        <v>87.061209604144096</v>
      </c>
    </row>
    <row r="186" spans="1:11" x14ac:dyDescent="0.25">
      <c r="A186" s="12">
        <v>8</v>
      </c>
      <c r="B186" s="12">
        <v>1.5971023589372635E-2</v>
      </c>
      <c r="C186" s="12">
        <v>2600000</v>
      </c>
      <c r="D186" s="12">
        <f t="shared" si="33"/>
        <v>1300</v>
      </c>
      <c r="E186" s="12">
        <v>8</v>
      </c>
      <c r="F186" s="12">
        <v>3.6058492958545685E-2</v>
      </c>
      <c r="G186" s="12">
        <v>1300000</v>
      </c>
      <c r="H186" s="12">
        <f t="shared" si="42"/>
        <v>1300</v>
      </c>
      <c r="I186" s="12">
        <f t="shared" si="43"/>
        <v>1300</v>
      </c>
      <c r="J186" s="12">
        <f t="shared" si="44"/>
        <v>8</v>
      </c>
      <c r="K186" s="18">
        <f t="shared" si="45"/>
        <v>88.088009506464005</v>
      </c>
    </row>
    <row r="187" spans="1:11" x14ac:dyDescent="0.25">
      <c r="A187" s="12">
        <v>8</v>
      </c>
      <c r="B187" s="12">
        <v>1.6074942424893379E-2</v>
      </c>
      <c r="C187" s="12">
        <v>2700000</v>
      </c>
      <c r="D187" s="12">
        <f t="shared" si="33"/>
        <v>1350</v>
      </c>
      <c r="E187" s="12">
        <v>8</v>
      </c>
      <c r="F187" s="12">
        <v>3.6525964736938477E-2</v>
      </c>
      <c r="G187" s="12">
        <v>1350000</v>
      </c>
      <c r="H187" s="12">
        <f t="shared" si="42"/>
        <v>1350</v>
      </c>
      <c r="I187" s="12">
        <f t="shared" si="43"/>
        <v>1350</v>
      </c>
      <c r="J187" s="12">
        <f t="shared" si="44"/>
        <v>8</v>
      </c>
      <c r="K187" s="18">
        <f t="shared" si="45"/>
        <v>89.126871898770332</v>
      </c>
    </row>
    <row r="188" spans="1:11" x14ac:dyDescent="0.25">
      <c r="A188" s="12">
        <v>8</v>
      </c>
      <c r="B188" s="12">
        <v>1.6172623261809349E-2</v>
      </c>
      <c r="C188" s="12">
        <v>2800000</v>
      </c>
      <c r="D188" s="12">
        <f t="shared" si="33"/>
        <v>1400</v>
      </c>
      <c r="E188" s="12">
        <v>8</v>
      </c>
      <c r="F188" s="12">
        <v>3.6988507956266403E-2</v>
      </c>
      <c r="G188" s="12">
        <v>1400000</v>
      </c>
      <c r="H188" s="12">
        <f t="shared" si="42"/>
        <v>1400</v>
      </c>
      <c r="I188" s="12">
        <f t="shared" si="43"/>
        <v>1400</v>
      </c>
      <c r="J188" s="12">
        <f t="shared" si="44"/>
        <v>8</v>
      </c>
      <c r="K188" s="18">
        <f t="shared" si="45"/>
        <v>90.149639174342155</v>
      </c>
    </row>
    <row r="189" spans="1:11" x14ac:dyDescent="0.25">
      <c r="A189" s="12">
        <v>8</v>
      </c>
      <c r="B189" s="12">
        <v>1.6274090856313705E-2</v>
      </c>
      <c r="C189" s="12">
        <v>2900000</v>
      </c>
      <c r="D189" s="12">
        <f t="shared" si="33"/>
        <v>1450</v>
      </c>
      <c r="E189" s="12">
        <v>8</v>
      </c>
      <c r="F189" s="12">
        <v>3.7454213947057724E-2</v>
      </c>
      <c r="G189" s="12">
        <v>1450000</v>
      </c>
      <c r="H189" s="12">
        <f t="shared" si="42"/>
        <v>1450</v>
      </c>
      <c r="I189" s="12">
        <f t="shared" si="43"/>
        <v>1450</v>
      </c>
      <c r="J189" s="12">
        <f t="shared" si="44"/>
        <v>8</v>
      </c>
      <c r="K189" s="18">
        <f t="shared" si="45"/>
        <v>91.182518750429153</v>
      </c>
    </row>
    <row r="190" spans="1:11" x14ac:dyDescent="0.25">
      <c r="A190" s="12">
        <v>8</v>
      </c>
      <c r="B190" s="12">
        <v>1.6381325200200081E-2</v>
      </c>
      <c r="C190" s="12">
        <v>3000000</v>
      </c>
      <c r="D190" s="12">
        <f t="shared" si="33"/>
        <v>1500</v>
      </c>
      <c r="E190" s="12">
        <v>8</v>
      </c>
      <c r="F190" s="12">
        <v>3.7917673587799072E-2</v>
      </c>
      <c r="G190" s="12">
        <v>1500000</v>
      </c>
      <c r="H190" s="12">
        <f t="shared" si="42"/>
        <v>1500</v>
      </c>
      <c r="I190" s="12">
        <f t="shared" si="43"/>
        <v>1500</v>
      </c>
      <c r="J190" s="12">
        <f t="shared" si="44"/>
        <v>8</v>
      </c>
      <c r="K190" s="18">
        <f t="shared" si="45"/>
        <v>92.216672375798225</v>
      </c>
    </row>
    <row r="191" spans="1:11" x14ac:dyDescent="0.25">
      <c r="A191" s="12">
        <f>A192</f>
        <v>8.5</v>
      </c>
      <c r="B191" s="12">
        <f>B192-(B193-B192)</f>
        <v>1.3090586289763451E-2</v>
      </c>
      <c r="C191" s="12">
        <v>500000</v>
      </c>
      <c r="D191" s="12">
        <f>C191/2/1000</f>
        <v>250</v>
      </c>
      <c r="E191" s="12">
        <f>E192</f>
        <v>8.5</v>
      </c>
      <c r="F191" s="12">
        <f>F192-(F193-F192)</f>
        <v>2.6220332831144333E-2</v>
      </c>
      <c r="G191" s="12">
        <f>D191*1000</f>
        <v>250000</v>
      </c>
      <c r="H191" s="12">
        <f>G191/1000</f>
        <v>250</v>
      </c>
      <c r="I191" s="12">
        <f>H191</f>
        <v>250</v>
      </c>
      <c r="J191" s="12">
        <f t="shared" si="44"/>
        <v>8.5</v>
      </c>
      <c r="K191" s="18">
        <f>(B191+2*F191)*1000</f>
        <v>65.531251952052116</v>
      </c>
    </row>
    <row r="192" spans="1:11" x14ac:dyDescent="0.25">
      <c r="A192" s="12">
        <v>8.5</v>
      </c>
      <c r="B192" s="12">
        <v>1.3240231201052666E-2</v>
      </c>
      <c r="C192" s="12">
        <v>600000</v>
      </c>
      <c r="D192" s="12">
        <f t="shared" ref="D192:D230" si="46">C192/2/1000</f>
        <v>300</v>
      </c>
      <c r="E192" s="12">
        <v>8.5</v>
      </c>
      <c r="F192" s="12">
        <v>2.668704092502594E-2</v>
      </c>
      <c r="G192" s="12">
        <v>300000</v>
      </c>
      <c r="H192" s="12">
        <f t="shared" si="39"/>
        <v>300</v>
      </c>
      <c r="I192" s="12">
        <f t="shared" si="40"/>
        <v>300</v>
      </c>
      <c r="J192" s="12">
        <f t="shared" si="38"/>
        <v>8.5</v>
      </c>
      <c r="K192" s="18">
        <f t="shared" si="41"/>
        <v>66.614313051104546</v>
      </c>
    </row>
    <row r="193" spans="1:11" x14ac:dyDescent="0.25">
      <c r="A193" s="12">
        <v>8.5</v>
      </c>
      <c r="B193" s="12">
        <v>1.3389876112341881E-2</v>
      </c>
      <c r="C193" s="12">
        <v>700000</v>
      </c>
      <c r="D193" s="12">
        <f t="shared" si="46"/>
        <v>350</v>
      </c>
      <c r="E193" s="12">
        <v>8.5</v>
      </c>
      <c r="F193" s="12">
        <v>2.7153749018907547E-2</v>
      </c>
      <c r="G193" s="12">
        <v>350000</v>
      </c>
      <c r="H193" s="12">
        <f t="shared" si="39"/>
        <v>350</v>
      </c>
      <c r="I193" s="12">
        <f t="shared" si="40"/>
        <v>350</v>
      </c>
      <c r="J193" s="12">
        <f t="shared" si="38"/>
        <v>8.5</v>
      </c>
      <c r="K193" s="18">
        <f t="shared" si="41"/>
        <v>67.697374150156975</v>
      </c>
    </row>
    <row r="194" spans="1:11" x14ac:dyDescent="0.25">
      <c r="A194" s="12">
        <v>8.5</v>
      </c>
      <c r="B194" s="12">
        <v>1.3557655736804008E-2</v>
      </c>
      <c r="C194" s="12">
        <v>800000</v>
      </c>
      <c r="D194" s="12">
        <f t="shared" si="46"/>
        <v>400</v>
      </c>
      <c r="E194" s="12">
        <v>8.5</v>
      </c>
      <c r="F194" s="12">
        <v>2.7625484392046928E-2</v>
      </c>
      <c r="G194" s="12">
        <v>400000</v>
      </c>
      <c r="H194" s="12">
        <f t="shared" si="39"/>
        <v>400</v>
      </c>
      <c r="I194" s="12">
        <f t="shared" si="40"/>
        <v>400</v>
      </c>
      <c r="J194" s="12">
        <f t="shared" si="38"/>
        <v>8.5</v>
      </c>
      <c r="K194" s="18">
        <f t="shared" si="41"/>
        <v>68.808624520897865</v>
      </c>
    </row>
    <row r="195" spans="1:11" x14ac:dyDescent="0.25">
      <c r="A195" s="12">
        <v>8.5</v>
      </c>
      <c r="B195" s="12">
        <v>1.3749822042882442E-2</v>
      </c>
      <c r="C195" s="12">
        <v>900000</v>
      </c>
      <c r="D195" s="12">
        <f t="shared" si="46"/>
        <v>450</v>
      </c>
      <c r="E195" s="12">
        <v>8.5</v>
      </c>
      <c r="F195" s="12">
        <v>2.8097474947571754E-2</v>
      </c>
      <c r="G195" s="12">
        <v>450000</v>
      </c>
      <c r="H195" s="12">
        <f t="shared" si="39"/>
        <v>450</v>
      </c>
      <c r="I195" s="12">
        <f t="shared" si="40"/>
        <v>450</v>
      </c>
      <c r="J195" s="12">
        <f t="shared" si="38"/>
        <v>8.5</v>
      </c>
      <c r="K195" s="18">
        <f t="shared" si="41"/>
        <v>69.944771938025951</v>
      </c>
    </row>
    <row r="196" spans="1:11" x14ac:dyDescent="0.25">
      <c r="A196" s="12">
        <v>8.5</v>
      </c>
      <c r="B196" s="12">
        <v>1.3930258341133595E-2</v>
      </c>
      <c r="C196" s="12">
        <v>1000000</v>
      </c>
      <c r="D196" s="12">
        <f t="shared" si="46"/>
        <v>500</v>
      </c>
      <c r="E196" s="12">
        <v>8.5</v>
      </c>
      <c r="F196" s="12">
        <v>2.8569260612130165E-2</v>
      </c>
      <c r="G196" s="12">
        <v>500000</v>
      </c>
      <c r="H196" s="12">
        <f t="shared" si="39"/>
        <v>500</v>
      </c>
      <c r="I196" s="12">
        <f t="shared" si="40"/>
        <v>500</v>
      </c>
      <c r="J196" s="12">
        <f t="shared" si="38"/>
        <v>8.5</v>
      </c>
      <c r="K196" s="18">
        <f t="shared" si="41"/>
        <v>71.068779565393925</v>
      </c>
    </row>
    <row r="197" spans="1:11" x14ac:dyDescent="0.25">
      <c r="A197" s="12">
        <v>8.5</v>
      </c>
      <c r="B197" s="12">
        <v>1.4112504199147224E-2</v>
      </c>
      <c r="C197" s="12">
        <v>1100000</v>
      </c>
      <c r="D197" s="12">
        <f t="shared" si="46"/>
        <v>550</v>
      </c>
      <c r="E197" s="12">
        <v>8.5</v>
      </c>
      <c r="F197" s="12">
        <v>2.9039632529020309E-2</v>
      </c>
      <c r="G197" s="12">
        <v>550000</v>
      </c>
      <c r="H197" s="12">
        <f t="shared" si="39"/>
        <v>550</v>
      </c>
      <c r="I197" s="12">
        <f t="shared" si="40"/>
        <v>550</v>
      </c>
      <c r="J197" s="12">
        <f t="shared" si="38"/>
        <v>8.5</v>
      </c>
      <c r="K197" s="18">
        <f t="shared" si="41"/>
        <v>72.191769257187843</v>
      </c>
    </row>
    <row r="198" spans="1:11" x14ac:dyDescent="0.25">
      <c r="A198" s="12">
        <v>8.5</v>
      </c>
      <c r="B198" s="12">
        <v>1.4291455969214439E-2</v>
      </c>
      <c r="C198" s="12">
        <v>1200000</v>
      </c>
      <c r="D198" s="12">
        <f t="shared" si="46"/>
        <v>600</v>
      </c>
      <c r="E198" s="12">
        <v>8.5</v>
      </c>
      <c r="F198" s="12">
        <v>2.9511593282222748E-2</v>
      </c>
      <c r="G198" s="12">
        <v>600000</v>
      </c>
      <c r="H198" s="12">
        <f t="shared" si="39"/>
        <v>600</v>
      </c>
      <c r="I198" s="12">
        <f t="shared" si="40"/>
        <v>600</v>
      </c>
      <c r="J198" s="12">
        <f t="shared" si="38"/>
        <v>8.5</v>
      </c>
      <c r="K198" s="18">
        <f t="shared" si="41"/>
        <v>73.314642533659935</v>
      </c>
    </row>
    <row r="199" spans="1:11" x14ac:dyDescent="0.25">
      <c r="A199" s="12">
        <v>8.5</v>
      </c>
      <c r="B199" s="12">
        <v>1.4523716643452644E-2</v>
      </c>
      <c r="C199" s="12">
        <v>1300000</v>
      </c>
      <c r="D199" s="12">
        <f t="shared" si="46"/>
        <v>650</v>
      </c>
      <c r="E199" s="12">
        <v>8.5</v>
      </c>
      <c r="F199" s="12">
        <v>2.9983725398778915E-2</v>
      </c>
      <c r="G199" s="12">
        <v>650000</v>
      </c>
      <c r="H199" s="12">
        <f t="shared" si="39"/>
        <v>650</v>
      </c>
      <c r="I199" s="12">
        <f t="shared" si="40"/>
        <v>650</v>
      </c>
      <c r="J199" s="12">
        <f t="shared" si="38"/>
        <v>8.5</v>
      </c>
      <c r="K199" s="18">
        <f t="shared" si="41"/>
        <v>74.491167441010475</v>
      </c>
    </row>
    <row r="200" spans="1:11" x14ac:dyDescent="0.25">
      <c r="A200" s="12">
        <v>8.5</v>
      </c>
      <c r="B200" s="12">
        <v>1.4827663078904152E-2</v>
      </c>
      <c r="C200" s="12">
        <v>1400000</v>
      </c>
      <c r="D200" s="12">
        <f t="shared" si="46"/>
        <v>700</v>
      </c>
      <c r="E200" s="12">
        <v>8.5</v>
      </c>
      <c r="F200" s="12">
        <v>3.0455667525529861E-2</v>
      </c>
      <c r="G200" s="12">
        <v>700000</v>
      </c>
      <c r="H200" s="12">
        <f t="shared" si="39"/>
        <v>700</v>
      </c>
      <c r="I200" s="12">
        <f t="shared" si="40"/>
        <v>700</v>
      </c>
      <c r="J200" s="12">
        <f t="shared" si="38"/>
        <v>8.5</v>
      </c>
      <c r="K200" s="18">
        <f t="shared" si="41"/>
        <v>75.738998129963875</v>
      </c>
    </row>
    <row r="201" spans="1:11" x14ac:dyDescent="0.25">
      <c r="A201" s="12">
        <v>8.5</v>
      </c>
      <c r="B201" s="12">
        <v>1.5073526650667191E-2</v>
      </c>
      <c r="C201" s="12">
        <v>1500000</v>
      </c>
      <c r="D201" s="12">
        <f t="shared" si="46"/>
        <v>750</v>
      </c>
      <c r="E201" s="12">
        <v>8.5</v>
      </c>
      <c r="F201" s="12">
        <v>3.0927659943699837E-2</v>
      </c>
      <c r="G201" s="12">
        <v>750000</v>
      </c>
      <c r="H201" s="12">
        <f t="shared" si="39"/>
        <v>750</v>
      </c>
      <c r="I201" s="12">
        <f t="shared" si="40"/>
        <v>750</v>
      </c>
      <c r="J201" s="12">
        <f t="shared" si="38"/>
        <v>8.5</v>
      </c>
      <c r="K201" s="18">
        <f t="shared" si="41"/>
        <v>76.928846538066864</v>
      </c>
    </row>
    <row r="202" spans="1:11" x14ac:dyDescent="0.25">
      <c r="A202" s="12">
        <v>8.5</v>
      </c>
      <c r="B202" s="12">
        <v>1.5057769604027271E-2</v>
      </c>
      <c r="C202" s="12">
        <v>1600000</v>
      </c>
      <c r="D202" s="12">
        <f t="shared" si="46"/>
        <v>800</v>
      </c>
      <c r="E202" s="12">
        <v>8.5</v>
      </c>
      <c r="F202" s="12">
        <v>3.1397178769111633E-2</v>
      </c>
      <c r="G202" s="12">
        <v>800000</v>
      </c>
      <c r="H202" s="12">
        <f t="shared" si="39"/>
        <v>800</v>
      </c>
      <c r="I202" s="12">
        <f t="shared" si="40"/>
        <v>800</v>
      </c>
      <c r="J202" s="12">
        <f t="shared" si="38"/>
        <v>8.5</v>
      </c>
      <c r="K202" s="18">
        <f t="shared" si="41"/>
        <v>77.852127142250538</v>
      </c>
    </row>
    <row r="203" spans="1:11" x14ac:dyDescent="0.25">
      <c r="A203" s="12">
        <v>8.5</v>
      </c>
      <c r="B203" s="12">
        <v>1.5024738386273384E-2</v>
      </c>
      <c r="C203" s="12">
        <v>1700000</v>
      </c>
      <c r="D203" s="12">
        <f t="shared" si="46"/>
        <v>850</v>
      </c>
      <c r="E203" s="12">
        <v>8.5</v>
      </c>
      <c r="F203" s="12">
        <v>3.1866930425167084E-2</v>
      </c>
      <c r="G203" s="12">
        <v>850000</v>
      </c>
      <c r="H203" s="12">
        <f t="shared" si="39"/>
        <v>850</v>
      </c>
      <c r="I203" s="12">
        <f t="shared" si="40"/>
        <v>850</v>
      </c>
      <c r="J203" s="12">
        <f t="shared" si="38"/>
        <v>8.5</v>
      </c>
      <c r="K203" s="18">
        <f t="shared" si="41"/>
        <v>78.758599236607552</v>
      </c>
    </row>
    <row r="204" spans="1:11" x14ac:dyDescent="0.25">
      <c r="A204" s="12">
        <v>8.5</v>
      </c>
      <c r="B204" s="12">
        <v>1.5138299204409122E-2</v>
      </c>
      <c r="C204" s="12">
        <v>1800000</v>
      </c>
      <c r="D204" s="12">
        <f t="shared" si="46"/>
        <v>900</v>
      </c>
      <c r="E204" s="12">
        <v>8.5</v>
      </c>
      <c r="F204" s="12">
        <v>3.2335978001356125E-2</v>
      </c>
      <c r="G204" s="12">
        <v>900000</v>
      </c>
      <c r="H204" s="12">
        <f t="shared" si="39"/>
        <v>900</v>
      </c>
      <c r="I204" s="12">
        <f t="shared" si="40"/>
        <v>900</v>
      </c>
      <c r="J204" s="12">
        <f t="shared" si="38"/>
        <v>8.5</v>
      </c>
      <c r="K204" s="18">
        <f t="shared" si="41"/>
        <v>79.810255207121372</v>
      </c>
    </row>
    <row r="205" spans="1:11" x14ac:dyDescent="0.25">
      <c r="A205" s="12">
        <v>8.5</v>
      </c>
      <c r="B205" s="12">
        <v>1.5262264758348465E-2</v>
      </c>
      <c r="C205" s="12">
        <v>1900000</v>
      </c>
      <c r="D205" s="12">
        <f t="shared" si="46"/>
        <v>950</v>
      </c>
      <c r="E205" s="12">
        <v>8.5</v>
      </c>
      <c r="F205" s="12">
        <v>3.2803677022457123E-2</v>
      </c>
      <c r="G205" s="12">
        <v>950000</v>
      </c>
      <c r="H205" s="12">
        <f t="shared" si="39"/>
        <v>950</v>
      </c>
      <c r="I205" s="12">
        <f t="shared" si="40"/>
        <v>950</v>
      </c>
      <c r="J205" s="12">
        <f t="shared" si="38"/>
        <v>8.5</v>
      </c>
      <c r="K205" s="18">
        <f t="shared" si="41"/>
        <v>80.869618803262711</v>
      </c>
    </row>
    <row r="206" spans="1:11" x14ac:dyDescent="0.25">
      <c r="A206" s="12">
        <v>8.5</v>
      </c>
      <c r="B206" s="12">
        <v>1.5395959839224815E-2</v>
      </c>
      <c r="C206" s="12">
        <v>2000000</v>
      </c>
      <c r="D206" s="12">
        <f t="shared" si="46"/>
        <v>1000</v>
      </c>
      <c r="E206" s="12">
        <v>8.5</v>
      </c>
      <c r="F206" s="12">
        <v>3.3271763473749161E-2</v>
      </c>
      <c r="G206" s="12">
        <v>1000000</v>
      </c>
      <c r="H206" s="12">
        <f t="shared" si="39"/>
        <v>1000</v>
      </c>
      <c r="I206" s="12">
        <f t="shared" si="40"/>
        <v>1000</v>
      </c>
      <c r="J206" s="12">
        <f t="shared" si="38"/>
        <v>8.5</v>
      </c>
      <c r="K206" s="18">
        <f t="shared" si="41"/>
        <v>81.939486786723137</v>
      </c>
    </row>
    <row r="207" spans="1:11" x14ac:dyDescent="0.25">
      <c r="A207" s="12">
        <v>8.5</v>
      </c>
      <c r="B207" s="12">
        <v>1.5546564944088459E-2</v>
      </c>
      <c r="C207" s="12">
        <v>2100000</v>
      </c>
      <c r="D207" s="12">
        <f t="shared" si="46"/>
        <v>1050</v>
      </c>
      <c r="E207" s="12">
        <v>8.5</v>
      </c>
      <c r="F207" s="12">
        <v>3.3736243844032288E-2</v>
      </c>
      <c r="G207" s="12">
        <v>1050000</v>
      </c>
      <c r="H207" s="12">
        <f t="shared" si="39"/>
        <v>1050</v>
      </c>
      <c r="I207" s="12">
        <f t="shared" si="40"/>
        <v>1050</v>
      </c>
      <c r="J207" s="12">
        <f t="shared" si="38"/>
        <v>8.5</v>
      </c>
      <c r="K207" s="18">
        <f t="shared" si="41"/>
        <v>83.019052632153034</v>
      </c>
    </row>
    <row r="208" spans="1:11" x14ac:dyDescent="0.25">
      <c r="A208" s="12">
        <v>8.5</v>
      </c>
      <c r="B208" s="12">
        <v>1.5678739175200462E-2</v>
      </c>
      <c r="C208" s="12">
        <v>2200000</v>
      </c>
      <c r="D208" s="12">
        <f t="shared" si="46"/>
        <v>1100</v>
      </c>
      <c r="E208" s="12">
        <v>8.5</v>
      </c>
      <c r="F208" s="12">
        <v>3.420291468501091E-2</v>
      </c>
      <c r="G208" s="12">
        <v>1100000</v>
      </c>
      <c r="H208" s="12">
        <f t="shared" si="39"/>
        <v>1100</v>
      </c>
      <c r="I208" s="12">
        <f t="shared" si="40"/>
        <v>1100</v>
      </c>
      <c r="J208" s="12">
        <f t="shared" si="38"/>
        <v>8.5</v>
      </c>
      <c r="K208" s="18">
        <f t="shared" si="41"/>
        <v>84.084568545222282</v>
      </c>
    </row>
    <row r="209" spans="1:11" x14ac:dyDescent="0.25">
      <c r="A209" s="12">
        <v>8.5</v>
      </c>
      <c r="B209" s="12">
        <v>1.57888513058424E-2</v>
      </c>
      <c r="C209" s="12">
        <v>2300000</v>
      </c>
      <c r="D209" s="12">
        <f t="shared" si="46"/>
        <v>1150</v>
      </c>
      <c r="E209" s="12">
        <v>8.5</v>
      </c>
      <c r="F209" s="12">
        <v>3.4667987376451492E-2</v>
      </c>
      <c r="G209" s="12">
        <v>1150000</v>
      </c>
      <c r="H209" s="12">
        <f t="shared" si="39"/>
        <v>1150</v>
      </c>
      <c r="I209" s="12">
        <f t="shared" si="40"/>
        <v>1150</v>
      </c>
      <c r="J209" s="12">
        <f t="shared" si="38"/>
        <v>8.5</v>
      </c>
      <c r="K209" s="18">
        <f t="shared" si="41"/>
        <v>85.124826058745384</v>
      </c>
    </row>
    <row r="210" spans="1:11" x14ac:dyDescent="0.25">
      <c r="A210" s="12">
        <v>8.5</v>
      </c>
      <c r="B210" s="12">
        <v>1.5835916623473167E-2</v>
      </c>
      <c r="C210" s="12">
        <v>2400000</v>
      </c>
      <c r="D210" s="12">
        <f t="shared" si="46"/>
        <v>1200</v>
      </c>
      <c r="E210" s="12">
        <v>8.5</v>
      </c>
      <c r="F210" s="12">
        <v>3.5129927098751068E-2</v>
      </c>
      <c r="G210" s="12">
        <v>1200000</v>
      </c>
      <c r="H210" s="12">
        <f t="shared" si="39"/>
        <v>1200</v>
      </c>
      <c r="I210" s="12">
        <f t="shared" si="40"/>
        <v>1200</v>
      </c>
      <c r="J210" s="12">
        <f t="shared" si="38"/>
        <v>8.5</v>
      </c>
      <c r="K210" s="18">
        <f t="shared" si="41"/>
        <v>86.095770820975304</v>
      </c>
    </row>
    <row r="211" spans="1:11" x14ac:dyDescent="0.25">
      <c r="A211" s="12">
        <v>8.5</v>
      </c>
      <c r="B211" s="12">
        <v>1.5879569575190544E-2</v>
      </c>
      <c r="C211" s="12">
        <v>2500000</v>
      </c>
      <c r="D211" s="12">
        <f t="shared" si="46"/>
        <v>1250</v>
      </c>
      <c r="E211" s="12">
        <v>8.5</v>
      </c>
      <c r="F211" s="12">
        <v>3.559504821896553E-2</v>
      </c>
      <c r="G211" s="12">
        <v>1250000</v>
      </c>
      <c r="H211" s="12">
        <f t="shared" ref="H211:H216" si="47">G211/1000</f>
        <v>1250</v>
      </c>
      <c r="I211" s="12">
        <f t="shared" ref="I211:I216" si="48">H211</f>
        <v>1250</v>
      </c>
      <c r="J211" s="12">
        <f t="shared" ref="J211:J217" si="49">E211</f>
        <v>8.5</v>
      </c>
      <c r="K211" s="18">
        <f t="shared" ref="K211:K216" si="50">(B211+2*F211)*1000</f>
        <v>87.069666013121605</v>
      </c>
    </row>
    <row r="212" spans="1:11" x14ac:dyDescent="0.25">
      <c r="A212" s="12">
        <v>8.5</v>
      </c>
      <c r="B212" s="12">
        <v>1.5974216163158417E-2</v>
      </c>
      <c r="C212" s="12">
        <v>2600000</v>
      </c>
      <c r="D212" s="12">
        <f t="shared" si="46"/>
        <v>1300</v>
      </c>
      <c r="E212" s="12">
        <v>8.5</v>
      </c>
      <c r="F212" s="12">
        <v>3.606053814291954E-2</v>
      </c>
      <c r="G212" s="12">
        <v>1300000</v>
      </c>
      <c r="H212" s="12">
        <f t="shared" si="47"/>
        <v>1300</v>
      </c>
      <c r="I212" s="12">
        <f t="shared" si="48"/>
        <v>1300</v>
      </c>
      <c r="J212" s="12">
        <f t="shared" si="49"/>
        <v>8.5</v>
      </c>
      <c r="K212" s="18">
        <f t="shared" si="50"/>
        <v>88.095292448997498</v>
      </c>
    </row>
    <row r="213" spans="1:11" x14ac:dyDescent="0.25">
      <c r="A213" s="12">
        <v>8.5</v>
      </c>
      <c r="B213" s="12">
        <v>1.6076194122433662E-2</v>
      </c>
      <c r="C213" s="12">
        <v>2700000</v>
      </c>
      <c r="D213" s="12">
        <f t="shared" si="46"/>
        <v>1350</v>
      </c>
      <c r="E213" s="12">
        <v>8.5</v>
      </c>
      <c r="F213" s="12">
        <v>3.6527723073959351E-2</v>
      </c>
      <c r="G213" s="12">
        <v>1350000</v>
      </c>
      <c r="H213" s="12">
        <f t="shared" si="47"/>
        <v>1350</v>
      </c>
      <c r="I213" s="12">
        <f t="shared" si="48"/>
        <v>1350</v>
      </c>
      <c r="J213" s="12">
        <f t="shared" si="49"/>
        <v>8.5</v>
      </c>
      <c r="K213" s="18">
        <f t="shared" si="50"/>
        <v>89.131640270352364</v>
      </c>
    </row>
    <row r="214" spans="1:11" x14ac:dyDescent="0.25">
      <c r="A214" s="12">
        <v>8.5</v>
      </c>
      <c r="B214" s="12">
        <v>1.617731899023056E-2</v>
      </c>
      <c r="C214" s="12">
        <v>2800000</v>
      </c>
      <c r="D214" s="12">
        <f t="shared" si="46"/>
        <v>1400</v>
      </c>
      <c r="E214" s="12">
        <v>8.5</v>
      </c>
      <c r="F214" s="12">
        <v>3.6991499364376068E-2</v>
      </c>
      <c r="G214" s="12">
        <v>1400000</v>
      </c>
      <c r="H214" s="12">
        <f t="shared" si="47"/>
        <v>1400</v>
      </c>
      <c r="I214" s="12">
        <f t="shared" si="48"/>
        <v>1400</v>
      </c>
      <c r="J214" s="12">
        <f t="shared" si="49"/>
        <v>8.5</v>
      </c>
      <c r="K214" s="18">
        <f t="shared" si="50"/>
        <v>90.160317718982697</v>
      </c>
    </row>
    <row r="215" spans="1:11" x14ac:dyDescent="0.25">
      <c r="A215" s="12">
        <v>8.5</v>
      </c>
      <c r="B215" s="12">
        <v>1.6277763992547989E-2</v>
      </c>
      <c r="C215" s="12">
        <v>2900000</v>
      </c>
      <c r="D215" s="12">
        <f t="shared" si="46"/>
        <v>1450</v>
      </c>
      <c r="E215" s="12">
        <v>8.5</v>
      </c>
      <c r="F215" s="12">
        <v>3.745579719543457E-2</v>
      </c>
      <c r="G215" s="12">
        <v>1450000</v>
      </c>
      <c r="H215" s="12">
        <f t="shared" si="47"/>
        <v>1450</v>
      </c>
      <c r="I215" s="12">
        <f t="shared" si="48"/>
        <v>1450</v>
      </c>
      <c r="J215" s="12">
        <f t="shared" si="49"/>
        <v>8.5</v>
      </c>
      <c r="K215" s="18">
        <f t="shared" si="50"/>
        <v>91.18935838341713</v>
      </c>
    </row>
    <row r="216" spans="1:11" x14ac:dyDescent="0.25">
      <c r="A216" s="12">
        <v>8.5</v>
      </c>
      <c r="B216" s="12">
        <v>1.6380822286009789E-2</v>
      </c>
      <c r="C216" s="12">
        <v>3000000</v>
      </c>
      <c r="D216" s="12">
        <f t="shared" si="46"/>
        <v>1500</v>
      </c>
      <c r="E216" s="12">
        <v>8.5</v>
      </c>
      <c r="F216" s="12">
        <v>3.7922494113445282E-2</v>
      </c>
      <c r="G216" s="12">
        <v>1500000</v>
      </c>
      <c r="H216" s="12">
        <f t="shared" si="47"/>
        <v>1500</v>
      </c>
      <c r="I216" s="12">
        <f t="shared" si="48"/>
        <v>1500</v>
      </c>
      <c r="J216" s="12">
        <f t="shared" si="49"/>
        <v>8.5</v>
      </c>
      <c r="K216" s="18">
        <f t="shared" si="50"/>
        <v>92.225810512900352</v>
      </c>
    </row>
    <row r="217" spans="1:11" x14ac:dyDescent="0.25">
      <c r="A217" s="12">
        <f>A218</f>
        <v>9</v>
      </c>
      <c r="B217" s="12">
        <f>B218-(B219-B218)</f>
        <v>1.3093442656099796E-2</v>
      </c>
      <c r="C217" s="12">
        <v>500000</v>
      </c>
      <c r="D217" s="12">
        <f>C217/2/1000</f>
        <v>250</v>
      </c>
      <c r="E217" s="12">
        <f>E218</f>
        <v>9</v>
      </c>
      <c r="F217" s="12">
        <f>F218-(F219-F218)</f>
        <v>2.6221087202429771E-2</v>
      </c>
      <c r="G217" s="12">
        <f>D217*1000</f>
        <v>250000</v>
      </c>
      <c r="H217" s="12">
        <f>G217/1000</f>
        <v>250</v>
      </c>
      <c r="I217" s="12">
        <f>H217</f>
        <v>250</v>
      </c>
      <c r="J217" s="12">
        <f t="shared" si="49"/>
        <v>9</v>
      </c>
      <c r="K217" s="18">
        <f>(B217+2*F217)*1000</f>
        <v>65.535617060959339</v>
      </c>
    </row>
    <row r="218" spans="1:11" x14ac:dyDescent="0.25">
      <c r="A218" s="12">
        <v>9</v>
      </c>
      <c r="B218" s="12">
        <v>1.3242668472230434E-2</v>
      </c>
      <c r="C218" s="12">
        <v>600000</v>
      </c>
      <c r="D218" s="12">
        <f t="shared" si="46"/>
        <v>300</v>
      </c>
      <c r="E218" s="12">
        <v>9</v>
      </c>
      <c r="F218" s="12">
        <v>2.6688693091273308E-2</v>
      </c>
      <c r="G218" s="12">
        <v>300000</v>
      </c>
      <c r="H218" s="12">
        <f t="shared" si="39"/>
        <v>300</v>
      </c>
      <c r="I218" s="12">
        <f t="shared" si="40"/>
        <v>300</v>
      </c>
      <c r="J218" s="12">
        <f t="shared" si="38"/>
        <v>9</v>
      </c>
      <c r="K218" s="18">
        <f t="shared" si="41"/>
        <v>66.62005465477705</v>
      </c>
    </row>
    <row r="219" spans="1:11" x14ac:dyDescent="0.25">
      <c r="A219" s="12">
        <v>9</v>
      </c>
      <c r="B219" s="12">
        <v>1.3391894288361073E-2</v>
      </c>
      <c r="C219" s="12">
        <v>700000</v>
      </c>
      <c r="D219" s="12">
        <f t="shared" si="46"/>
        <v>350</v>
      </c>
      <c r="E219" s="12">
        <v>9</v>
      </c>
      <c r="F219" s="12">
        <v>2.7156298980116844E-2</v>
      </c>
      <c r="G219" s="12">
        <v>350000</v>
      </c>
      <c r="H219" s="12">
        <f t="shared" si="39"/>
        <v>350</v>
      </c>
      <c r="I219" s="12">
        <f t="shared" si="40"/>
        <v>350</v>
      </c>
      <c r="J219" s="12">
        <f t="shared" si="38"/>
        <v>9</v>
      </c>
      <c r="K219" s="18">
        <f t="shared" si="41"/>
        <v>67.704492248594761</v>
      </c>
    </row>
    <row r="220" spans="1:11" x14ac:dyDescent="0.25">
      <c r="A220" s="12">
        <v>9</v>
      </c>
      <c r="B220" s="12">
        <v>1.3564283959567547E-2</v>
      </c>
      <c r="C220" s="12">
        <v>800000</v>
      </c>
      <c r="D220" s="12">
        <f t="shared" si="46"/>
        <v>400</v>
      </c>
      <c r="E220" s="12">
        <v>9</v>
      </c>
      <c r="F220" s="12">
        <v>2.7628025040030479E-2</v>
      </c>
      <c r="G220" s="12">
        <v>400000</v>
      </c>
      <c r="H220" s="12">
        <f t="shared" si="39"/>
        <v>400</v>
      </c>
      <c r="I220" s="12">
        <f t="shared" si="40"/>
        <v>400</v>
      </c>
      <c r="J220" s="12">
        <f t="shared" si="38"/>
        <v>9</v>
      </c>
      <c r="K220" s="18">
        <f t="shared" si="41"/>
        <v>68.820334039628506</v>
      </c>
    </row>
    <row r="221" spans="1:11" x14ac:dyDescent="0.25">
      <c r="A221" s="12">
        <v>9</v>
      </c>
      <c r="B221" s="12">
        <v>1.3743721880018711E-2</v>
      </c>
      <c r="C221" s="12">
        <v>900000</v>
      </c>
      <c r="D221" s="12">
        <f t="shared" si="46"/>
        <v>450</v>
      </c>
      <c r="E221" s="12">
        <v>9</v>
      </c>
      <c r="F221" s="12">
        <v>2.8100579977035522E-2</v>
      </c>
      <c r="G221" s="12">
        <v>450000</v>
      </c>
      <c r="H221" s="12">
        <f t="shared" si="39"/>
        <v>450</v>
      </c>
      <c r="I221" s="12">
        <f t="shared" si="40"/>
        <v>450</v>
      </c>
      <c r="J221" s="12">
        <f t="shared" si="38"/>
        <v>9</v>
      </c>
      <c r="K221" s="18">
        <f t="shared" si="41"/>
        <v>69.944881834089756</v>
      </c>
    </row>
    <row r="222" spans="1:11" x14ac:dyDescent="0.25">
      <c r="A222" s="12">
        <v>9</v>
      </c>
      <c r="B222" s="12">
        <v>1.3926887884736061E-2</v>
      </c>
      <c r="C222" s="12">
        <v>1000000</v>
      </c>
      <c r="D222" s="12">
        <f t="shared" si="46"/>
        <v>500</v>
      </c>
      <c r="E222" s="12">
        <v>9</v>
      </c>
      <c r="F222" s="12">
        <v>2.8571983799338341E-2</v>
      </c>
      <c r="G222" s="12">
        <v>500000</v>
      </c>
      <c r="H222" s="12">
        <f t="shared" si="39"/>
        <v>500</v>
      </c>
      <c r="I222" s="12">
        <f t="shared" si="40"/>
        <v>500</v>
      </c>
      <c r="J222" s="12">
        <f t="shared" si="38"/>
        <v>9</v>
      </c>
      <c r="K222" s="18">
        <f t="shared" si="41"/>
        <v>71.070855483412743</v>
      </c>
    </row>
    <row r="223" spans="1:11" x14ac:dyDescent="0.25">
      <c r="A223" s="12">
        <v>9</v>
      </c>
      <c r="B223" s="12">
        <v>1.4109379611909389E-2</v>
      </c>
      <c r="C223" s="12">
        <v>1100000</v>
      </c>
      <c r="D223" s="12">
        <f t="shared" si="46"/>
        <v>550</v>
      </c>
      <c r="E223" s="12">
        <v>9</v>
      </c>
      <c r="F223" s="12">
        <v>2.9043341055512428E-2</v>
      </c>
      <c r="G223" s="12">
        <v>550000</v>
      </c>
      <c r="H223" s="12">
        <f t="shared" si="39"/>
        <v>550</v>
      </c>
      <c r="I223" s="12">
        <f t="shared" si="40"/>
        <v>550</v>
      </c>
      <c r="J223" s="12">
        <f t="shared" si="38"/>
        <v>9</v>
      </c>
      <c r="K223" s="18">
        <f t="shared" si="41"/>
        <v>72.196061722934246</v>
      </c>
    </row>
    <row r="224" spans="1:11" x14ac:dyDescent="0.25">
      <c r="A224" s="12">
        <v>9</v>
      </c>
      <c r="B224" s="12">
        <v>1.4283296652138233E-2</v>
      </c>
      <c r="C224" s="12">
        <v>1200000</v>
      </c>
      <c r="D224" s="12">
        <f t="shared" si="46"/>
        <v>600</v>
      </c>
      <c r="E224" s="12">
        <v>9</v>
      </c>
      <c r="F224" s="12">
        <v>2.9513612389564514E-2</v>
      </c>
      <c r="G224" s="12">
        <v>600000</v>
      </c>
      <c r="H224" s="12">
        <f t="shared" si="39"/>
        <v>600</v>
      </c>
      <c r="I224" s="12">
        <f t="shared" si="40"/>
        <v>600</v>
      </c>
      <c r="J224" s="12">
        <f t="shared" si="38"/>
        <v>9</v>
      </c>
      <c r="K224" s="18">
        <f t="shared" si="41"/>
        <v>73.310521431267262</v>
      </c>
    </row>
    <row r="225" spans="1:11" x14ac:dyDescent="0.25">
      <c r="A225" s="12">
        <v>9</v>
      </c>
      <c r="B225" s="12">
        <v>1.4509528875350952E-2</v>
      </c>
      <c r="C225" s="12">
        <v>1300000</v>
      </c>
      <c r="D225" s="12">
        <f t="shared" si="46"/>
        <v>650</v>
      </c>
      <c r="E225" s="12">
        <v>9</v>
      </c>
      <c r="F225" s="12">
        <v>2.9982149600982666E-2</v>
      </c>
      <c r="G225" s="12">
        <v>650000</v>
      </c>
      <c r="H225" s="12">
        <f t="shared" si="39"/>
        <v>650</v>
      </c>
      <c r="I225" s="12">
        <f t="shared" si="40"/>
        <v>650</v>
      </c>
      <c r="J225" s="12">
        <f t="shared" si="38"/>
        <v>9</v>
      </c>
      <c r="K225" s="18">
        <f t="shared" si="41"/>
        <v>74.473828077316284</v>
      </c>
    </row>
    <row r="226" spans="1:11" x14ac:dyDescent="0.25">
      <c r="A226" s="12">
        <v>9</v>
      </c>
      <c r="B226" s="12">
        <v>1.481731329113245E-2</v>
      </c>
      <c r="C226" s="12">
        <v>1400000</v>
      </c>
      <c r="D226" s="12">
        <f t="shared" si="46"/>
        <v>700</v>
      </c>
      <c r="E226" s="12">
        <v>9</v>
      </c>
      <c r="F226" s="12">
        <v>3.0458090826869011E-2</v>
      </c>
      <c r="G226" s="12">
        <v>700000</v>
      </c>
      <c r="H226" s="12">
        <f t="shared" si="39"/>
        <v>700</v>
      </c>
      <c r="I226" s="12">
        <f t="shared" si="40"/>
        <v>700</v>
      </c>
      <c r="J226" s="12">
        <f t="shared" si="38"/>
        <v>9</v>
      </c>
      <c r="K226" s="18">
        <f t="shared" si="41"/>
        <v>75.733494944870472</v>
      </c>
    </row>
    <row r="227" spans="1:11" x14ac:dyDescent="0.25">
      <c r="A227" s="12">
        <v>9</v>
      </c>
      <c r="B227" s="12">
        <v>1.4918403699994087E-2</v>
      </c>
      <c r="C227" s="12">
        <v>1500000</v>
      </c>
      <c r="D227" s="12">
        <f t="shared" si="46"/>
        <v>750</v>
      </c>
      <c r="E227" s="12">
        <v>9</v>
      </c>
      <c r="F227" s="12">
        <v>3.0928866937756538E-2</v>
      </c>
      <c r="G227" s="12">
        <v>750000</v>
      </c>
      <c r="H227" s="12">
        <f t="shared" si="39"/>
        <v>750</v>
      </c>
      <c r="I227" s="12">
        <f t="shared" si="40"/>
        <v>750</v>
      </c>
      <c r="J227" s="12">
        <f t="shared" si="38"/>
        <v>9</v>
      </c>
      <c r="K227" s="18">
        <f t="shared" si="41"/>
        <v>76.776137575507164</v>
      </c>
    </row>
    <row r="228" spans="1:11" x14ac:dyDescent="0.25">
      <c r="A228" s="12">
        <v>9</v>
      </c>
      <c r="B228" s="12">
        <v>1.5059147030115128E-2</v>
      </c>
      <c r="C228" s="12">
        <v>1600000</v>
      </c>
      <c r="D228" s="12">
        <f t="shared" si="46"/>
        <v>800</v>
      </c>
      <c r="E228" s="12">
        <v>9</v>
      </c>
      <c r="F228" s="12">
        <v>3.1399480998516083E-2</v>
      </c>
      <c r="G228" s="12">
        <v>800000</v>
      </c>
      <c r="H228" s="12">
        <f t="shared" si="39"/>
        <v>800</v>
      </c>
      <c r="I228" s="12">
        <f t="shared" si="40"/>
        <v>800</v>
      </c>
      <c r="J228" s="12">
        <f t="shared" si="38"/>
        <v>9</v>
      </c>
      <c r="K228" s="18">
        <f t="shared" si="41"/>
        <v>77.858109027147293</v>
      </c>
    </row>
    <row r="229" spans="1:11" x14ac:dyDescent="0.25">
      <c r="A229" s="12">
        <v>9</v>
      </c>
      <c r="B229" s="12">
        <v>1.5025989152491093E-2</v>
      </c>
      <c r="C229" s="12">
        <v>1700000</v>
      </c>
      <c r="D229" s="12">
        <f t="shared" si="46"/>
        <v>850</v>
      </c>
      <c r="E229" s="12">
        <v>9</v>
      </c>
      <c r="F229" s="12">
        <v>3.1871043145656586E-2</v>
      </c>
      <c r="G229" s="12">
        <v>850000</v>
      </c>
      <c r="H229" s="12">
        <f t="shared" si="39"/>
        <v>850</v>
      </c>
      <c r="I229" s="12">
        <f t="shared" si="40"/>
        <v>850</v>
      </c>
      <c r="J229" s="12">
        <f t="shared" si="38"/>
        <v>9</v>
      </c>
      <c r="K229" s="18">
        <f t="shared" si="41"/>
        <v>78.768075443804264</v>
      </c>
    </row>
    <row r="230" spans="1:11" x14ac:dyDescent="0.25">
      <c r="A230" s="12">
        <v>9</v>
      </c>
      <c r="B230" s="12">
        <v>1.5141000971198082E-2</v>
      </c>
      <c r="C230" s="12">
        <v>1800000</v>
      </c>
      <c r="D230" s="12">
        <f t="shared" si="46"/>
        <v>900</v>
      </c>
      <c r="E230" s="12">
        <v>9</v>
      </c>
      <c r="F230" s="12">
        <v>3.2338891178369522E-2</v>
      </c>
      <c r="G230" s="12">
        <v>900000</v>
      </c>
      <c r="H230" s="12">
        <f t="shared" si="39"/>
        <v>900</v>
      </c>
      <c r="I230" s="12">
        <f t="shared" si="40"/>
        <v>900</v>
      </c>
      <c r="J230" s="12">
        <f t="shared" si="38"/>
        <v>9</v>
      </c>
      <c r="K230" s="18">
        <f t="shared" si="41"/>
        <v>79.818783327937126</v>
      </c>
    </row>
    <row r="231" spans="1:11" x14ac:dyDescent="0.25">
      <c r="A231" s="12">
        <v>9</v>
      </c>
      <c r="B231" s="12">
        <v>1.5265773050487041E-2</v>
      </c>
      <c r="C231" s="12">
        <v>1900000</v>
      </c>
      <c r="D231" s="12">
        <f t="shared" ref="D231:D277" si="51">C231/2/1000</f>
        <v>950</v>
      </c>
      <c r="E231" s="12">
        <v>9</v>
      </c>
      <c r="F231" s="12">
        <v>3.2805025577545166E-2</v>
      </c>
      <c r="G231" s="12">
        <v>950000</v>
      </c>
      <c r="H231" s="12">
        <f t="shared" si="39"/>
        <v>950</v>
      </c>
      <c r="I231" s="12">
        <f t="shared" si="40"/>
        <v>950</v>
      </c>
      <c r="J231" s="12">
        <f t="shared" si="38"/>
        <v>9</v>
      </c>
      <c r="K231" s="18">
        <f t="shared" si="41"/>
        <v>80.875824205577374</v>
      </c>
    </row>
    <row r="232" spans="1:11" x14ac:dyDescent="0.25">
      <c r="A232" s="12">
        <v>9</v>
      </c>
      <c r="B232" s="12">
        <v>1.5403319150209427E-2</v>
      </c>
      <c r="C232" s="12">
        <v>2000000</v>
      </c>
      <c r="D232" s="12">
        <f t="shared" si="51"/>
        <v>1000</v>
      </c>
      <c r="E232" s="12">
        <v>9</v>
      </c>
      <c r="F232" s="12">
        <v>3.327314555644989E-2</v>
      </c>
      <c r="G232" s="12">
        <v>1000000</v>
      </c>
      <c r="H232" s="12">
        <f t="shared" si="39"/>
        <v>1000</v>
      </c>
      <c r="I232" s="12">
        <f t="shared" si="40"/>
        <v>1000</v>
      </c>
      <c r="J232" s="12">
        <f t="shared" si="38"/>
        <v>9</v>
      </c>
      <c r="K232" s="18">
        <f t="shared" si="41"/>
        <v>81.949610263109207</v>
      </c>
    </row>
    <row r="233" spans="1:11" x14ac:dyDescent="0.25">
      <c r="A233" s="12">
        <v>9</v>
      </c>
      <c r="B233" s="12">
        <v>1.5547181479632854E-2</v>
      </c>
      <c r="C233" s="12">
        <v>2100000</v>
      </c>
      <c r="D233" s="12">
        <f t="shared" si="51"/>
        <v>1050</v>
      </c>
      <c r="E233" s="12">
        <v>9</v>
      </c>
      <c r="F233" s="12">
        <v>3.3737987279891968E-2</v>
      </c>
      <c r="G233" s="12">
        <v>1050000</v>
      </c>
      <c r="H233" s="12">
        <f t="shared" si="39"/>
        <v>1050</v>
      </c>
      <c r="I233" s="12">
        <f t="shared" si="40"/>
        <v>1050</v>
      </c>
      <c r="J233" s="12">
        <f t="shared" si="38"/>
        <v>9</v>
      </c>
      <c r="K233" s="18">
        <f t="shared" si="41"/>
        <v>83.02315603941679</v>
      </c>
    </row>
    <row r="234" spans="1:11" x14ac:dyDescent="0.25">
      <c r="A234" s="12">
        <v>9</v>
      </c>
      <c r="B234" s="12">
        <v>1.5677426010370255E-2</v>
      </c>
      <c r="C234" s="12">
        <v>2200000</v>
      </c>
      <c r="D234" s="12">
        <f t="shared" si="51"/>
        <v>1100</v>
      </c>
      <c r="E234" s="12">
        <v>9</v>
      </c>
      <c r="F234" s="12">
        <v>3.4203119575977325E-2</v>
      </c>
      <c r="G234" s="12">
        <v>1100000</v>
      </c>
      <c r="H234" s="12">
        <f t="shared" si="39"/>
        <v>1100</v>
      </c>
      <c r="I234" s="12">
        <f t="shared" si="40"/>
        <v>1100</v>
      </c>
      <c r="J234" s="12">
        <f t="shared" si="38"/>
        <v>9</v>
      </c>
      <c r="K234" s="18">
        <f t="shared" si="41"/>
        <v>84.083665162324905</v>
      </c>
    </row>
    <row r="235" spans="1:11" x14ac:dyDescent="0.25">
      <c r="A235" s="12">
        <v>9</v>
      </c>
      <c r="B235" s="12">
        <v>1.5779163688421249E-2</v>
      </c>
      <c r="C235" s="12">
        <v>2300000</v>
      </c>
      <c r="D235" s="12">
        <f t="shared" si="51"/>
        <v>1150</v>
      </c>
      <c r="E235" s="12">
        <v>9</v>
      </c>
      <c r="F235" s="12">
        <v>3.4667454659938812E-2</v>
      </c>
      <c r="G235" s="12">
        <v>1150000</v>
      </c>
      <c r="H235" s="12">
        <f t="shared" si="39"/>
        <v>1150</v>
      </c>
      <c r="I235" s="12">
        <f t="shared" si="40"/>
        <v>1150</v>
      </c>
      <c r="J235" s="12">
        <f t="shared" si="38"/>
        <v>9</v>
      </c>
      <c r="K235" s="18">
        <f t="shared" si="41"/>
        <v>85.114073008298874</v>
      </c>
    </row>
    <row r="236" spans="1:11" x14ac:dyDescent="0.25">
      <c r="A236" s="12">
        <v>9</v>
      </c>
      <c r="B236" s="12">
        <v>1.5850063413381577E-2</v>
      </c>
      <c r="C236" s="12">
        <v>2400000</v>
      </c>
      <c r="D236" s="12">
        <f t="shared" si="51"/>
        <v>1200</v>
      </c>
      <c r="E236" s="12">
        <v>9</v>
      </c>
      <c r="F236" s="12">
        <v>3.5134941339492798E-2</v>
      </c>
      <c r="G236" s="12">
        <v>1200000</v>
      </c>
      <c r="H236" s="12">
        <f t="shared" si="39"/>
        <v>1200</v>
      </c>
      <c r="I236" s="12">
        <f t="shared" si="40"/>
        <v>1200</v>
      </c>
      <c r="J236" s="12">
        <f t="shared" si="38"/>
        <v>9</v>
      </c>
      <c r="K236" s="18">
        <f t="shared" si="41"/>
        <v>86.119946092367172</v>
      </c>
    </row>
    <row r="237" spans="1:11" x14ac:dyDescent="0.25">
      <c r="A237" s="12">
        <v>9</v>
      </c>
      <c r="B237" s="12">
        <v>1.587923988699913E-2</v>
      </c>
      <c r="C237" s="12">
        <v>2500000</v>
      </c>
      <c r="D237" s="12">
        <f t="shared" si="51"/>
        <v>1250</v>
      </c>
      <c r="E237" s="12">
        <v>9</v>
      </c>
      <c r="F237" s="12">
        <v>3.5595878958702087E-2</v>
      </c>
      <c r="G237" s="12">
        <v>1250000</v>
      </c>
      <c r="H237" s="12">
        <f t="shared" ref="H237:H242" si="52">G237/1000</f>
        <v>1250</v>
      </c>
      <c r="I237" s="12">
        <f t="shared" ref="I237:I242" si="53">H237</f>
        <v>1250</v>
      </c>
      <c r="J237" s="12">
        <f t="shared" ref="J237:J243" si="54">E237</f>
        <v>9</v>
      </c>
      <c r="K237" s="18">
        <f t="shared" ref="K237:K242" si="55">(B237+2*F237)*1000</f>
        <v>87.070997804403305</v>
      </c>
    </row>
    <row r="238" spans="1:11" x14ac:dyDescent="0.25">
      <c r="A238" s="12">
        <v>9</v>
      </c>
      <c r="B238" s="12">
        <v>1.5980217605829239E-2</v>
      </c>
      <c r="C238" s="12">
        <v>2600000</v>
      </c>
      <c r="D238" s="12">
        <f t="shared" si="51"/>
        <v>1300</v>
      </c>
      <c r="E238" s="12">
        <v>9</v>
      </c>
      <c r="F238" s="12">
        <v>3.6062046885490417E-2</v>
      </c>
      <c r="G238" s="12">
        <v>1300000</v>
      </c>
      <c r="H238" s="12">
        <f t="shared" si="52"/>
        <v>1300</v>
      </c>
      <c r="I238" s="12">
        <f t="shared" si="53"/>
        <v>1300</v>
      </c>
      <c r="J238" s="12">
        <f t="shared" si="54"/>
        <v>9</v>
      </c>
      <c r="K238" s="18">
        <f t="shared" si="55"/>
        <v>88.104311376810074</v>
      </c>
    </row>
    <row r="239" spans="1:11" x14ac:dyDescent="0.25">
      <c r="A239" s="12">
        <v>9</v>
      </c>
      <c r="B239" s="12">
        <v>1.607942208647728E-2</v>
      </c>
      <c r="C239" s="12">
        <v>2700000</v>
      </c>
      <c r="D239" s="12">
        <f t="shared" si="51"/>
        <v>1350</v>
      </c>
      <c r="E239" s="12">
        <v>9</v>
      </c>
      <c r="F239" s="12">
        <v>3.6529414355754852E-2</v>
      </c>
      <c r="G239" s="12">
        <v>1350000</v>
      </c>
      <c r="H239" s="12">
        <f t="shared" si="52"/>
        <v>1350</v>
      </c>
      <c r="I239" s="12">
        <f t="shared" si="53"/>
        <v>1350</v>
      </c>
      <c r="J239" s="12">
        <f t="shared" si="54"/>
        <v>9</v>
      </c>
      <c r="K239" s="18">
        <f t="shared" si="55"/>
        <v>89.138250797986984</v>
      </c>
    </row>
    <row r="240" spans="1:11" x14ac:dyDescent="0.25">
      <c r="A240" s="12">
        <v>9</v>
      </c>
      <c r="B240" s="12">
        <v>1.6178406774997711E-2</v>
      </c>
      <c r="C240" s="12">
        <v>2800000</v>
      </c>
      <c r="D240" s="12">
        <f t="shared" si="51"/>
        <v>1400</v>
      </c>
      <c r="E240" s="12">
        <v>9</v>
      </c>
      <c r="F240" s="12">
        <v>3.6992613226175308E-2</v>
      </c>
      <c r="G240" s="12">
        <v>1400000</v>
      </c>
      <c r="H240" s="12">
        <f t="shared" si="52"/>
        <v>1400</v>
      </c>
      <c r="I240" s="12">
        <f t="shared" si="53"/>
        <v>1400</v>
      </c>
      <c r="J240" s="12">
        <f t="shared" si="54"/>
        <v>9</v>
      </c>
      <c r="K240" s="18">
        <f t="shared" si="55"/>
        <v>90.163633227348328</v>
      </c>
    </row>
    <row r="241" spans="1:11" x14ac:dyDescent="0.25">
      <c r="A241" s="12">
        <v>9</v>
      </c>
      <c r="B241" s="12">
        <v>1.6283562406897545E-2</v>
      </c>
      <c r="C241" s="12">
        <v>2900000</v>
      </c>
      <c r="D241" s="12">
        <f t="shared" si="51"/>
        <v>1450</v>
      </c>
      <c r="E241" s="12">
        <v>9</v>
      </c>
      <c r="F241" s="12">
        <v>3.7455275654792786E-2</v>
      </c>
      <c r="G241" s="12">
        <v>1450000</v>
      </c>
      <c r="H241" s="12">
        <f t="shared" si="52"/>
        <v>1450</v>
      </c>
      <c r="I241" s="12">
        <f t="shared" si="53"/>
        <v>1450</v>
      </c>
      <c r="J241" s="12">
        <f t="shared" si="54"/>
        <v>9</v>
      </c>
      <c r="K241" s="18">
        <f t="shared" si="55"/>
        <v>91.194113716483116</v>
      </c>
    </row>
    <row r="242" spans="1:11" x14ac:dyDescent="0.25">
      <c r="A242" s="12">
        <v>9</v>
      </c>
      <c r="B242" s="12">
        <v>1.6383552923798561E-2</v>
      </c>
      <c r="C242" s="12">
        <v>3000000</v>
      </c>
      <c r="D242" s="12">
        <f t="shared" si="51"/>
        <v>1500</v>
      </c>
      <c r="E242" s="12">
        <v>9</v>
      </c>
      <c r="F242" s="12">
        <v>3.7923768162727356E-2</v>
      </c>
      <c r="G242" s="12">
        <v>1500000</v>
      </c>
      <c r="H242" s="12">
        <f t="shared" si="52"/>
        <v>1500</v>
      </c>
      <c r="I242" s="12">
        <f t="shared" si="53"/>
        <v>1500</v>
      </c>
      <c r="J242" s="12">
        <f t="shared" si="54"/>
        <v>9</v>
      </c>
      <c r="K242" s="18">
        <f t="shared" si="55"/>
        <v>92.231089249253273</v>
      </c>
    </row>
    <row r="243" spans="1:11" x14ac:dyDescent="0.25">
      <c r="A243" s="12">
        <f>A244</f>
        <v>9.5</v>
      </c>
      <c r="B243" s="12">
        <f>B244-(B245-B244)</f>
        <v>1.3087285682559013E-2</v>
      </c>
      <c r="C243" s="12">
        <v>500000</v>
      </c>
      <c r="D243" s="12">
        <f>C243/2/1000</f>
        <v>250</v>
      </c>
      <c r="E243" s="12">
        <f>E244</f>
        <v>9.5</v>
      </c>
      <c r="F243" s="12">
        <f>F244-(F245-F244)</f>
        <v>2.6222389191389084E-2</v>
      </c>
      <c r="G243" s="12">
        <f>D243*1000</f>
        <v>250000</v>
      </c>
      <c r="H243" s="12">
        <f>G243/1000</f>
        <v>250</v>
      </c>
      <c r="I243" s="12">
        <f>H243</f>
        <v>250</v>
      </c>
      <c r="J243" s="12">
        <f t="shared" si="54"/>
        <v>9.5</v>
      </c>
      <c r="K243" s="18">
        <f>(B243+2*F243)*1000</f>
        <v>65.532064065337181</v>
      </c>
    </row>
    <row r="244" spans="1:11" x14ac:dyDescent="0.25">
      <c r="A244" s="12">
        <v>9.5</v>
      </c>
      <c r="B244" s="12">
        <v>1.3243711553514004E-2</v>
      </c>
      <c r="C244" s="12">
        <v>600000</v>
      </c>
      <c r="D244" s="12">
        <f t="shared" si="51"/>
        <v>300</v>
      </c>
      <c r="E244" s="12">
        <v>9.5</v>
      </c>
      <c r="F244" s="12">
        <v>2.6692301034927368E-2</v>
      </c>
      <c r="G244" s="12">
        <v>300000</v>
      </c>
      <c r="H244" s="12">
        <f t="shared" si="39"/>
        <v>300</v>
      </c>
      <c r="I244" s="12">
        <f t="shared" si="40"/>
        <v>300</v>
      </c>
      <c r="J244" s="12">
        <f t="shared" si="38"/>
        <v>9.5</v>
      </c>
      <c r="K244" s="18">
        <f t="shared" si="41"/>
        <v>66.62831362336874</v>
      </c>
    </row>
    <row r="245" spans="1:11" x14ac:dyDescent="0.25">
      <c r="A245" s="12">
        <v>9.5</v>
      </c>
      <c r="B245" s="12">
        <v>1.3400137424468994E-2</v>
      </c>
      <c r="C245" s="12">
        <v>700000</v>
      </c>
      <c r="D245" s="12">
        <f t="shared" si="51"/>
        <v>350</v>
      </c>
      <c r="E245" s="12">
        <v>9.5</v>
      </c>
      <c r="F245" s="12">
        <v>2.7162212878465652E-2</v>
      </c>
      <c r="G245" s="12">
        <v>350000</v>
      </c>
      <c r="H245" s="12">
        <f t="shared" si="39"/>
        <v>350</v>
      </c>
      <c r="I245" s="12">
        <f t="shared" si="40"/>
        <v>350</v>
      </c>
      <c r="J245" s="12">
        <f t="shared" si="38"/>
        <v>9.5</v>
      </c>
      <c r="K245" s="18">
        <f t="shared" si="41"/>
        <v>67.724563181400299</v>
      </c>
    </row>
    <row r="246" spans="1:11" x14ac:dyDescent="0.25">
      <c r="A246" s="12">
        <v>9.5</v>
      </c>
      <c r="B246" s="12">
        <v>1.3563732616603374E-2</v>
      </c>
      <c r="C246" s="12">
        <v>800000</v>
      </c>
      <c r="D246" s="12">
        <f t="shared" si="51"/>
        <v>400</v>
      </c>
      <c r="E246" s="12">
        <v>9.5</v>
      </c>
      <c r="F246" s="12">
        <v>2.7634056285023689E-2</v>
      </c>
      <c r="G246" s="12">
        <v>400000</v>
      </c>
      <c r="H246" s="12">
        <f t="shared" si="39"/>
        <v>400</v>
      </c>
      <c r="I246" s="12">
        <f t="shared" si="40"/>
        <v>400</v>
      </c>
      <c r="J246" s="12">
        <f t="shared" si="38"/>
        <v>9.5</v>
      </c>
      <c r="K246" s="18">
        <f t="shared" si="41"/>
        <v>68.831845186650753</v>
      </c>
    </row>
    <row r="247" spans="1:11" x14ac:dyDescent="0.25">
      <c r="A247" s="12">
        <v>9.5</v>
      </c>
      <c r="B247" s="12">
        <v>1.3746337033808231E-2</v>
      </c>
      <c r="C247" s="12">
        <v>900000</v>
      </c>
      <c r="D247" s="12">
        <f t="shared" si="51"/>
        <v>450</v>
      </c>
      <c r="E247" s="12">
        <v>9.5</v>
      </c>
      <c r="F247" s="12">
        <v>2.8104390949010849E-2</v>
      </c>
      <c r="G247" s="12">
        <v>450000</v>
      </c>
      <c r="H247" s="12">
        <f t="shared" si="39"/>
        <v>450</v>
      </c>
      <c r="I247" s="12">
        <f t="shared" si="40"/>
        <v>450</v>
      </c>
      <c r="J247" s="12">
        <f t="shared" si="38"/>
        <v>9.5</v>
      </c>
      <c r="K247" s="18">
        <f t="shared" si="41"/>
        <v>69.955118931829929</v>
      </c>
    </row>
    <row r="248" spans="1:11" x14ac:dyDescent="0.25">
      <c r="A248" s="12">
        <v>9.5</v>
      </c>
      <c r="B248" s="12">
        <v>1.3936173170804977E-2</v>
      </c>
      <c r="C248" s="12">
        <v>1000000</v>
      </c>
      <c r="D248" s="12">
        <f t="shared" si="51"/>
        <v>500</v>
      </c>
      <c r="E248" s="12">
        <v>9.5</v>
      </c>
      <c r="F248" s="12">
        <v>2.8574571013450623E-2</v>
      </c>
      <c r="G248" s="12">
        <v>500000</v>
      </c>
      <c r="H248" s="12">
        <f t="shared" si="39"/>
        <v>500</v>
      </c>
      <c r="I248" s="12">
        <f t="shared" si="40"/>
        <v>500</v>
      </c>
      <c r="J248" s="12">
        <f t="shared" si="38"/>
        <v>9.5</v>
      </c>
      <c r="K248" s="18">
        <f t="shared" si="41"/>
        <v>71.085315197706223</v>
      </c>
    </row>
    <row r="249" spans="1:11" x14ac:dyDescent="0.25">
      <c r="A249" s="12">
        <v>9.5</v>
      </c>
      <c r="B249" s="12">
        <v>1.4123479835689068E-2</v>
      </c>
      <c r="C249" s="12">
        <v>1100000</v>
      </c>
      <c r="D249" s="12">
        <f t="shared" si="51"/>
        <v>550</v>
      </c>
      <c r="E249" s="12">
        <v>9.5</v>
      </c>
      <c r="F249" s="12">
        <v>2.9046690091490746E-2</v>
      </c>
      <c r="G249" s="12">
        <v>550000</v>
      </c>
      <c r="H249" s="12">
        <f t="shared" si="39"/>
        <v>550</v>
      </c>
      <c r="I249" s="12">
        <f t="shared" si="40"/>
        <v>550</v>
      </c>
      <c r="J249" s="12">
        <f t="shared" si="38"/>
        <v>9.5</v>
      </c>
      <c r="K249" s="18">
        <f t="shared" si="41"/>
        <v>72.216860018670559</v>
      </c>
    </row>
    <row r="250" spans="1:11" x14ac:dyDescent="0.25">
      <c r="A250" s="12">
        <v>9.5</v>
      </c>
      <c r="B250" s="12">
        <v>1.4292553067207336E-2</v>
      </c>
      <c r="C250" s="12">
        <v>1200000</v>
      </c>
      <c r="D250" s="12">
        <f t="shared" si="51"/>
        <v>600</v>
      </c>
      <c r="E250" s="12">
        <v>9.5</v>
      </c>
      <c r="F250" s="12">
        <v>2.9516959562897682E-2</v>
      </c>
      <c r="G250" s="12">
        <v>600000</v>
      </c>
      <c r="H250" s="12">
        <f t="shared" si="39"/>
        <v>600</v>
      </c>
      <c r="I250" s="12">
        <f t="shared" si="40"/>
        <v>600</v>
      </c>
      <c r="J250" s="12">
        <f t="shared" si="38"/>
        <v>9.5</v>
      </c>
      <c r="K250" s="18">
        <f t="shared" si="41"/>
        <v>73.326472193002701</v>
      </c>
    </row>
    <row r="251" spans="1:11" x14ac:dyDescent="0.25">
      <c r="A251" s="12">
        <v>9.5</v>
      </c>
      <c r="B251" s="12">
        <v>1.4533889479935169E-2</v>
      </c>
      <c r="C251" s="12">
        <v>1300000</v>
      </c>
      <c r="D251" s="12">
        <f t="shared" si="51"/>
        <v>650</v>
      </c>
      <c r="E251" s="12">
        <v>9.5</v>
      </c>
      <c r="F251" s="12">
        <v>2.9989494010806084E-2</v>
      </c>
      <c r="G251" s="12">
        <v>650000</v>
      </c>
      <c r="H251" s="12">
        <f t="shared" si="39"/>
        <v>650</v>
      </c>
      <c r="I251" s="12">
        <f t="shared" si="40"/>
        <v>650</v>
      </c>
      <c r="J251" s="12">
        <f t="shared" si="38"/>
        <v>9.5</v>
      </c>
      <c r="K251" s="18">
        <f t="shared" si="41"/>
        <v>74.512877501547337</v>
      </c>
    </row>
    <row r="252" spans="1:11" x14ac:dyDescent="0.25">
      <c r="A252" s="12">
        <v>9.5</v>
      </c>
      <c r="B252" s="12">
        <v>1.4804964885115623E-2</v>
      </c>
      <c r="C252" s="12">
        <v>1400000</v>
      </c>
      <c r="D252" s="12">
        <f t="shared" si="51"/>
        <v>700</v>
      </c>
      <c r="E252" s="12">
        <v>9.5</v>
      </c>
      <c r="F252" s="12">
        <v>3.0458346009254456E-2</v>
      </c>
      <c r="G252" s="12">
        <v>700000</v>
      </c>
      <c r="H252" s="12">
        <f t="shared" si="39"/>
        <v>700</v>
      </c>
      <c r="I252" s="12">
        <f t="shared" si="40"/>
        <v>700</v>
      </c>
      <c r="J252" s="12">
        <f t="shared" si="38"/>
        <v>9.5</v>
      </c>
      <c r="K252" s="18">
        <f t="shared" si="41"/>
        <v>75.721656903624535</v>
      </c>
    </row>
    <row r="253" spans="1:11" x14ac:dyDescent="0.25">
      <c r="A253" s="12">
        <v>9.5</v>
      </c>
      <c r="B253" s="12">
        <v>1.4908988028764725E-2</v>
      </c>
      <c r="C253" s="12">
        <v>1500000</v>
      </c>
      <c r="D253" s="12">
        <f t="shared" si="51"/>
        <v>750</v>
      </c>
      <c r="E253" s="12">
        <v>9.5</v>
      </c>
      <c r="F253" s="12">
        <v>3.0931159853935242E-2</v>
      </c>
      <c r="G253" s="12">
        <v>750000</v>
      </c>
      <c r="H253" s="12">
        <f t="shared" si="39"/>
        <v>750</v>
      </c>
      <c r="I253" s="12">
        <f t="shared" si="40"/>
        <v>750</v>
      </c>
      <c r="J253" s="12">
        <f t="shared" si="38"/>
        <v>9.5</v>
      </c>
      <c r="K253" s="18">
        <f t="shared" si="41"/>
        <v>76.771307736635208</v>
      </c>
    </row>
    <row r="254" spans="1:11" x14ac:dyDescent="0.25">
      <c r="A254" s="12">
        <v>9.5</v>
      </c>
      <c r="B254" s="12">
        <v>1.5057819895446301E-2</v>
      </c>
      <c r="C254" s="12">
        <v>1600000</v>
      </c>
      <c r="D254" s="12">
        <f t="shared" si="51"/>
        <v>800</v>
      </c>
      <c r="E254" s="12">
        <v>9.5</v>
      </c>
      <c r="F254" s="12">
        <v>3.1402707099914551E-2</v>
      </c>
      <c r="G254" s="12">
        <v>800000</v>
      </c>
      <c r="H254" s="12">
        <f t="shared" si="39"/>
        <v>800</v>
      </c>
      <c r="I254" s="12">
        <f t="shared" si="40"/>
        <v>800</v>
      </c>
      <c r="J254" s="12">
        <f t="shared" si="38"/>
        <v>9.5</v>
      </c>
      <c r="K254" s="18">
        <f t="shared" si="41"/>
        <v>77.863234095275402</v>
      </c>
    </row>
    <row r="255" spans="1:11" x14ac:dyDescent="0.25">
      <c r="A255" s="12">
        <v>9.5</v>
      </c>
      <c r="B255" s="12">
        <v>1.5024119988083839E-2</v>
      </c>
      <c r="C255" s="12">
        <v>1700000</v>
      </c>
      <c r="D255" s="12">
        <f t="shared" si="51"/>
        <v>850</v>
      </c>
      <c r="E255" s="12">
        <v>9.5</v>
      </c>
      <c r="F255" s="12">
        <v>3.1873706728219986E-2</v>
      </c>
      <c r="G255" s="12">
        <v>850000</v>
      </c>
      <c r="H255" s="12">
        <f t="shared" si="39"/>
        <v>850</v>
      </c>
      <c r="I255" s="12">
        <f t="shared" si="40"/>
        <v>850</v>
      </c>
      <c r="J255" s="12">
        <f t="shared" si="38"/>
        <v>9.5</v>
      </c>
      <c r="K255" s="18">
        <f t="shared" si="41"/>
        <v>78.771533444523811</v>
      </c>
    </row>
    <row r="256" spans="1:11" x14ac:dyDescent="0.25">
      <c r="A256" s="12">
        <v>9.5</v>
      </c>
      <c r="B256" s="12">
        <v>1.514064334332943E-2</v>
      </c>
      <c r="C256" s="12">
        <v>1800000</v>
      </c>
      <c r="D256" s="12">
        <f t="shared" si="51"/>
        <v>900</v>
      </c>
      <c r="E256" s="12">
        <v>9.5</v>
      </c>
      <c r="F256" s="12">
        <v>3.2342180609703064E-2</v>
      </c>
      <c r="G256" s="12">
        <v>900000</v>
      </c>
      <c r="H256" s="12">
        <f t="shared" si="39"/>
        <v>900</v>
      </c>
      <c r="I256" s="12">
        <f t="shared" si="40"/>
        <v>900</v>
      </c>
      <c r="J256" s="12">
        <f t="shared" si="38"/>
        <v>9.5</v>
      </c>
      <c r="K256" s="18">
        <f t="shared" si="41"/>
        <v>79.825004562735558</v>
      </c>
    </row>
    <row r="257" spans="1:11" x14ac:dyDescent="0.25">
      <c r="A257" s="12">
        <v>9.5</v>
      </c>
      <c r="B257" s="12">
        <v>1.5264815650880337E-2</v>
      </c>
      <c r="C257" s="12">
        <v>1900000</v>
      </c>
      <c r="D257" s="12">
        <f t="shared" si="51"/>
        <v>950</v>
      </c>
      <c r="E257" s="12">
        <v>9.5</v>
      </c>
      <c r="F257" s="12">
        <v>3.2807629555463791E-2</v>
      </c>
      <c r="G257" s="12">
        <v>950000</v>
      </c>
      <c r="H257" s="12">
        <f t="shared" si="39"/>
        <v>950</v>
      </c>
      <c r="I257" s="12">
        <f t="shared" si="40"/>
        <v>950</v>
      </c>
      <c r="J257" s="12">
        <f t="shared" si="38"/>
        <v>9.5</v>
      </c>
      <c r="K257" s="18">
        <f t="shared" si="41"/>
        <v>80.880074761807919</v>
      </c>
    </row>
    <row r="258" spans="1:11" x14ac:dyDescent="0.25">
      <c r="A258" s="12">
        <v>9.5</v>
      </c>
      <c r="B258" s="12">
        <v>1.540227048099041E-2</v>
      </c>
      <c r="C258" s="12">
        <v>2000000</v>
      </c>
      <c r="D258" s="12">
        <f t="shared" si="51"/>
        <v>1000</v>
      </c>
      <c r="E258" s="12">
        <v>9.5</v>
      </c>
      <c r="F258" s="12">
        <v>3.327501192688942E-2</v>
      </c>
      <c r="G258" s="12">
        <v>1000000</v>
      </c>
      <c r="H258" s="12">
        <f t="shared" si="39"/>
        <v>1000</v>
      </c>
      <c r="I258" s="12">
        <f t="shared" si="40"/>
        <v>1000</v>
      </c>
      <c r="J258" s="12">
        <f t="shared" si="38"/>
        <v>9.5</v>
      </c>
      <c r="K258" s="18">
        <f t="shared" si="41"/>
        <v>81.952294334769249</v>
      </c>
    </row>
    <row r="259" spans="1:11" x14ac:dyDescent="0.25">
      <c r="A259" s="12">
        <v>9.5</v>
      </c>
      <c r="B259" s="12">
        <v>1.5546471811830997E-2</v>
      </c>
      <c r="C259" s="12">
        <v>2100000</v>
      </c>
      <c r="D259" s="12">
        <f t="shared" si="51"/>
        <v>1050</v>
      </c>
      <c r="E259" s="12">
        <v>9.5</v>
      </c>
      <c r="F259" s="12">
        <v>3.3740375190973282E-2</v>
      </c>
      <c r="G259" s="12">
        <v>1050000</v>
      </c>
      <c r="H259" s="12">
        <f t="shared" si="39"/>
        <v>1050</v>
      </c>
      <c r="I259" s="12">
        <f t="shared" si="40"/>
        <v>1050</v>
      </c>
      <c r="J259" s="12">
        <f t="shared" si="38"/>
        <v>9.5</v>
      </c>
      <c r="K259" s="18">
        <f t="shared" si="41"/>
        <v>83.027222193777561</v>
      </c>
    </row>
    <row r="260" spans="1:11" x14ac:dyDescent="0.25">
      <c r="A260" s="12">
        <v>9.5</v>
      </c>
      <c r="B260" s="12">
        <v>1.5677180141210556E-2</v>
      </c>
      <c r="C260" s="12">
        <v>2200000</v>
      </c>
      <c r="D260" s="12">
        <f t="shared" si="51"/>
        <v>1100</v>
      </c>
      <c r="E260" s="12">
        <v>9.5</v>
      </c>
      <c r="F260" s="12">
        <v>3.4205269068479538E-2</v>
      </c>
      <c r="G260" s="12">
        <v>1100000</v>
      </c>
      <c r="H260" s="12">
        <f t="shared" si="39"/>
        <v>1100</v>
      </c>
      <c r="I260" s="12">
        <f t="shared" si="40"/>
        <v>1100</v>
      </c>
      <c r="J260" s="12">
        <f t="shared" si="38"/>
        <v>9.5</v>
      </c>
      <c r="K260" s="18">
        <f t="shared" si="41"/>
        <v>84.087718278169632</v>
      </c>
    </row>
    <row r="261" spans="1:11" x14ac:dyDescent="0.25">
      <c r="A261" s="12">
        <v>9.5</v>
      </c>
      <c r="B261" s="12">
        <v>1.5796096995472908E-2</v>
      </c>
      <c r="C261" s="12">
        <v>2300000</v>
      </c>
      <c r="D261" s="12">
        <f t="shared" si="51"/>
        <v>1150</v>
      </c>
      <c r="E261" s="12">
        <v>9.5</v>
      </c>
      <c r="F261" s="12">
        <v>3.4668974578380585E-2</v>
      </c>
      <c r="G261" s="12">
        <v>1150000</v>
      </c>
      <c r="H261" s="12">
        <f t="shared" si="39"/>
        <v>1150</v>
      </c>
      <c r="I261" s="12">
        <f t="shared" si="40"/>
        <v>1150</v>
      </c>
      <c r="J261" s="12">
        <f t="shared" si="38"/>
        <v>9.5</v>
      </c>
      <c r="K261" s="18">
        <f t="shared" si="41"/>
        <v>85.134046152234077</v>
      </c>
    </row>
    <row r="262" spans="1:11" x14ac:dyDescent="0.25">
      <c r="A262" s="12">
        <v>9.5</v>
      </c>
      <c r="B262" s="12">
        <v>1.5853483229875565E-2</v>
      </c>
      <c r="C262" s="12">
        <v>2400000</v>
      </c>
      <c r="D262" s="12">
        <f t="shared" si="51"/>
        <v>1200</v>
      </c>
      <c r="E262" s="12">
        <v>9.5</v>
      </c>
      <c r="F262" s="12">
        <v>3.5134498029947281E-2</v>
      </c>
      <c r="G262" s="12">
        <v>1200000</v>
      </c>
      <c r="H262" s="12">
        <f t="shared" si="39"/>
        <v>1200</v>
      </c>
      <c r="I262" s="12">
        <f t="shared" si="40"/>
        <v>1200</v>
      </c>
      <c r="J262" s="12">
        <f t="shared" si="38"/>
        <v>9.5</v>
      </c>
      <c r="K262" s="18">
        <f t="shared" si="41"/>
        <v>86.122479289770126</v>
      </c>
    </row>
    <row r="263" spans="1:11" x14ac:dyDescent="0.25">
      <c r="A263" s="12">
        <v>9.5</v>
      </c>
      <c r="B263" s="12">
        <v>1.5874624252319336E-2</v>
      </c>
      <c r="C263" s="12">
        <v>2500000</v>
      </c>
      <c r="D263" s="12">
        <f t="shared" si="51"/>
        <v>1250</v>
      </c>
      <c r="E263" s="12">
        <v>9.5</v>
      </c>
      <c r="F263" s="12">
        <v>3.5598330199718475E-2</v>
      </c>
      <c r="G263" s="12">
        <v>1250000</v>
      </c>
      <c r="H263" s="12">
        <f t="shared" ref="H263:H268" si="56">G263/1000</f>
        <v>1250</v>
      </c>
      <c r="I263" s="12">
        <f t="shared" ref="I263:I268" si="57">H263</f>
        <v>1250</v>
      </c>
      <c r="J263" s="12">
        <f t="shared" ref="J263:J269" si="58">E263</f>
        <v>9.5</v>
      </c>
      <c r="K263" s="18">
        <f t="shared" ref="K263:K268" si="59">(B263+2*F263)*1000</f>
        <v>87.071284651756287</v>
      </c>
    </row>
    <row r="264" spans="1:11" x14ac:dyDescent="0.25">
      <c r="A264" s="12">
        <v>9.5</v>
      </c>
      <c r="B264" s="12">
        <v>1.5970963984727859E-2</v>
      </c>
      <c r="C264" s="12">
        <v>2600000</v>
      </c>
      <c r="D264" s="12">
        <f t="shared" si="51"/>
        <v>1300</v>
      </c>
      <c r="E264" s="12">
        <v>9.5</v>
      </c>
      <c r="F264" s="12">
        <v>3.6064062267541885E-2</v>
      </c>
      <c r="G264" s="12">
        <v>1300000</v>
      </c>
      <c r="H264" s="12">
        <f t="shared" si="56"/>
        <v>1300</v>
      </c>
      <c r="I264" s="12">
        <f t="shared" si="57"/>
        <v>1300</v>
      </c>
      <c r="J264" s="12">
        <f t="shared" si="58"/>
        <v>9.5</v>
      </c>
      <c r="K264" s="18">
        <f t="shared" si="59"/>
        <v>88.09908851981163</v>
      </c>
    </row>
    <row r="265" spans="1:11" x14ac:dyDescent="0.25">
      <c r="A265" s="12">
        <v>9.5</v>
      </c>
      <c r="B265" s="12">
        <v>1.6072710976004601E-2</v>
      </c>
      <c r="C265" s="12">
        <v>2700000</v>
      </c>
      <c r="D265" s="12">
        <f t="shared" si="51"/>
        <v>1350</v>
      </c>
      <c r="E265" s="12">
        <v>9.5</v>
      </c>
      <c r="F265" s="12">
        <v>3.6529269069433212E-2</v>
      </c>
      <c r="G265" s="12">
        <v>1350000</v>
      </c>
      <c r="H265" s="12">
        <f t="shared" si="56"/>
        <v>1350</v>
      </c>
      <c r="I265" s="12">
        <f t="shared" si="57"/>
        <v>1350</v>
      </c>
      <c r="J265" s="12">
        <f t="shared" si="58"/>
        <v>9.5</v>
      </c>
      <c r="K265" s="18">
        <f t="shared" si="59"/>
        <v>89.131249114871025</v>
      </c>
    </row>
    <row r="266" spans="1:11" x14ac:dyDescent="0.25">
      <c r="A266" s="12">
        <v>9.5</v>
      </c>
      <c r="B266" s="12">
        <v>1.6172671690583229E-2</v>
      </c>
      <c r="C266" s="12">
        <v>2800000</v>
      </c>
      <c r="D266" s="12">
        <f t="shared" si="51"/>
        <v>1400</v>
      </c>
      <c r="E266" s="12">
        <v>9.5</v>
      </c>
      <c r="F266" s="12">
        <v>3.6994218826293945E-2</v>
      </c>
      <c r="G266" s="12">
        <v>1400000</v>
      </c>
      <c r="H266" s="12">
        <f t="shared" si="56"/>
        <v>1400</v>
      </c>
      <c r="I266" s="12">
        <f t="shared" si="57"/>
        <v>1400</v>
      </c>
      <c r="J266" s="12">
        <f t="shared" si="58"/>
        <v>9.5</v>
      </c>
      <c r="K266" s="18">
        <f t="shared" si="59"/>
        <v>90.16110934317112</v>
      </c>
    </row>
    <row r="267" spans="1:11" x14ac:dyDescent="0.25">
      <c r="A267" s="12">
        <v>9.5</v>
      </c>
      <c r="B267" s="12">
        <v>1.6273614019155502E-2</v>
      </c>
      <c r="C267" s="12">
        <v>2900000</v>
      </c>
      <c r="D267" s="12">
        <f t="shared" si="51"/>
        <v>1450</v>
      </c>
      <c r="E267" s="12">
        <v>9.5</v>
      </c>
      <c r="F267" s="12">
        <v>3.7455927580595016E-2</v>
      </c>
      <c r="G267" s="12">
        <v>1450000</v>
      </c>
      <c r="H267" s="12">
        <f t="shared" si="56"/>
        <v>1450</v>
      </c>
      <c r="I267" s="12">
        <f t="shared" si="57"/>
        <v>1450</v>
      </c>
      <c r="J267" s="12">
        <f t="shared" si="58"/>
        <v>9.5</v>
      </c>
      <c r="K267" s="18">
        <f t="shared" si="59"/>
        <v>91.185469180345535</v>
      </c>
    </row>
    <row r="268" spans="1:11" x14ac:dyDescent="0.25">
      <c r="A268" s="12">
        <v>9.5</v>
      </c>
      <c r="B268" s="12">
        <v>1.6378026455640793E-2</v>
      </c>
      <c r="C268" s="12">
        <v>3000000</v>
      </c>
      <c r="D268" s="12">
        <f t="shared" si="51"/>
        <v>1500</v>
      </c>
      <c r="E268" s="12">
        <v>9.5</v>
      </c>
      <c r="F268" s="12">
        <v>3.7922590970993042E-2</v>
      </c>
      <c r="G268" s="12">
        <v>1500000</v>
      </c>
      <c r="H268" s="12">
        <f t="shared" si="56"/>
        <v>1500</v>
      </c>
      <c r="I268" s="12">
        <f t="shared" si="57"/>
        <v>1500</v>
      </c>
      <c r="J268" s="12">
        <f t="shared" si="58"/>
        <v>9.5</v>
      </c>
      <c r="K268" s="18">
        <f t="shared" si="59"/>
        <v>92.223208397626877</v>
      </c>
    </row>
    <row r="269" spans="1:11" x14ac:dyDescent="0.25">
      <c r="A269" s="12">
        <f>A270</f>
        <v>10</v>
      </c>
      <c r="B269" s="12">
        <f>B270-(B271-B270)</f>
        <v>1.3101207092404366E-2</v>
      </c>
      <c r="C269" s="12">
        <v>500000</v>
      </c>
      <c r="D269" s="12">
        <f>C269/2/1000</f>
        <v>250</v>
      </c>
      <c r="E269" s="12">
        <f>E270</f>
        <v>10</v>
      </c>
      <c r="F269" s="12">
        <f>F270-(F271-F270)</f>
        <v>2.6224797591567039E-2</v>
      </c>
      <c r="G269" s="12">
        <f>D269*1000</f>
        <v>250000</v>
      </c>
      <c r="H269" s="12">
        <f>G269/1000</f>
        <v>250</v>
      </c>
      <c r="I269" s="12">
        <f>H269</f>
        <v>250</v>
      </c>
      <c r="J269" s="12">
        <f t="shared" si="58"/>
        <v>10</v>
      </c>
      <c r="K269" s="18">
        <f>(B269+2*F269)*1000</f>
        <v>65.550802275538445</v>
      </c>
    </row>
    <row r="270" spans="1:11" x14ac:dyDescent="0.25">
      <c r="A270" s="12">
        <v>10</v>
      </c>
      <c r="B270" s="12">
        <v>1.3248255476355553E-2</v>
      </c>
      <c r="C270" s="12">
        <v>600000</v>
      </c>
      <c r="D270" s="12">
        <f t="shared" si="51"/>
        <v>300</v>
      </c>
      <c r="E270" s="12">
        <v>10</v>
      </c>
      <c r="F270" s="12">
        <v>2.6695726439356804E-2</v>
      </c>
      <c r="G270" s="12">
        <v>300000</v>
      </c>
      <c r="H270" s="12">
        <f t="shared" si="39"/>
        <v>300</v>
      </c>
      <c r="I270" s="12">
        <f t="shared" si="40"/>
        <v>300</v>
      </c>
      <c r="J270" s="12">
        <f t="shared" si="38"/>
        <v>10</v>
      </c>
      <c r="K270" s="18">
        <f t="shared" si="41"/>
        <v>66.63970835506916</v>
      </c>
    </row>
    <row r="271" spans="1:11" x14ac:dyDescent="0.25">
      <c r="A271" s="12">
        <v>10</v>
      </c>
      <c r="B271" s="12">
        <v>1.339530386030674E-2</v>
      </c>
      <c r="C271" s="12">
        <v>700000</v>
      </c>
      <c r="D271" s="12">
        <f t="shared" si="51"/>
        <v>350</v>
      </c>
      <c r="E271" s="12">
        <v>10</v>
      </c>
      <c r="F271" s="12">
        <v>2.7166655287146568E-2</v>
      </c>
      <c r="G271" s="12">
        <v>350000</v>
      </c>
      <c r="H271" s="12">
        <f t="shared" si="39"/>
        <v>350</v>
      </c>
      <c r="I271" s="12">
        <f t="shared" si="40"/>
        <v>350</v>
      </c>
      <c r="J271" s="12">
        <f t="shared" si="38"/>
        <v>10</v>
      </c>
      <c r="K271" s="18">
        <f t="shared" si="41"/>
        <v>67.728614434599876</v>
      </c>
    </row>
    <row r="272" spans="1:11" x14ac:dyDescent="0.25">
      <c r="A272" s="12">
        <v>10</v>
      </c>
      <c r="B272" s="12">
        <v>1.3579630292952061E-2</v>
      </c>
      <c r="C272" s="12">
        <v>800000</v>
      </c>
      <c r="D272" s="12">
        <f t="shared" si="51"/>
        <v>400</v>
      </c>
      <c r="E272" s="12">
        <v>10</v>
      </c>
      <c r="F272" s="12">
        <v>2.7636770159006119E-2</v>
      </c>
      <c r="G272" s="12">
        <v>400000</v>
      </c>
      <c r="H272" s="12">
        <f t="shared" si="39"/>
        <v>400</v>
      </c>
      <c r="I272" s="12">
        <f t="shared" si="40"/>
        <v>400</v>
      </c>
      <c r="J272" s="12">
        <f t="shared" ref="J272:J356" si="60">E272</f>
        <v>10</v>
      </c>
      <c r="K272" s="18">
        <f t="shared" si="41"/>
        <v>68.853170610964298</v>
      </c>
    </row>
    <row r="273" spans="1:11" x14ac:dyDescent="0.25">
      <c r="A273" s="12">
        <v>10</v>
      </c>
      <c r="B273" s="12">
        <v>1.3760948553681374E-2</v>
      </c>
      <c r="C273" s="12">
        <v>900000</v>
      </c>
      <c r="D273" s="12">
        <f t="shared" si="51"/>
        <v>450</v>
      </c>
      <c r="E273" s="12">
        <v>10</v>
      </c>
      <c r="F273" s="12">
        <v>2.8106248006224632E-2</v>
      </c>
      <c r="G273" s="12">
        <v>450000</v>
      </c>
      <c r="H273" s="12">
        <f t="shared" ref="H273:H357" si="61">G273/1000</f>
        <v>450</v>
      </c>
      <c r="I273" s="12">
        <f t="shared" ref="I273:I357" si="62">H273</f>
        <v>450</v>
      </c>
      <c r="J273" s="12">
        <f t="shared" si="60"/>
        <v>10</v>
      </c>
      <c r="K273" s="18">
        <f t="shared" ref="K273:K357" si="63">(B273+2*F273)*1000</f>
        <v>69.973444566130638</v>
      </c>
    </row>
    <row r="274" spans="1:11" x14ac:dyDescent="0.25">
      <c r="A274" s="12">
        <v>10</v>
      </c>
      <c r="B274" s="12">
        <v>1.3951439410448074E-2</v>
      </c>
      <c r="C274" s="12">
        <v>1000000</v>
      </c>
      <c r="D274" s="12">
        <f t="shared" si="51"/>
        <v>500</v>
      </c>
      <c r="E274" s="12">
        <v>10</v>
      </c>
      <c r="F274" s="12">
        <v>2.8577603399753571E-2</v>
      </c>
      <c r="G274" s="12">
        <v>500000</v>
      </c>
      <c r="H274" s="12">
        <f t="shared" si="61"/>
        <v>500</v>
      </c>
      <c r="I274" s="12">
        <f t="shared" si="62"/>
        <v>500</v>
      </c>
      <c r="J274" s="12">
        <f t="shared" si="60"/>
        <v>10</v>
      </c>
      <c r="K274" s="18">
        <f t="shared" si="63"/>
        <v>71.106646209955215</v>
      </c>
    </row>
    <row r="275" spans="1:11" x14ac:dyDescent="0.25">
      <c r="A275" s="12">
        <v>10</v>
      </c>
      <c r="B275" s="12">
        <v>1.4136086218059063E-2</v>
      </c>
      <c r="C275" s="12">
        <v>1100000</v>
      </c>
      <c r="D275" s="12">
        <f t="shared" si="51"/>
        <v>550</v>
      </c>
      <c r="E275" s="12">
        <v>10</v>
      </c>
      <c r="F275" s="12">
        <v>2.9050447046756744E-2</v>
      </c>
      <c r="G275" s="12">
        <v>550000</v>
      </c>
      <c r="H275" s="12">
        <f t="shared" si="61"/>
        <v>550</v>
      </c>
      <c r="I275" s="12">
        <f t="shared" si="62"/>
        <v>550</v>
      </c>
      <c r="J275" s="12">
        <f t="shared" si="60"/>
        <v>10</v>
      </c>
      <c r="K275" s="18">
        <f t="shared" si="63"/>
        <v>72.236980311572552</v>
      </c>
    </row>
    <row r="276" spans="1:11" x14ac:dyDescent="0.25">
      <c r="A276" s="12">
        <v>10</v>
      </c>
      <c r="B276" s="12">
        <v>1.4317313209176064E-2</v>
      </c>
      <c r="C276" s="12">
        <v>1200000</v>
      </c>
      <c r="D276" s="12">
        <f t="shared" si="51"/>
        <v>600</v>
      </c>
      <c r="E276" s="12">
        <v>10</v>
      </c>
      <c r="F276" s="12">
        <v>2.9522990807890892E-2</v>
      </c>
      <c r="G276" s="12">
        <v>600000</v>
      </c>
      <c r="H276" s="12">
        <f t="shared" si="61"/>
        <v>600</v>
      </c>
      <c r="I276" s="12">
        <f t="shared" si="62"/>
        <v>600</v>
      </c>
      <c r="J276" s="12">
        <f t="shared" si="60"/>
        <v>10</v>
      </c>
      <c r="K276" s="18">
        <f t="shared" si="63"/>
        <v>73.363294824957848</v>
      </c>
    </row>
    <row r="277" spans="1:11" x14ac:dyDescent="0.25">
      <c r="A277" s="12">
        <v>10</v>
      </c>
      <c r="B277" s="12">
        <v>1.4547346159815788E-2</v>
      </c>
      <c r="C277" s="12">
        <v>1300000</v>
      </c>
      <c r="D277" s="12">
        <f t="shared" si="51"/>
        <v>650</v>
      </c>
      <c r="E277" s="12">
        <v>10</v>
      </c>
      <c r="F277" s="12">
        <v>2.9990678653120995E-2</v>
      </c>
      <c r="G277" s="12">
        <v>650000</v>
      </c>
      <c r="H277" s="12">
        <f t="shared" si="61"/>
        <v>650</v>
      </c>
      <c r="I277" s="12">
        <f t="shared" si="62"/>
        <v>650</v>
      </c>
      <c r="J277" s="12">
        <f t="shared" si="60"/>
        <v>10</v>
      </c>
      <c r="K277" s="18">
        <f t="shared" si="63"/>
        <v>74.528703466057777</v>
      </c>
    </row>
    <row r="278" spans="1:11" x14ac:dyDescent="0.25">
      <c r="A278" s="12">
        <v>10</v>
      </c>
      <c r="B278" s="12">
        <v>1.4892091974616051E-2</v>
      </c>
      <c r="C278" s="12">
        <v>1400000</v>
      </c>
      <c r="D278" s="12">
        <f t="shared" ref="D278:D324" si="64">C278/2/1000</f>
        <v>700</v>
      </c>
      <c r="E278" s="12">
        <v>10</v>
      </c>
      <c r="F278" s="12">
        <v>3.0462294816970825E-2</v>
      </c>
      <c r="G278" s="12">
        <v>700000</v>
      </c>
      <c r="H278" s="12">
        <f t="shared" si="61"/>
        <v>700</v>
      </c>
      <c r="I278" s="12">
        <f t="shared" si="62"/>
        <v>700</v>
      </c>
      <c r="J278" s="12">
        <f t="shared" si="60"/>
        <v>10</v>
      </c>
      <c r="K278" s="18">
        <f t="shared" si="63"/>
        <v>75.816681608557701</v>
      </c>
    </row>
    <row r="279" spans="1:11" x14ac:dyDescent="0.25">
      <c r="A279" s="12">
        <v>10</v>
      </c>
      <c r="B279" s="12">
        <v>1.4931740239262581E-2</v>
      </c>
      <c r="C279" s="12">
        <v>1500000</v>
      </c>
      <c r="D279" s="12">
        <f t="shared" si="64"/>
        <v>750</v>
      </c>
      <c r="E279" s="12">
        <v>10</v>
      </c>
      <c r="F279" s="12">
        <v>3.0935587361454964E-2</v>
      </c>
      <c r="G279" s="12">
        <v>750000</v>
      </c>
      <c r="H279" s="12">
        <f t="shared" si="61"/>
        <v>750</v>
      </c>
      <c r="I279" s="12">
        <f t="shared" si="62"/>
        <v>750</v>
      </c>
      <c r="J279" s="12">
        <f t="shared" si="60"/>
        <v>10</v>
      </c>
      <c r="K279" s="18">
        <f t="shared" si="63"/>
        <v>76.802914962172508</v>
      </c>
    </row>
    <row r="280" spans="1:11" x14ac:dyDescent="0.25">
      <c r="A280" s="12">
        <v>10</v>
      </c>
      <c r="B280" s="12">
        <v>1.5060598030686378E-2</v>
      </c>
      <c r="C280" s="12">
        <v>1600000</v>
      </c>
      <c r="D280" s="12">
        <f t="shared" si="64"/>
        <v>800</v>
      </c>
      <c r="E280" s="12">
        <v>10</v>
      </c>
      <c r="F280" s="12">
        <v>3.1409002840518951E-2</v>
      </c>
      <c r="G280" s="12">
        <v>800000</v>
      </c>
      <c r="H280" s="12">
        <f t="shared" si="61"/>
        <v>800</v>
      </c>
      <c r="I280" s="12">
        <f t="shared" si="62"/>
        <v>800</v>
      </c>
      <c r="J280" s="12">
        <f t="shared" si="60"/>
        <v>10</v>
      </c>
      <c r="K280" s="18">
        <f t="shared" si="63"/>
        <v>77.878603711724281</v>
      </c>
    </row>
    <row r="281" spans="1:11" x14ac:dyDescent="0.25">
      <c r="A281" s="12">
        <v>10</v>
      </c>
      <c r="B281" s="12">
        <v>1.5024127438664436E-2</v>
      </c>
      <c r="C281" s="12">
        <v>1700000</v>
      </c>
      <c r="D281" s="12">
        <f t="shared" si="64"/>
        <v>850</v>
      </c>
      <c r="E281" s="12">
        <v>10</v>
      </c>
      <c r="F281" s="12">
        <v>3.1877260655164719E-2</v>
      </c>
      <c r="G281" s="12">
        <v>850000</v>
      </c>
      <c r="H281" s="12">
        <f t="shared" si="61"/>
        <v>850</v>
      </c>
      <c r="I281" s="12">
        <f t="shared" si="62"/>
        <v>850</v>
      </c>
      <c r="J281" s="12">
        <f t="shared" si="60"/>
        <v>10</v>
      </c>
      <c r="K281" s="18">
        <f t="shared" si="63"/>
        <v>78.778648748993874</v>
      </c>
    </row>
    <row r="282" spans="1:11" x14ac:dyDescent="0.25">
      <c r="A282" s="12">
        <v>10</v>
      </c>
      <c r="B282" s="12">
        <v>1.5140311792492867E-2</v>
      </c>
      <c r="C282" s="12">
        <v>1800000</v>
      </c>
      <c r="D282" s="12">
        <f t="shared" si="64"/>
        <v>900</v>
      </c>
      <c r="E282" s="12">
        <v>10</v>
      </c>
      <c r="F282" s="12">
        <v>3.2344233244657516E-2</v>
      </c>
      <c r="G282" s="12">
        <v>900000</v>
      </c>
      <c r="H282" s="12">
        <f t="shared" si="61"/>
        <v>900</v>
      </c>
      <c r="I282" s="12">
        <f t="shared" si="62"/>
        <v>900</v>
      </c>
      <c r="J282" s="12">
        <f t="shared" si="60"/>
        <v>10</v>
      </c>
      <c r="K282" s="18">
        <f t="shared" si="63"/>
        <v>79.828778281807899</v>
      </c>
    </row>
    <row r="283" spans="1:11" x14ac:dyDescent="0.25">
      <c r="A283" s="12">
        <v>10</v>
      </c>
      <c r="B283" s="12">
        <v>1.5276920050382614E-2</v>
      </c>
      <c r="C283" s="12">
        <v>1900000</v>
      </c>
      <c r="D283" s="12">
        <f t="shared" si="64"/>
        <v>950</v>
      </c>
      <c r="E283" s="12">
        <v>10</v>
      </c>
      <c r="F283" s="12">
        <v>3.2807815819978714E-2</v>
      </c>
      <c r="G283" s="12">
        <v>950000</v>
      </c>
      <c r="H283" s="12">
        <f t="shared" si="61"/>
        <v>950</v>
      </c>
      <c r="I283" s="12">
        <f t="shared" si="62"/>
        <v>950</v>
      </c>
      <c r="J283" s="12">
        <f t="shared" si="60"/>
        <v>10</v>
      </c>
      <c r="K283" s="18">
        <f t="shared" si="63"/>
        <v>80.892551690340042</v>
      </c>
    </row>
    <row r="284" spans="1:11" x14ac:dyDescent="0.25">
      <c r="A284" s="12">
        <v>10</v>
      </c>
      <c r="B284" s="12">
        <v>1.541414950042963E-2</v>
      </c>
      <c r="C284" s="12">
        <v>2000000</v>
      </c>
      <c r="D284" s="12">
        <f t="shared" si="64"/>
        <v>1000</v>
      </c>
      <c r="E284" s="12">
        <v>10</v>
      </c>
      <c r="F284" s="12">
        <v>3.3277686685323715E-2</v>
      </c>
      <c r="G284" s="12">
        <v>1000000</v>
      </c>
      <c r="H284" s="12">
        <f t="shared" si="61"/>
        <v>1000</v>
      </c>
      <c r="I284" s="12">
        <f t="shared" si="62"/>
        <v>1000</v>
      </c>
      <c r="J284" s="12">
        <f t="shared" si="60"/>
        <v>10</v>
      </c>
      <c r="K284" s="18">
        <f t="shared" si="63"/>
        <v>81.969522871077061</v>
      </c>
    </row>
    <row r="285" spans="1:11" x14ac:dyDescent="0.25">
      <c r="A285" s="12">
        <v>10</v>
      </c>
      <c r="B285" s="12">
        <v>1.5553495846688747E-2</v>
      </c>
      <c r="C285" s="12">
        <v>2100000</v>
      </c>
      <c r="D285" s="12">
        <f t="shared" si="64"/>
        <v>1050</v>
      </c>
      <c r="E285" s="12">
        <v>10</v>
      </c>
      <c r="F285" s="12">
        <v>3.3743053674697876E-2</v>
      </c>
      <c r="G285" s="12">
        <v>1050000</v>
      </c>
      <c r="H285" s="12">
        <f t="shared" si="61"/>
        <v>1050</v>
      </c>
      <c r="I285" s="12">
        <f t="shared" si="62"/>
        <v>1050</v>
      </c>
      <c r="J285" s="12">
        <f t="shared" si="60"/>
        <v>10</v>
      </c>
      <c r="K285" s="18">
        <f t="shared" si="63"/>
        <v>83.039603196084499</v>
      </c>
    </row>
    <row r="286" spans="1:11" x14ac:dyDescent="0.25">
      <c r="A286" s="12">
        <v>10</v>
      </c>
      <c r="B286" s="12">
        <v>1.5686055645346642E-2</v>
      </c>
      <c r="C286" s="12">
        <v>2200000</v>
      </c>
      <c r="D286" s="12">
        <f t="shared" si="64"/>
        <v>1100</v>
      </c>
      <c r="E286" s="12">
        <v>10</v>
      </c>
      <c r="F286" s="12">
        <v>3.4207660704851151E-2</v>
      </c>
      <c r="G286" s="12">
        <v>1100000</v>
      </c>
      <c r="H286" s="12">
        <f t="shared" si="61"/>
        <v>1100</v>
      </c>
      <c r="I286" s="12">
        <f t="shared" si="62"/>
        <v>1100</v>
      </c>
      <c r="J286" s="12">
        <f t="shared" si="60"/>
        <v>10</v>
      </c>
      <c r="K286" s="18">
        <f t="shared" si="63"/>
        <v>84.101377055048943</v>
      </c>
    </row>
    <row r="287" spans="1:11" x14ac:dyDescent="0.25">
      <c r="A287" s="12">
        <v>10</v>
      </c>
      <c r="B287" s="12">
        <v>1.5775565057992935E-2</v>
      </c>
      <c r="C287" s="12">
        <v>2300000</v>
      </c>
      <c r="D287" s="12">
        <f t="shared" si="64"/>
        <v>1150</v>
      </c>
      <c r="E287" s="12">
        <v>10</v>
      </c>
      <c r="F287" s="12">
        <v>3.4671682864427567E-2</v>
      </c>
      <c r="G287" s="12">
        <v>1150000</v>
      </c>
      <c r="H287" s="12">
        <f t="shared" si="61"/>
        <v>1150</v>
      </c>
      <c r="I287" s="12">
        <f t="shared" si="62"/>
        <v>1150</v>
      </c>
      <c r="J287" s="12">
        <f t="shared" si="60"/>
        <v>10</v>
      </c>
      <c r="K287" s="18">
        <f t="shared" si="63"/>
        <v>85.118930786848068</v>
      </c>
    </row>
    <row r="288" spans="1:11" x14ac:dyDescent="0.25">
      <c r="A288" s="12">
        <v>10</v>
      </c>
      <c r="B288" s="12">
        <v>1.5832444652915001E-2</v>
      </c>
      <c r="C288" s="12">
        <v>2400000</v>
      </c>
      <c r="D288" s="12">
        <f t="shared" si="64"/>
        <v>1200</v>
      </c>
      <c r="E288" s="12">
        <v>10</v>
      </c>
      <c r="F288" s="12">
        <v>3.5136256366968155E-2</v>
      </c>
      <c r="G288" s="12">
        <v>1200000</v>
      </c>
      <c r="H288" s="12">
        <f t="shared" si="61"/>
        <v>1200</v>
      </c>
      <c r="I288" s="12">
        <f t="shared" si="62"/>
        <v>1200</v>
      </c>
      <c r="J288" s="12">
        <f t="shared" si="60"/>
        <v>10</v>
      </c>
      <c r="K288" s="18">
        <f t="shared" si="63"/>
        <v>86.104957386851311</v>
      </c>
    </row>
    <row r="289" spans="1:11" x14ac:dyDescent="0.25">
      <c r="A289" s="12">
        <v>10</v>
      </c>
      <c r="B289" s="12">
        <v>1.5873460099101067E-2</v>
      </c>
      <c r="C289" s="12">
        <v>2500000</v>
      </c>
      <c r="D289" s="12">
        <f t="shared" si="64"/>
        <v>1250</v>
      </c>
      <c r="E289" s="12">
        <v>10</v>
      </c>
      <c r="F289" s="12">
        <v>3.559977188706398E-2</v>
      </c>
      <c r="G289" s="12">
        <v>1250000</v>
      </c>
      <c r="H289" s="12">
        <f t="shared" ref="H289:H294" si="65">G289/1000</f>
        <v>1250</v>
      </c>
      <c r="I289" s="12">
        <f t="shared" ref="I289:I294" si="66">H289</f>
        <v>1250</v>
      </c>
      <c r="J289" s="12">
        <f t="shared" ref="J289:J295" si="67">E289</f>
        <v>10</v>
      </c>
      <c r="K289" s="18">
        <f t="shared" ref="K289:K294" si="68">(B289+2*F289)*1000</f>
        <v>87.073003873229027</v>
      </c>
    </row>
    <row r="290" spans="1:11" x14ac:dyDescent="0.25">
      <c r="A290" s="12">
        <v>10</v>
      </c>
      <c r="B290" s="12">
        <v>1.5973538160324097E-2</v>
      </c>
      <c r="C290" s="12">
        <v>2600000</v>
      </c>
      <c r="D290" s="12">
        <f t="shared" si="64"/>
        <v>1300</v>
      </c>
      <c r="E290" s="12">
        <v>10</v>
      </c>
      <c r="F290" s="12">
        <v>3.6060858517885208E-2</v>
      </c>
      <c r="G290" s="12">
        <v>1300000</v>
      </c>
      <c r="H290" s="12">
        <f t="shared" si="65"/>
        <v>1300</v>
      </c>
      <c r="I290" s="12">
        <f t="shared" si="66"/>
        <v>1300</v>
      </c>
      <c r="J290" s="12">
        <f t="shared" si="67"/>
        <v>10</v>
      </c>
      <c r="K290" s="18">
        <f t="shared" si="68"/>
        <v>88.095255196094513</v>
      </c>
    </row>
    <row r="291" spans="1:11" x14ac:dyDescent="0.25">
      <c r="A291" s="12">
        <v>10</v>
      </c>
      <c r="B291" s="12">
        <v>1.6075851395726204E-2</v>
      </c>
      <c r="C291" s="12">
        <v>2700000</v>
      </c>
      <c r="D291" s="12">
        <f t="shared" si="64"/>
        <v>1350</v>
      </c>
      <c r="E291" s="12">
        <v>10</v>
      </c>
      <c r="F291" s="12">
        <v>3.6529887467622757E-2</v>
      </c>
      <c r="G291" s="12">
        <v>1350000</v>
      </c>
      <c r="H291" s="12">
        <f t="shared" si="65"/>
        <v>1350</v>
      </c>
      <c r="I291" s="12">
        <f t="shared" si="66"/>
        <v>1350</v>
      </c>
      <c r="J291" s="12">
        <f t="shared" si="67"/>
        <v>10</v>
      </c>
      <c r="K291" s="18">
        <f t="shared" si="68"/>
        <v>89.135626330971718</v>
      </c>
    </row>
    <row r="292" spans="1:11" x14ac:dyDescent="0.25">
      <c r="A292" s="12">
        <v>10</v>
      </c>
      <c r="B292" s="12">
        <v>1.6176419332623482E-2</v>
      </c>
      <c r="C292" s="12">
        <v>2800000</v>
      </c>
      <c r="D292" s="12">
        <f t="shared" si="64"/>
        <v>1400</v>
      </c>
      <c r="E292" s="12">
        <v>10</v>
      </c>
      <c r="F292" s="12">
        <v>3.6995600908994675E-2</v>
      </c>
      <c r="G292" s="12">
        <v>1400000</v>
      </c>
      <c r="H292" s="12">
        <f t="shared" si="65"/>
        <v>1400</v>
      </c>
      <c r="I292" s="12">
        <f t="shared" si="66"/>
        <v>1400</v>
      </c>
      <c r="J292" s="12">
        <f t="shared" si="67"/>
        <v>10</v>
      </c>
      <c r="K292" s="18">
        <f t="shared" si="68"/>
        <v>90.167621150612831</v>
      </c>
    </row>
    <row r="293" spans="1:11" x14ac:dyDescent="0.25">
      <c r="A293" s="12">
        <v>10</v>
      </c>
      <c r="B293" s="12">
        <v>1.6278566792607307E-2</v>
      </c>
      <c r="C293" s="12">
        <v>2900000</v>
      </c>
      <c r="D293" s="12">
        <f t="shared" si="64"/>
        <v>1450</v>
      </c>
      <c r="E293" s="12">
        <v>10</v>
      </c>
      <c r="F293" s="12">
        <v>3.7459082901477814E-2</v>
      </c>
      <c r="G293" s="12">
        <v>1450000</v>
      </c>
      <c r="H293" s="12">
        <f t="shared" si="65"/>
        <v>1450</v>
      </c>
      <c r="I293" s="12">
        <f t="shared" si="66"/>
        <v>1450</v>
      </c>
      <c r="J293" s="12">
        <f t="shared" si="67"/>
        <v>10</v>
      </c>
      <c r="K293" s="18">
        <f t="shared" si="68"/>
        <v>91.196732595562935</v>
      </c>
    </row>
    <row r="294" spans="1:11" x14ac:dyDescent="0.25">
      <c r="A294" s="12">
        <v>10</v>
      </c>
      <c r="B294" s="12">
        <v>1.6379060223698616E-2</v>
      </c>
      <c r="C294" s="12">
        <v>3000000</v>
      </c>
      <c r="D294" s="12">
        <f t="shared" si="64"/>
        <v>1500</v>
      </c>
      <c r="E294" s="12">
        <v>10</v>
      </c>
      <c r="F294" s="12">
        <v>3.7923805415630341E-2</v>
      </c>
      <c r="G294" s="12">
        <v>1500000</v>
      </c>
      <c r="H294" s="12">
        <f t="shared" si="65"/>
        <v>1500</v>
      </c>
      <c r="I294" s="12">
        <f t="shared" si="66"/>
        <v>1500</v>
      </c>
      <c r="J294" s="12">
        <f t="shared" si="67"/>
        <v>10</v>
      </c>
      <c r="K294" s="18">
        <f t="shared" si="68"/>
        <v>92.226671054959297</v>
      </c>
    </row>
    <row r="295" spans="1:11" x14ac:dyDescent="0.25">
      <c r="A295" s="12">
        <f>A296</f>
        <v>10.5</v>
      </c>
      <c r="B295" s="12">
        <f>B296-(B297-B296)</f>
        <v>1.3100530952215195E-2</v>
      </c>
      <c r="C295" s="12">
        <v>500000</v>
      </c>
      <c r="D295" s="12">
        <f>C295/2/1000</f>
        <v>250</v>
      </c>
      <c r="E295" s="12">
        <f>E296</f>
        <v>10.5</v>
      </c>
      <c r="F295" s="12">
        <f>F296-(F297-F296)</f>
        <v>2.6233095675706863E-2</v>
      </c>
      <c r="G295" s="12">
        <f>D295*1000</f>
        <v>250000</v>
      </c>
      <c r="H295" s="12">
        <f>G295/1000</f>
        <v>250</v>
      </c>
      <c r="I295" s="12">
        <f>H295</f>
        <v>250</v>
      </c>
      <c r="J295" s="12">
        <f t="shared" si="67"/>
        <v>10.5</v>
      </c>
      <c r="K295" s="18">
        <f>(B295+2*F295)*1000</f>
        <v>65.566722303628922</v>
      </c>
    </row>
    <row r="296" spans="1:11" x14ac:dyDescent="0.25">
      <c r="A296" s="12">
        <v>10.5</v>
      </c>
      <c r="B296" s="12">
        <v>1.3253049924969673E-2</v>
      </c>
      <c r="C296" s="12">
        <v>600000</v>
      </c>
      <c r="D296" s="12">
        <f t="shared" si="64"/>
        <v>300</v>
      </c>
      <c r="E296" s="12">
        <v>10.5</v>
      </c>
      <c r="F296" s="12">
        <v>2.6700720191001892E-2</v>
      </c>
      <c r="G296" s="12">
        <v>300000</v>
      </c>
      <c r="H296" s="12">
        <f t="shared" si="61"/>
        <v>300</v>
      </c>
      <c r="I296" s="12">
        <f t="shared" si="62"/>
        <v>300</v>
      </c>
      <c r="J296" s="12">
        <f t="shared" si="60"/>
        <v>10.5</v>
      </c>
      <c r="K296" s="18">
        <f t="shared" si="63"/>
        <v>66.654490306973457</v>
      </c>
    </row>
    <row r="297" spans="1:11" x14ac:dyDescent="0.25">
      <c r="A297" s="12">
        <v>10.5</v>
      </c>
      <c r="B297" s="12">
        <v>1.3405568897724152E-2</v>
      </c>
      <c r="C297" s="12">
        <v>700000</v>
      </c>
      <c r="D297" s="12">
        <f t="shared" si="64"/>
        <v>350</v>
      </c>
      <c r="E297" s="12">
        <v>10.5</v>
      </c>
      <c r="F297" s="12">
        <v>2.7168344706296921E-2</v>
      </c>
      <c r="G297" s="12">
        <v>350000</v>
      </c>
      <c r="H297" s="12">
        <f t="shared" si="61"/>
        <v>350</v>
      </c>
      <c r="I297" s="12">
        <f t="shared" si="62"/>
        <v>350</v>
      </c>
      <c r="J297" s="12">
        <f t="shared" si="60"/>
        <v>10.5</v>
      </c>
      <c r="K297" s="18">
        <f t="shared" si="63"/>
        <v>67.742258310317993</v>
      </c>
    </row>
    <row r="298" spans="1:11" x14ac:dyDescent="0.25">
      <c r="A298" s="12">
        <v>10.5</v>
      </c>
      <c r="B298" s="12">
        <v>1.3577776029706001E-2</v>
      </c>
      <c r="C298" s="12">
        <v>800000</v>
      </c>
      <c r="D298" s="12">
        <f t="shared" si="64"/>
        <v>400</v>
      </c>
      <c r="E298" s="12">
        <v>10.5</v>
      </c>
      <c r="F298" s="12">
        <v>2.7639258652925491E-2</v>
      </c>
      <c r="G298" s="12">
        <v>400000</v>
      </c>
      <c r="H298" s="12">
        <f t="shared" si="61"/>
        <v>400</v>
      </c>
      <c r="I298" s="12">
        <f t="shared" si="62"/>
        <v>400</v>
      </c>
      <c r="J298" s="12">
        <f t="shared" si="60"/>
        <v>10.5</v>
      </c>
      <c r="K298" s="18">
        <f t="shared" si="63"/>
        <v>68.856293335556984</v>
      </c>
    </row>
    <row r="299" spans="1:11" x14ac:dyDescent="0.25">
      <c r="A299" s="12">
        <v>10.5</v>
      </c>
      <c r="B299" s="12">
        <v>1.3763288967311382E-2</v>
      </c>
      <c r="C299" s="12">
        <v>900000</v>
      </c>
      <c r="D299" s="12">
        <f t="shared" si="64"/>
        <v>450</v>
      </c>
      <c r="E299" s="12">
        <v>10.5</v>
      </c>
      <c r="F299" s="12">
        <v>2.8111357241868973E-2</v>
      </c>
      <c r="G299" s="12">
        <v>450000</v>
      </c>
      <c r="H299" s="12">
        <f t="shared" si="61"/>
        <v>450</v>
      </c>
      <c r="I299" s="12">
        <f t="shared" si="62"/>
        <v>450</v>
      </c>
      <c r="J299" s="12">
        <f t="shared" si="60"/>
        <v>10.5</v>
      </c>
      <c r="K299" s="18">
        <f t="shared" si="63"/>
        <v>69.986003451049328</v>
      </c>
    </row>
    <row r="300" spans="1:11" x14ac:dyDescent="0.25">
      <c r="A300" s="12">
        <v>10.5</v>
      </c>
      <c r="B300" s="12">
        <v>1.3954146765172482E-2</v>
      </c>
      <c r="C300" s="12">
        <v>1000000</v>
      </c>
      <c r="D300" s="12">
        <f t="shared" si="64"/>
        <v>500</v>
      </c>
      <c r="E300" s="12">
        <v>10.5</v>
      </c>
      <c r="F300" s="12">
        <v>2.8583677485585213E-2</v>
      </c>
      <c r="G300" s="12">
        <v>500000</v>
      </c>
      <c r="H300" s="12">
        <f t="shared" si="61"/>
        <v>500</v>
      </c>
      <c r="I300" s="12">
        <f t="shared" si="62"/>
        <v>500</v>
      </c>
      <c r="J300" s="12">
        <f t="shared" si="60"/>
        <v>10.5</v>
      </c>
      <c r="K300" s="18">
        <f t="shared" si="63"/>
        <v>71.121501736342907</v>
      </c>
    </row>
    <row r="301" spans="1:11" x14ac:dyDescent="0.25">
      <c r="A301" s="12">
        <v>10.5</v>
      </c>
      <c r="B301" s="12">
        <v>1.413552463054657E-2</v>
      </c>
      <c r="C301" s="12">
        <v>1100000</v>
      </c>
      <c r="D301" s="12">
        <f t="shared" si="64"/>
        <v>550</v>
      </c>
      <c r="E301" s="12">
        <v>10.5</v>
      </c>
      <c r="F301" s="12">
        <v>2.9053265228867531E-2</v>
      </c>
      <c r="G301" s="12">
        <v>550000</v>
      </c>
      <c r="H301" s="12">
        <f t="shared" si="61"/>
        <v>550</v>
      </c>
      <c r="I301" s="12">
        <f t="shared" si="62"/>
        <v>550</v>
      </c>
      <c r="J301" s="12">
        <f t="shared" si="60"/>
        <v>10.5</v>
      </c>
      <c r="K301" s="18">
        <f t="shared" si="63"/>
        <v>72.242055088281631</v>
      </c>
    </row>
    <row r="302" spans="1:11" x14ac:dyDescent="0.25">
      <c r="A302" s="12">
        <v>10.5</v>
      </c>
      <c r="B302" s="12">
        <v>1.4321092516183853E-2</v>
      </c>
      <c r="C302" s="12">
        <v>1200000</v>
      </c>
      <c r="D302" s="12">
        <f t="shared" si="64"/>
        <v>600</v>
      </c>
      <c r="E302" s="12">
        <v>10.5</v>
      </c>
      <c r="F302" s="12">
        <v>2.9524076730012894E-2</v>
      </c>
      <c r="G302" s="12">
        <v>600000</v>
      </c>
      <c r="H302" s="12">
        <f t="shared" si="61"/>
        <v>600</v>
      </c>
      <c r="I302" s="12">
        <f t="shared" si="62"/>
        <v>600</v>
      </c>
      <c r="J302" s="12">
        <f t="shared" si="60"/>
        <v>10.5</v>
      </c>
      <c r="K302" s="18">
        <f t="shared" si="63"/>
        <v>73.369245976209641</v>
      </c>
    </row>
    <row r="303" spans="1:11" x14ac:dyDescent="0.25">
      <c r="A303" s="12">
        <v>10.5</v>
      </c>
      <c r="B303" s="12">
        <v>1.4588997699320316E-2</v>
      </c>
      <c r="C303" s="12">
        <v>1300000</v>
      </c>
      <c r="D303" s="12">
        <f t="shared" si="64"/>
        <v>650</v>
      </c>
      <c r="E303" s="12">
        <v>10.5</v>
      </c>
      <c r="F303" s="12">
        <v>2.9995027929544449E-2</v>
      </c>
      <c r="G303" s="12">
        <v>650000</v>
      </c>
      <c r="H303" s="12">
        <f t="shared" si="61"/>
        <v>650</v>
      </c>
      <c r="I303" s="12">
        <f t="shared" si="62"/>
        <v>650</v>
      </c>
      <c r="J303" s="12">
        <f t="shared" si="60"/>
        <v>10.5</v>
      </c>
      <c r="K303" s="18">
        <f t="shared" si="63"/>
        <v>74.579053558409214</v>
      </c>
    </row>
    <row r="304" spans="1:11" x14ac:dyDescent="0.25">
      <c r="A304" s="12">
        <v>10.5</v>
      </c>
      <c r="B304" s="12">
        <v>1.4867866411805153E-2</v>
      </c>
      <c r="C304" s="12">
        <v>1400000</v>
      </c>
      <c r="D304" s="12">
        <f t="shared" si="64"/>
        <v>700</v>
      </c>
      <c r="E304" s="12">
        <v>10.5</v>
      </c>
      <c r="F304" s="12">
        <v>3.0467985197901726E-2</v>
      </c>
      <c r="G304" s="12">
        <v>700000</v>
      </c>
      <c r="H304" s="12">
        <f t="shared" si="61"/>
        <v>700</v>
      </c>
      <c r="I304" s="12">
        <f t="shared" si="62"/>
        <v>700</v>
      </c>
      <c r="J304" s="12">
        <f t="shared" si="60"/>
        <v>10.5</v>
      </c>
      <c r="K304" s="18">
        <f t="shared" si="63"/>
        <v>75.803836807608604</v>
      </c>
    </row>
    <row r="305" spans="1:11" x14ac:dyDescent="0.25">
      <c r="A305" s="12">
        <v>10.5</v>
      </c>
      <c r="B305" s="12">
        <v>1.4938097447156906E-2</v>
      </c>
      <c r="C305" s="12">
        <v>1500000</v>
      </c>
      <c r="D305" s="12">
        <f t="shared" si="64"/>
        <v>750</v>
      </c>
      <c r="E305" s="12">
        <v>10.5</v>
      </c>
      <c r="F305" s="12">
        <v>3.0938426032662392E-2</v>
      </c>
      <c r="G305" s="12">
        <v>750000</v>
      </c>
      <c r="H305" s="12">
        <f t="shared" si="61"/>
        <v>750</v>
      </c>
      <c r="I305" s="12">
        <f t="shared" si="62"/>
        <v>750</v>
      </c>
      <c r="J305" s="12">
        <f t="shared" si="60"/>
        <v>10.5</v>
      </c>
      <c r="K305" s="18">
        <f t="shared" si="63"/>
        <v>76.814949512481689</v>
      </c>
    </row>
    <row r="306" spans="1:11" x14ac:dyDescent="0.25">
      <c r="A306" s="12">
        <v>10.5</v>
      </c>
      <c r="B306" s="12">
        <v>1.5061026439070702E-2</v>
      </c>
      <c r="C306" s="12">
        <v>1600000</v>
      </c>
      <c r="D306" s="12">
        <f t="shared" si="64"/>
        <v>800</v>
      </c>
      <c r="E306" s="12">
        <v>10.5</v>
      </c>
      <c r="F306" s="12">
        <v>3.1407721340656281E-2</v>
      </c>
      <c r="G306" s="12">
        <v>800000</v>
      </c>
      <c r="H306" s="12">
        <f t="shared" si="61"/>
        <v>800</v>
      </c>
      <c r="I306" s="12">
        <f t="shared" si="62"/>
        <v>800</v>
      </c>
      <c r="J306" s="12">
        <f t="shared" si="60"/>
        <v>10.5</v>
      </c>
      <c r="K306" s="18">
        <f t="shared" si="63"/>
        <v>77.876469120383263</v>
      </c>
    </row>
    <row r="307" spans="1:11" x14ac:dyDescent="0.25">
      <c r="A307" s="12">
        <v>10.5</v>
      </c>
      <c r="B307" s="12">
        <v>1.5026689507067204E-2</v>
      </c>
      <c r="C307" s="12">
        <v>1700000</v>
      </c>
      <c r="D307" s="12">
        <f t="shared" si="64"/>
        <v>850</v>
      </c>
      <c r="E307" s="12">
        <v>10.5</v>
      </c>
      <c r="F307" s="12">
        <v>3.1877133995294571E-2</v>
      </c>
      <c r="G307" s="12">
        <v>850000</v>
      </c>
      <c r="H307" s="12">
        <f t="shared" si="61"/>
        <v>850</v>
      </c>
      <c r="I307" s="12">
        <f t="shared" si="62"/>
        <v>850</v>
      </c>
      <c r="J307" s="12">
        <f t="shared" si="60"/>
        <v>10.5</v>
      </c>
      <c r="K307" s="18">
        <f t="shared" si="63"/>
        <v>78.780957497656345</v>
      </c>
    </row>
    <row r="308" spans="1:11" x14ac:dyDescent="0.25">
      <c r="A308" s="12">
        <v>10.5</v>
      </c>
      <c r="B308" s="12">
        <v>1.5145264565944672E-2</v>
      </c>
      <c r="C308" s="12">
        <v>1800000</v>
      </c>
      <c r="D308" s="12">
        <f t="shared" si="64"/>
        <v>900</v>
      </c>
      <c r="E308" s="12">
        <v>10.5</v>
      </c>
      <c r="F308" s="12">
        <v>3.2347369939088821E-2</v>
      </c>
      <c r="G308" s="12">
        <v>900000</v>
      </c>
      <c r="H308" s="12">
        <f t="shared" si="61"/>
        <v>900</v>
      </c>
      <c r="I308" s="12">
        <f t="shared" si="62"/>
        <v>900</v>
      </c>
      <c r="J308" s="12">
        <f t="shared" si="60"/>
        <v>10.5</v>
      </c>
      <c r="K308" s="18">
        <f t="shared" si="63"/>
        <v>79.840004444122314</v>
      </c>
    </row>
    <row r="309" spans="1:11" x14ac:dyDescent="0.25">
      <c r="A309" s="12">
        <v>10.5</v>
      </c>
      <c r="B309" s="12">
        <v>1.5275733545422554E-2</v>
      </c>
      <c r="C309" s="12">
        <v>1900000</v>
      </c>
      <c r="D309" s="12">
        <f t="shared" si="64"/>
        <v>950</v>
      </c>
      <c r="E309" s="12">
        <v>10.5</v>
      </c>
      <c r="F309" s="12">
        <v>3.2812874764204025E-2</v>
      </c>
      <c r="G309" s="12">
        <v>950000</v>
      </c>
      <c r="H309" s="12">
        <f t="shared" si="61"/>
        <v>950</v>
      </c>
      <c r="I309" s="12">
        <f t="shared" si="62"/>
        <v>950</v>
      </c>
      <c r="J309" s="12">
        <f t="shared" si="60"/>
        <v>10.5</v>
      </c>
      <c r="K309" s="18">
        <f t="shared" si="63"/>
        <v>80.901483073830605</v>
      </c>
    </row>
    <row r="310" spans="1:11" x14ac:dyDescent="0.25">
      <c r="A310" s="12">
        <v>10.5</v>
      </c>
      <c r="B310" s="12">
        <v>1.5422348864376545E-2</v>
      </c>
      <c r="C310" s="12">
        <v>2000000</v>
      </c>
      <c r="D310" s="12">
        <f t="shared" si="64"/>
        <v>1000</v>
      </c>
      <c r="E310" s="12">
        <v>10.5</v>
      </c>
      <c r="F310" s="12">
        <v>3.3280443400144577E-2</v>
      </c>
      <c r="G310" s="12">
        <v>1000000</v>
      </c>
      <c r="H310" s="12">
        <f t="shared" si="61"/>
        <v>1000</v>
      </c>
      <c r="I310" s="12">
        <f t="shared" si="62"/>
        <v>1000</v>
      </c>
      <c r="J310" s="12">
        <f t="shared" si="60"/>
        <v>10.5</v>
      </c>
      <c r="K310" s="18">
        <f t="shared" si="63"/>
        <v>81.983235664665699</v>
      </c>
    </row>
    <row r="311" spans="1:11" x14ac:dyDescent="0.25">
      <c r="A311" s="12">
        <v>10.5</v>
      </c>
      <c r="B311" s="12">
        <v>1.556246355175972E-2</v>
      </c>
      <c r="C311" s="12">
        <v>2100000</v>
      </c>
      <c r="D311" s="12">
        <f t="shared" si="64"/>
        <v>1050</v>
      </c>
      <c r="E311" s="12">
        <v>10.5</v>
      </c>
      <c r="F311" s="12">
        <v>3.3744636923074722E-2</v>
      </c>
      <c r="G311" s="12">
        <v>1050000</v>
      </c>
      <c r="H311" s="12">
        <f t="shared" si="61"/>
        <v>1050</v>
      </c>
      <c r="I311" s="12">
        <f t="shared" si="62"/>
        <v>1050</v>
      </c>
      <c r="J311" s="12">
        <f t="shared" si="60"/>
        <v>10.5</v>
      </c>
      <c r="K311" s="18">
        <f t="shared" si="63"/>
        <v>83.051737397909164</v>
      </c>
    </row>
    <row r="312" spans="1:11" x14ac:dyDescent="0.25">
      <c r="A312" s="12">
        <v>10.5</v>
      </c>
      <c r="B312" s="12">
        <v>1.568899117410183E-2</v>
      </c>
      <c r="C312" s="12">
        <v>2200000</v>
      </c>
      <c r="D312" s="12">
        <f t="shared" si="64"/>
        <v>1100</v>
      </c>
      <c r="E312" s="12">
        <v>10.5</v>
      </c>
      <c r="F312" s="12">
        <v>3.4208126366138458E-2</v>
      </c>
      <c r="G312" s="12">
        <v>1100000</v>
      </c>
      <c r="H312" s="12">
        <f t="shared" si="61"/>
        <v>1100</v>
      </c>
      <c r="I312" s="12">
        <f t="shared" si="62"/>
        <v>1100</v>
      </c>
      <c r="J312" s="12">
        <f t="shared" si="60"/>
        <v>10.5</v>
      </c>
      <c r="K312" s="18">
        <f t="shared" si="63"/>
        <v>84.105243906378746</v>
      </c>
    </row>
    <row r="313" spans="1:11" x14ac:dyDescent="0.25">
      <c r="A313" s="12">
        <v>10.5</v>
      </c>
      <c r="B313" s="12">
        <v>1.5785416588187218E-2</v>
      </c>
      <c r="C313" s="12">
        <v>2300000</v>
      </c>
      <c r="D313" s="12">
        <f t="shared" si="64"/>
        <v>1150</v>
      </c>
      <c r="E313" s="12">
        <v>10.5</v>
      </c>
      <c r="F313" s="12">
        <v>3.4673362970352173E-2</v>
      </c>
      <c r="G313" s="12">
        <v>1150000</v>
      </c>
      <c r="H313" s="12">
        <f t="shared" si="61"/>
        <v>1150</v>
      </c>
      <c r="I313" s="12">
        <f t="shared" si="62"/>
        <v>1150</v>
      </c>
      <c r="J313" s="12">
        <f t="shared" si="60"/>
        <v>10.5</v>
      </c>
      <c r="K313" s="18">
        <f t="shared" si="63"/>
        <v>85.132142528891563</v>
      </c>
    </row>
    <row r="314" spans="1:11" x14ac:dyDescent="0.25">
      <c r="A314" s="12">
        <v>10.5</v>
      </c>
      <c r="B314" s="12">
        <v>1.5823479741811752E-2</v>
      </c>
      <c r="C314" s="12">
        <v>2400000</v>
      </c>
      <c r="D314" s="12">
        <f t="shared" si="64"/>
        <v>1200</v>
      </c>
      <c r="E314" s="12">
        <v>10.5</v>
      </c>
      <c r="F314" s="12">
        <v>3.5138044506311417E-2</v>
      </c>
      <c r="G314" s="12">
        <v>1200000</v>
      </c>
      <c r="H314" s="12">
        <f t="shared" si="61"/>
        <v>1200</v>
      </c>
      <c r="I314" s="12">
        <f t="shared" si="62"/>
        <v>1200</v>
      </c>
      <c r="J314" s="12">
        <f t="shared" si="60"/>
        <v>10.5</v>
      </c>
      <c r="K314" s="18">
        <f t="shared" si="63"/>
        <v>86.099568754434586</v>
      </c>
    </row>
    <row r="315" spans="1:11" x14ac:dyDescent="0.25">
      <c r="A315" s="12">
        <v>10.5</v>
      </c>
      <c r="B315" s="12">
        <v>1.5875203534960747E-2</v>
      </c>
      <c r="C315" s="12">
        <v>2500000</v>
      </c>
      <c r="D315" s="12">
        <f t="shared" si="64"/>
        <v>1250</v>
      </c>
      <c r="E315" s="12">
        <v>10.5</v>
      </c>
      <c r="F315" s="12">
        <v>3.5598617047071457E-2</v>
      </c>
      <c r="G315" s="12">
        <v>1250000</v>
      </c>
      <c r="H315" s="12">
        <f t="shared" ref="H315:H320" si="69">G315/1000</f>
        <v>1250</v>
      </c>
      <c r="I315" s="12">
        <f t="shared" ref="I315:I320" si="70">H315</f>
        <v>1250</v>
      </c>
      <c r="J315" s="12">
        <f t="shared" ref="J315:J321" si="71">E315</f>
        <v>10.5</v>
      </c>
      <c r="K315" s="18">
        <f t="shared" ref="K315:K320" si="72">(B315+2*F315)*1000</f>
        <v>87.072437629103661</v>
      </c>
    </row>
    <row r="316" spans="1:11" x14ac:dyDescent="0.25">
      <c r="A316" s="12">
        <v>10.5</v>
      </c>
      <c r="B316" s="12">
        <v>1.5976596623659134E-2</v>
      </c>
      <c r="C316" s="12">
        <v>2600000</v>
      </c>
      <c r="D316" s="12">
        <f t="shared" si="64"/>
        <v>1300</v>
      </c>
      <c r="E316" s="12">
        <v>10.5</v>
      </c>
      <c r="F316" s="12">
        <v>3.606545552611351E-2</v>
      </c>
      <c r="G316" s="12">
        <v>1300000</v>
      </c>
      <c r="H316" s="12">
        <f t="shared" si="69"/>
        <v>1300</v>
      </c>
      <c r="I316" s="12">
        <f t="shared" si="70"/>
        <v>1300</v>
      </c>
      <c r="J316" s="12">
        <f t="shared" si="71"/>
        <v>10.5</v>
      </c>
      <c r="K316" s="18">
        <f t="shared" si="72"/>
        <v>88.107507675886154</v>
      </c>
    </row>
    <row r="317" spans="1:11" x14ac:dyDescent="0.25">
      <c r="A317" s="12">
        <v>10.5</v>
      </c>
      <c r="B317" s="12">
        <v>1.6079168766736984E-2</v>
      </c>
      <c r="C317" s="12">
        <v>2700000</v>
      </c>
      <c r="D317" s="12">
        <f t="shared" si="64"/>
        <v>1350</v>
      </c>
      <c r="E317" s="12">
        <v>10.5</v>
      </c>
      <c r="F317" s="12">
        <v>3.6530572921037674E-2</v>
      </c>
      <c r="G317" s="12">
        <v>1350000</v>
      </c>
      <c r="H317" s="12">
        <f t="shared" si="69"/>
        <v>1350</v>
      </c>
      <c r="I317" s="12">
        <f t="shared" si="70"/>
        <v>1350</v>
      </c>
      <c r="J317" s="12">
        <f t="shared" si="71"/>
        <v>10.5</v>
      </c>
      <c r="K317" s="18">
        <f t="shared" si="72"/>
        <v>89.140314608812332</v>
      </c>
    </row>
    <row r="318" spans="1:11" x14ac:dyDescent="0.25">
      <c r="A318" s="12">
        <v>10.5</v>
      </c>
      <c r="B318" s="12">
        <v>1.6178369522094727E-2</v>
      </c>
      <c r="C318" s="12">
        <v>2800000</v>
      </c>
      <c r="D318" s="12">
        <f t="shared" si="64"/>
        <v>1400</v>
      </c>
      <c r="E318" s="12">
        <v>10.5</v>
      </c>
      <c r="F318" s="12">
        <v>3.6995679140090942E-2</v>
      </c>
      <c r="G318" s="12">
        <v>1400000</v>
      </c>
      <c r="H318" s="12">
        <f t="shared" si="69"/>
        <v>1400</v>
      </c>
      <c r="I318" s="12">
        <f t="shared" si="70"/>
        <v>1400</v>
      </c>
      <c r="J318" s="12">
        <f t="shared" si="71"/>
        <v>10.5</v>
      </c>
      <c r="K318" s="18">
        <f t="shared" si="72"/>
        <v>90.169727802276611</v>
      </c>
    </row>
    <row r="319" spans="1:11" x14ac:dyDescent="0.25">
      <c r="A319" s="12">
        <v>10.5</v>
      </c>
      <c r="B319" s="12">
        <v>1.6280127689242363E-2</v>
      </c>
      <c r="C319" s="12">
        <v>2900000</v>
      </c>
      <c r="D319" s="12">
        <f t="shared" si="64"/>
        <v>1450</v>
      </c>
      <c r="E319" s="12">
        <v>10.5</v>
      </c>
      <c r="F319" s="12">
        <v>3.7460945546627045E-2</v>
      </c>
      <c r="G319" s="12">
        <v>1450000</v>
      </c>
      <c r="H319" s="12">
        <f t="shared" si="69"/>
        <v>1450</v>
      </c>
      <c r="I319" s="12">
        <f t="shared" si="70"/>
        <v>1450</v>
      </c>
      <c r="J319" s="12">
        <f t="shared" si="71"/>
        <v>10.5</v>
      </c>
      <c r="K319" s="18">
        <f t="shared" si="72"/>
        <v>91.202018782496452</v>
      </c>
    </row>
    <row r="320" spans="1:11" x14ac:dyDescent="0.25">
      <c r="A320" s="12">
        <v>10.5</v>
      </c>
      <c r="B320" s="12">
        <v>1.6381321474909782E-2</v>
      </c>
      <c r="C320" s="12">
        <v>3000000</v>
      </c>
      <c r="D320" s="12">
        <f t="shared" si="64"/>
        <v>1500</v>
      </c>
      <c r="E320" s="12">
        <v>10.5</v>
      </c>
      <c r="F320" s="12">
        <v>3.7925407290458679E-2</v>
      </c>
      <c r="G320" s="12">
        <v>1500000</v>
      </c>
      <c r="H320" s="12">
        <f t="shared" si="69"/>
        <v>1500</v>
      </c>
      <c r="I320" s="12">
        <f t="shared" si="70"/>
        <v>1500</v>
      </c>
      <c r="J320" s="12">
        <f t="shared" si="71"/>
        <v>10.5</v>
      </c>
      <c r="K320" s="18">
        <f t="shared" si="72"/>
        <v>92.232136055827141</v>
      </c>
    </row>
    <row r="321" spans="1:11" x14ac:dyDescent="0.25">
      <c r="A321" s="12">
        <f>A322</f>
        <v>11</v>
      </c>
      <c r="B321" s="12">
        <f>B322-(B323-B322)</f>
        <v>1.3106342405080795E-2</v>
      </c>
      <c r="C321" s="12">
        <v>500000</v>
      </c>
      <c r="D321" s="12">
        <f>C321/2/1000</f>
        <v>250</v>
      </c>
      <c r="E321" s="12">
        <f>E322</f>
        <v>11</v>
      </c>
      <c r="F321" s="12">
        <f>F322-(F323-F322)</f>
        <v>2.6243003085255623E-2</v>
      </c>
      <c r="G321" s="12">
        <f>D321*1000</f>
        <v>250000</v>
      </c>
      <c r="H321" s="12">
        <f>G321/1000</f>
        <v>250</v>
      </c>
      <c r="I321" s="12">
        <f>H321</f>
        <v>250</v>
      </c>
      <c r="J321" s="12">
        <f t="shared" si="71"/>
        <v>11</v>
      </c>
      <c r="K321" s="18">
        <f>(B321+2*F321)*1000</f>
        <v>65.592348575592041</v>
      </c>
    </row>
    <row r="322" spans="1:11" x14ac:dyDescent="0.25">
      <c r="A322" s="12">
        <v>11</v>
      </c>
      <c r="B322" s="12">
        <v>1.3256700709462166E-2</v>
      </c>
      <c r="C322" s="12">
        <v>600000</v>
      </c>
      <c r="D322" s="12">
        <f t="shared" si="64"/>
        <v>300</v>
      </c>
      <c r="E322" s="12">
        <v>11</v>
      </c>
      <c r="F322" s="12">
        <v>2.6707643643021584E-2</v>
      </c>
      <c r="G322" s="12">
        <v>300000</v>
      </c>
      <c r="H322" s="12">
        <f t="shared" si="61"/>
        <v>300</v>
      </c>
      <c r="I322" s="12">
        <f t="shared" si="62"/>
        <v>300</v>
      </c>
      <c r="J322" s="12">
        <f t="shared" si="60"/>
        <v>11</v>
      </c>
      <c r="K322" s="18">
        <f t="shared" si="63"/>
        <v>66.671987995505333</v>
      </c>
    </row>
    <row r="323" spans="1:11" x14ac:dyDescent="0.25">
      <c r="A323" s="12">
        <v>11</v>
      </c>
      <c r="B323" s="12">
        <v>1.3407059013843536E-2</v>
      </c>
      <c r="C323" s="12">
        <v>700000</v>
      </c>
      <c r="D323" s="12">
        <f t="shared" si="64"/>
        <v>350</v>
      </c>
      <c r="E323" s="12">
        <v>11</v>
      </c>
      <c r="F323" s="12">
        <v>2.7172284200787544E-2</v>
      </c>
      <c r="G323" s="12">
        <v>350000</v>
      </c>
      <c r="H323" s="12">
        <f t="shared" si="61"/>
        <v>350</v>
      </c>
      <c r="I323" s="12">
        <f t="shared" si="62"/>
        <v>350</v>
      </c>
      <c r="J323" s="12">
        <f t="shared" si="60"/>
        <v>11</v>
      </c>
      <c r="K323" s="18">
        <f t="shared" si="63"/>
        <v>67.751627415418625</v>
      </c>
    </row>
    <row r="324" spans="1:11" x14ac:dyDescent="0.25">
      <c r="A324" s="12">
        <v>11</v>
      </c>
      <c r="B324" s="12">
        <v>1.3581825420260429E-2</v>
      </c>
      <c r="C324" s="12">
        <v>800000</v>
      </c>
      <c r="D324" s="12">
        <f t="shared" si="64"/>
        <v>400</v>
      </c>
      <c r="E324" s="12">
        <v>11</v>
      </c>
      <c r="F324" s="12">
        <v>2.7642577886581421E-2</v>
      </c>
      <c r="G324" s="12">
        <v>400000</v>
      </c>
      <c r="H324" s="12">
        <f t="shared" si="61"/>
        <v>400</v>
      </c>
      <c r="I324" s="12">
        <f t="shared" si="62"/>
        <v>400</v>
      </c>
      <c r="J324" s="12">
        <f t="shared" si="60"/>
        <v>11</v>
      </c>
      <c r="K324" s="18">
        <f t="shared" si="63"/>
        <v>68.866981193423271</v>
      </c>
    </row>
    <row r="325" spans="1:11" x14ac:dyDescent="0.25">
      <c r="A325" s="12">
        <v>11</v>
      </c>
      <c r="B325" s="12">
        <v>1.3756101951003075E-2</v>
      </c>
      <c r="C325" s="12">
        <v>900000</v>
      </c>
      <c r="D325" s="12">
        <f t="shared" ref="D325:D363" si="73">C325/2/1000</f>
        <v>450</v>
      </c>
      <c r="E325" s="12">
        <v>11</v>
      </c>
      <c r="F325" s="12">
        <v>2.8113501146435738E-2</v>
      </c>
      <c r="G325" s="12">
        <v>450000</v>
      </c>
      <c r="H325" s="12">
        <f t="shared" si="61"/>
        <v>450</v>
      </c>
      <c r="I325" s="12">
        <f t="shared" si="62"/>
        <v>450</v>
      </c>
      <c r="J325" s="12">
        <f t="shared" si="60"/>
        <v>11</v>
      </c>
      <c r="K325" s="18">
        <f t="shared" si="63"/>
        <v>69.98310424387455</v>
      </c>
    </row>
    <row r="326" spans="1:11" x14ac:dyDescent="0.25">
      <c r="A326" s="12">
        <v>11</v>
      </c>
      <c r="B326" s="12">
        <v>1.3955454342067242E-2</v>
      </c>
      <c r="C326" s="12">
        <v>1000000</v>
      </c>
      <c r="D326" s="12">
        <f t="shared" si="73"/>
        <v>500</v>
      </c>
      <c r="E326" s="12">
        <v>11</v>
      </c>
      <c r="F326" s="12">
        <v>2.8585271909832954E-2</v>
      </c>
      <c r="G326" s="12">
        <v>500000</v>
      </c>
      <c r="H326" s="12">
        <f t="shared" si="61"/>
        <v>500</v>
      </c>
      <c r="I326" s="12">
        <f t="shared" si="62"/>
        <v>500</v>
      </c>
      <c r="J326" s="12">
        <f t="shared" si="60"/>
        <v>11</v>
      </c>
      <c r="K326" s="18">
        <f t="shared" si="63"/>
        <v>71.12599816173315</v>
      </c>
    </row>
    <row r="327" spans="1:11" x14ac:dyDescent="0.25">
      <c r="A327" s="12">
        <v>11</v>
      </c>
      <c r="B327" s="12">
        <v>1.4131586067378521E-2</v>
      </c>
      <c r="C327" s="12">
        <v>1100000</v>
      </c>
      <c r="D327" s="12">
        <f t="shared" si="73"/>
        <v>550</v>
      </c>
      <c r="E327" s="12">
        <v>11</v>
      </c>
      <c r="F327" s="12">
        <v>2.9056781902909279E-2</v>
      </c>
      <c r="G327" s="12">
        <v>550000</v>
      </c>
      <c r="H327" s="12">
        <f t="shared" si="61"/>
        <v>550</v>
      </c>
      <c r="I327" s="12">
        <f t="shared" si="62"/>
        <v>550</v>
      </c>
      <c r="J327" s="12">
        <f t="shared" si="60"/>
        <v>11</v>
      </c>
      <c r="K327" s="18">
        <f t="shared" si="63"/>
        <v>72.245149873197079</v>
      </c>
    </row>
    <row r="328" spans="1:11" x14ac:dyDescent="0.25">
      <c r="A328" s="12">
        <v>11</v>
      </c>
      <c r="B328" s="12">
        <v>1.4303682371973991E-2</v>
      </c>
      <c r="C328" s="12">
        <v>1200000</v>
      </c>
      <c r="D328" s="12">
        <f t="shared" si="73"/>
        <v>600</v>
      </c>
      <c r="E328" s="12">
        <v>11</v>
      </c>
      <c r="F328" s="12">
        <v>2.952873706817627E-2</v>
      </c>
      <c r="G328" s="12">
        <v>600000</v>
      </c>
      <c r="H328" s="12">
        <f t="shared" si="61"/>
        <v>600</v>
      </c>
      <c r="I328" s="12">
        <f t="shared" si="62"/>
        <v>600</v>
      </c>
      <c r="J328" s="12">
        <f t="shared" si="60"/>
        <v>11</v>
      </c>
      <c r="K328" s="18">
        <f t="shared" si="63"/>
        <v>73.36115650832653</v>
      </c>
    </row>
    <row r="329" spans="1:11" x14ac:dyDescent="0.25">
      <c r="A329" s="12">
        <v>11</v>
      </c>
      <c r="B329" s="12">
        <v>1.4576190151274204E-2</v>
      </c>
      <c r="C329" s="12">
        <v>1300000</v>
      </c>
      <c r="D329" s="12">
        <f t="shared" si="73"/>
        <v>650</v>
      </c>
      <c r="E329" s="12">
        <v>11</v>
      </c>
      <c r="F329" s="12">
        <v>3.0001692473888397E-2</v>
      </c>
      <c r="G329" s="12">
        <v>650000</v>
      </c>
      <c r="H329" s="12">
        <f t="shared" si="61"/>
        <v>650</v>
      </c>
      <c r="I329" s="12">
        <f t="shared" si="62"/>
        <v>650</v>
      </c>
      <c r="J329" s="12">
        <f t="shared" si="60"/>
        <v>11</v>
      </c>
      <c r="K329" s="18">
        <f t="shared" si="63"/>
        <v>74.579575099050999</v>
      </c>
    </row>
    <row r="330" spans="1:11" x14ac:dyDescent="0.25">
      <c r="A330" s="12">
        <v>11</v>
      </c>
      <c r="B330" s="12">
        <v>1.4870200306177139E-2</v>
      </c>
      <c r="C330" s="12">
        <v>1400000</v>
      </c>
      <c r="D330" s="12">
        <f t="shared" si="73"/>
        <v>700</v>
      </c>
      <c r="E330" s="12">
        <v>11</v>
      </c>
      <c r="F330" s="12">
        <v>3.0467264354228973E-2</v>
      </c>
      <c r="G330" s="12">
        <v>700000</v>
      </c>
      <c r="H330" s="12">
        <f t="shared" si="61"/>
        <v>700</v>
      </c>
      <c r="I330" s="12">
        <f t="shared" si="62"/>
        <v>700</v>
      </c>
      <c r="J330" s="12">
        <f t="shared" si="60"/>
        <v>11</v>
      </c>
      <c r="K330" s="18">
        <f t="shared" si="63"/>
        <v>75.804729014635086</v>
      </c>
    </row>
    <row r="331" spans="1:11" x14ac:dyDescent="0.25">
      <c r="A331" s="12">
        <v>11</v>
      </c>
      <c r="B331" s="12">
        <v>1.4933043159544468E-2</v>
      </c>
      <c r="C331" s="12">
        <v>1500000</v>
      </c>
      <c r="D331" s="12">
        <f t="shared" si="73"/>
        <v>750</v>
      </c>
      <c r="E331" s="12">
        <v>11</v>
      </c>
      <c r="F331" s="12">
        <v>3.0941516160964966E-2</v>
      </c>
      <c r="G331" s="12">
        <v>750000</v>
      </c>
      <c r="H331" s="12">
        <f t="shared" si="61"/>
        <v>750</v>
      </c>
      <c r="I331" s="12">
        <f t="shared" si="62"/>
        <v>750</v>
      </c>
      <c r="J331" s="12">
        <f t="shared" si="60"/>
        <v>11</v>
      </c>
      <c r="K331" s="18">
        <f t="shared" si="63"/>
        <v>76.8160754814744</v>
      </c>
    </row>
    <row r="332" spans="1:11" x14ac:dyDescent="0.25">
      <c r="A332" s="12">
        <v>11</v>
      </c>
      <c r="B332" s="12">
        <v>1.5062039718031883E-2</v>
      </c>
      <c r="C332" s="12">
        <v>1600000</v>
      </c>
      <c r="D332" s="12">
        <f t="shared" si="73"/>
        <v>800</v>
      </c>
      <c r="E332" s="12">
        <v>11</v>
      </c>
      <c r="F332" s="12">
        <v>3.1411398202180862E-2</v>
      </c>
      <c r="G332" s="12">
        <v>800000</v>
      </c>
      <c r="H332" s="12">
        <f t="shared" si="61"/>
        <v>800</v>
      </c>
      <c r="I332" s="12">
        <f t="shared" si="62"/>
        <v>800</v>
      </c>
      <c r="J332" s="12">
        <f t="shared" si="60"/>
        <v>11</v>
      </c>
      <c r="K332" s="18">
        <f t="shared" si="63"/>
        <v>77.884836122393608</v>
      </c>
    </row>
    <row r="333" spans="1:11" x14ac:dyDescent="0.25">
      <c r="A333" s="12">
        <v>11</v>
      </c>
      <c r="B333" s="12">
        <v>1.5029888600111008E-2</v>
      </c>
      <c r="C333" s="12">
        <v>1700000</v>
      </c>
      <c r="D333" s="12">
        <f t="shared" si="73"/>
        <v>850</v>
      </c>
      <c r="E333" s="12">
        <v>11</v>
      </c>
      <c r="F333" s="12">
        <v>3.1881224364042282E-2</v>
      </c>
      <c r="G333" s="12">
        <v>850000</v>
      </c>
      <c r="H333" s="12">
        <f t="shared" si="61"/>
        <v>850</v>
      </c>
      <c r="I333" s="12">
        <f t="shared" si="62"/>
        <v>850</v>
      </c>
      <c r="J333" s="12">
        <f t="shared" si="60"/>
        <v>11</v>
      </c>
      <c r="K333" s="18">
        <f t="shared" si="63"/>
        <v>78.792337328195572</v>
      </c>
    </row>
    <row r="334" spans="1:11" x14ac:dyDescent="0.25">
      <c r="A334" s="12">
        <v>11</v>
      </c>
      <c r="B334" s="12">
        <v>1.5149400569498539E-2</v>
      </c>
      <c r="C334" s="12">
        <v>1800000</v>
      </c>
      <c r="D334" s="12">
        <f t="shared" si="73"/>
        <v>900</v>
      </c>
      <c r="E334" s="12">
        <v>11</v>
      </c>
      <c r="F334" s="12">
        <v>3.2349161803722382E-2</v>
      </c>
      <c r="G334" s="12">
        <v>900000</v>
      </c>
      <c r="H334" s="12">
        <f t="shared" si="61"/>
        <v>900</v>
      </c>
      <c r="I334" s="12">
        <f t="shared" si="62"/>
        <v>900</v>
      </c>
      <c r="J334" s="12">
        <f t="shared" si="60"/>
        <v>11</v>
      </c>
      <c r="K334" s="18">
        <f t="shared" si="63"/>
        <v>79.847724176943302</v>
      </c>
    </row>
    <row r="335" spans="1:11" x14ac:dyDescent="0.25">
      <c r="A335" s="12">
        <v>11</v>
      </c>
      <c r="B335" s="12">
        <v>1.5276327729225159E-2</v>
      </c>
      <c r="C335" s="12">
        <v>1900000</v>
      </c>
      <c r="D335" s="12">
        <f t="shared" si="73"/>
        <v>950</v>
      </c>
      <c r="E335" s="12">
        <v>11</v>
      </c>
      <c r="F335" s="12">
        <v>3.2815676182508469E-2</v>
      </c>
      <c r="G335" s="12">
        <v>950000</v>
      </c>
      <c r="H335" s="12">
        <f t="shared" si="61"/>
        <v>950</v>
      </c>
      <c r="I335" s="12">
        <f t="shared" si="62"/>
        <v>950</v>
      </c>
      <c r="J335" s="12">
        <f t="shared" si="60"/>
        <v>11</v>
      </c>
      <c r="K335" s="18">
        <f t="shared" si="63"/>
        <v>80.907680094242096</v>
      </c>
    </row>
    <row r="336" spans="1:11" x14ac:dyDescent="0.25">
      <c r="A336" s="12">
        <v>11</v>
      </c>
      <c r="B336" s="12">
        <v>1.5416803769767284E-2</v>
      </c>
      <c r="C336" s="12">
        <v>2000000</v>
      </c>
      <c r="D336" s="12">
        <f t="shared" si="73"/>
        <v>1000</v>
      </c>
      <c r="E336" s="12">
        <v>11</v>
      </c>
      <c r="F336" s="12">
        <v>3.3282294869422913E-2</v>
      </c>
      <c r="G336" s="12">
        <v>1000000</v>
      </c>
      <c r="H336" s="12">
        <f t="shared" si="61"/>
        <v>1000</v>
      </c>
      <c r="I336" s="12">
        <f t="shared" si="62"/>
        <v>1000</v>
      </c>
      <c r="J336" s="12">
        <f t="shared" si="60"/>
        <v>11</v>
      </c>
      <c r="K336" s="18">
        <f t="shared" si="63"/>
        <v>81.98139350861311</v>
      </c>
    </row>
    <row r="337" spans="1:11" x14ac:dyDescent="0.25">
      <c r="A337" s="12">
        <v>11</v>
      </c>
      <c r="B337" s="12">
        <v>1.555330865085125E-2</v>
      </c>
      <c r="C337" s="12">
        <v>2100000</v>
      </c>
      <c r="D337" s="12">
        <f t="shared" si="73"/>
        <v>1050</v>
      </c>
      <c r="E337" s="12">
        <v>11</v>
      </c>
      <c r="F337" s="12">
        <v>3.3747080713510513E-2</v>
      </c>
      <c r="G337" s="12">
        <v>1050000</v>
      </c>
      <c r="H337" s="12">
        <f t="shared" si="61"/>
        <v>1050</v>
      </c>
      <c r="I337" s="12">
        <f t="shared" si="62"/>
        <v>1050</v>
      </c>
      <c r="J337" s="12">
        <f t="shared" si="60"/>
        <v>11</v>
      </c>
      <c r="K337" s="18">
        <f t="shared" si="63"/>
        <v>83.047470077872276</v>
      </c>
    </row>
    <row r="338" spans="1:11" x14ac:dyDescent="0.25">
      <c r="A338" s="12">
        <v>11</v>
      </c>
      <c r="B338" s="12">
        <v>1.5685601159930229E-2</v>
      </c>
      <c r="C338" s="12">
        <v>2200000</v>
      </c>
      <c r="D338" s="12">
        <f t="shared" si="73"/>
        <v>1100</v>
      </c>
      <c r="E338" s="12">
        <v>11</v>
      </c>
      <c r="F338" s="12">
        <v>3.4212458878755569E-2</v>
      </c>
      <c r="G338" s="12">
        <v>1100000</v>
      </c>
      <c r="H338" s="12">
        <f t="shared" si="61"/>
        <v>1100</v>
      </c>
      <c r="I338" s="12">
        <f t="shared" si="62"/>
        <v>1100</v>
      </c>
      <c r="J338" s="12">
        <f t="shared" si="60"/>
        <v>11</v>
      </c>
      <c r="K338" s="18">
        <f t="shared" si="63"/>
        <v>84.110518917441368</v>
      </c>
    </row>
    <row r="339" spans="1:11" x14ac:dyDescent="0.25">
      <c r="A339" s="12">
        <v>11</v>
      </c>
      <c r="B339" s="12">
        <v>1.5799401327967644E-2</v>
      </c>
      <c r="C339" s="12">
        <v>2300000</v>
      </c>
      <c r="D339" s="12">
        <f t="shared" si="73"/>
        <v>1150</v>
      </c>
      <c r="E339" s="12">
        <v>11</v>
      </c>
      <c r="F339" s="12">
        <v>3.4672953188419342E-2</v>
      </c>
      <c r="G339" s="12">
        <v>1150000</v>
      </c>
      <c r="H339" s="12">
        <f t="shared" si="61"/>
        <v>1150</v>
      </c>
      <c r="I339" s="12">
        <f t="shared" si="62"/>
        <v>1150</v>
      </c>
      <c r="J339" s="12">
        <f t="shared" si="60"/>
        <v>11</v>
      </c>
      <c r="K339" s="18">
        <f t="shared" si="63"/>
        <v>85.145307704806328</v>
      </c>
    </row>
    <row r="340" spans="1:11" x14ac:dyDescent="0.25">
      <c r="A340" s="12">
        <v>11</v>
      </c>
      <c r="B340" s="12">
        <v>1.5876799821853638E-2</v>
      </c>
      <c r="C340" s="12">
        <v>2400000</v>
      </c>
      <c r="D340" s="12">
        <f t="shared" si="73"/>
        <v>1200</v>
      </c>
      <c r="E340" s="12">
        <v>11</v>
      </c>
      <c r="F340" s="12">
        <v>3.5140480846166611E-2</v>
      </c>
      <c r="G340" s="12">
        <v>1200000</v>
      </c>
      <c r="H340" s="12">
        <f t="shared" si="61"/>
        <v>1200</v>
      </c>
      <c r="I340" s="12">
        <f t="shared" si="62"/>
        <v>1200</v>
      </c>
      <c r="J340" s="12">
        <f t="shared" si="60"/>
        <v>11</v>
      </c>
      <c r="K340" s="18">
        <f t="shared" si="63"/>
        <v>86.157761514186859</v>
      </c>
    </row>
    <row r="341" spans="1:11" x14ac:dyDescent="0.25">
      <c r="A341" s="12">
        <v>11</v>
      </c>
      <c r="B341" s="12">
        <v>1.588195376098156E-2</v>
      </c>
      <c r="C341" s="12">
        <v>2500000</v>
      </c>
      <c r="D341" s="12">
        <f t="shared" si="73"/>
        <v>1250</v>
      </c>
      <c r="E341" s="12">
        <v>11</v>
      </c>
      <c r="F341" s="12">
        <v>3.5603497177362442E-2</v>
      </c>
      <c r="G341" s="12">
        <v>1250000</v>
      </c>
      <c r="H341" s="12">
        <f t="shared" ref="H341:H346" si="74">G341/1000</f>
        <v>1250</v>
      </c>
      <c r="I341" s="12">
        <f t="shared" ref="I341:I346" si="75">H341</f>
        <v>1250</v>
      </c>
      <c r="J341" s="12">
        <f t="shared" ref="J341:J347" si="76">E341</f>
        <v>11</v>
      </c>
      <c r="K341" s="18">
        <f t="shared" ref="K341:K346" si="77">(B341+2*F341)*1000</f>
        <v>87.088948115706444</v>
      </c>
    </row>
    <row r="342" spans="1:11" x14ac:dyDescent="0.25">
      <c r="A342" s="12">
        <v>11</v>
      </c>
      <c r="B342" s="12">
        <v>1.5979144722223282E-2</v>
      </c>
      <c r="C342" s="12">
        <v>2600000</v>
      </c>
      <c r="D342" s="12">
        <f t="shared" si="73"/>
        <v>1300</v>
      </c>
      <c r="E342" s="12">
        <v>11</v>
      </c>
      <c r="F342" s="12">
        <v>3.6066476255655289E-2</v>
      </c>
      <c r="G342" s="12">
        <v>1300000</v>
      </c>
      <c r="H342" s="12">
        <f t="shared" si="74"/>
        <v>1300</v>
      </c>
      <c r="I342" s="12">
        <f t="shared" si="75"/>
        <v>1300</v>
      </c>
      <c r="J342" s="12">
        <f t="shared" si="76"/>
        <v>11</v>
      </c>
      <c r="K342" s="18">
        <f t="shared" si="77"/>
        <v>88.112097233533859</v>
      </c>
    </row>
    <row r="343" spans="1:11" x14ac:dyDescent="0.25">
      <c r="A343" s="12">
        <v>11</v>
      </c>
      <c r="B343" s="12">
        <v>1.6080150380730629E-2</v>
      </c>
      <c r="C343" s="12">
        <v>2700000</v>
      </c>
      <c r="D343" s="12">
        <f t="shared" si="73"/>
        <v>1350</v>
      </c>
      <c r="E343" s="12">
        <v>11</v>
      </c>
      <c r="F343" s="12">
        <v>3.6532152444124222E-2</v>
      </c>
      <c r="G343" s="12">
        <v>1350000</v>
      </c>
      <c r="H343" s="12">
        <f t="shared" si="74"/>
        <v>1350</v>
      </c>
      <c r="I343" s="12">
        <f t="shared" si="75"/>
        <v>1350</v>
      </c>
      <c r="J343" s="12">
        <f t="shared" si="76"/>
        <v>11</v>
      </c>
      <c r="K343" s="18">
        <f t="shared" si="77"/>
        <v>89.144455268979073</v>
      </c>
    </row>
    <row r="344" spans="1:11" x14ac:dyDescent="0.25">
      <c r="A344" s="12">
        <v>11</v>
      </c>
      <c r="B344" s="12">
        <v>1.6177013516426086E-2</v>
      </c>
      <c r="C344" s="12">
        <v>2800000</v>
      </c>
      <c r="D344" s="12">
        <f t="shared" si="73"/>
        <v>1400</v>
      </c>
      <c r="E344" s="12">
        <v>11</v>
      </c>
      <c r="F344" s="12">
        <v>3.6995291709899902E-2</v>
      </c>
      <c r="G344" s="12">
        <v>1400000</v>
      </c>
      <c r="H344" s="12">
        <f t="shared" si="74"/>
        <v>1400</v>
      </c>
      <c r="I344" s="12">
        <f t="shared" si="75"/>
        <v>1400</v>
      </c>
      <c r="J344" s="12">
        <f t="shared" si="76"/>
        <v>11</v>
      </c>
      <c r="K344" s="18">
        <f t="shared" si="77"/>
        <v>90.167596936225891</v>
      </c>
    </row>
    <row r="345" spans="1:11" x14ac:dyDescent="0.25">
      <c r="A345" s="12">
        <v>11</v>
      </c>
      <c r="B345" s="12">
        <v>1.6282401978969574E-2</v>
      </c>
      <c r="C345" s="12">
        <v>2900000</v>
      </c>
      <c r="D345" s="12">
        <f t="shared" si="73"/>
        <v>1450</v>
      </c>
      <c r="E345" s="12">
        <v>11</v>
      </c>
      <c r="F345" s="12">
        <v>3.7461183965206146E-2</v>
      </c>
      <c r="G345" s="12">
        <v>1450000</v>
      </c>
      <c r="H345" s="12">
        <f t="shared" si="74"/>
        <v>1450</v>
      </c>
      <c r="I345" s="12">
        <f t="shared" si="75"/>
        <v>1450</v>
      </c>
      <c r="J345" s="12">
        <f t="shared" si="76"/>
        <v>11</v>
      </c>
      <c r="K345" s="18">
        <f t="shared" si="77"/>
        <v>91.204769909381866</v>
      </c>
    </row>
    <row r="346" spans="1:11" x14ac:dyDescent="0.25">
      <c r="A346" s="12">
        <v>11</v>
      </c>
      <c r="B346" s="12">
        <v>1.6384277492761612E-2</v>
      </c>
      <c r="C346" s="12">
        <v>3000000</v>
      </c>
      <c r="D346" s="12">
        <f t="shared" si="73"/>
        <v>1500</v>
      </c>
      <c r="E346" s="12">
        <v>11</v>
      </c>
      <c r="F346" s="12">
        <v>3.7923295050859451E-2</v>
      </c>
      <c r="G346" s="12">
        <v>1500000</v>
      </c>
      <c r="H346" s="12">
        <f t="shared" si="74"/>
        <v>1500</v>
      </c>
      <c r="I346" s="12">
        <f t="shared" si="75"/>
        <v>1500</v>
      </c>
      <c r="J346" s="12">
        <f t="shared" si="76"/>
        <v>11</v>
      </c>
      <c r="K346" s="18">
        <f t="shared" si="77"/>
        <v>92.230867594480515</v>
      </c>
    </row>
    <row r="347" spans="1:11" x14ac:dyDescent="0.25">
      <c r="A347" s="12">
        <f>A348</f>
        <v>11.5</v>
      </c>
      <c r="B347" s="12">
        <f>B348-(B349-B348)</f>
        <v>1.3091696426272392E-2</v>
      </c>
      <c r="C347" s="12">
        <v>500000</v>
      </c>
      <c r="D347" s="12">
        <f>C347/2/1000</f>
        <v>250</v>
      </c>
      <c r="E347" s="12">
        <f>E348</f>
        <v>11.5</v>
      </c>
      <c r="F347" s="12">
        <f>F348-(F349-F348)</f>
        <v>2.624117024242878E-2</v>
      </c>
      <c r="G347" s="12">
        <f>D347*1000</f>
        <v>250000</v>
      </c>
      <c r="H347" s="12">
        <f>G347/1000</f>
        <v>250</v>
      </c>
      <c r="I347" s="12">
        <f>H347</f>
        <v>250</v>
      </c>
      <c r="J347" s="12">
        <f t="shared" si="76"/>
        <v>11.5</v>
      </c>
      <c r="K347" s="18">
        <f>(B347+2*F347)*1000</f>
        <v>65.574036911129951</v>
      </c>
    </row>
    <row r="348" spans="1:11" x14ac:dyDescent="0.25">
      <c r="A348" s="12">
        <v>11.5</v>
      </c>
      <c r="B348" s="12">
        <v>1.3250417076051235E-2</v>
      </c>
      <c r="C348" s="12">
        <v>600000</v>
      </c>
      <c r="D348" s="12">
        <f t="shared" si="73"/>
        <v>300</v>
      </c>
      <c r="E348" s="12">
        <v>11.5</v>
      </c>
      <c r="F348" s="12">
        <v>2.6708334684371948E-2</v>
      </c>
      <c r="G348" s="12">
        <v>300000</v>
      </c>
      <c r="H348" s="12">
        <f t="shared" si="61"/>
        <v>300</v>
      </c>
      <c r="I348" s="12">
        <f t="shared" si="62"/>
        <v>300</v>
      </c>
      <c r="J348" s="12">
        <f t="shared" si="60"/>
        <v>11.5</v>
      </c>
      <c r="K348" s="18">
        <f t="shared" si="63"/>
        <v>66.667086444795132</v>
      </c>
    </row>
    <row r="349" spans="1:11" x14ac:dyDescent="0.25">
      <c r="A349" s="12">
        <v>11.5</v>
      </c>
      <c r="B349" s="12">
        <v>1.3409137725830078E-2</v>
      </c>
      <c r="C349" s="12">
        <v>700000</v>
      </c>
      <c r="D349" s="12">
        <f t="shared" si="73"/>
        <v>350</v>
      </c>
      <c r="E349" s="12">
        <v>11.5</v>
      </c>
      <c r="F349" s="12">
        <v>2.7175499126315117E-2</v>
      </c>
      <c r="G349" s="12">
        <v>350000</v>
      </c>
      <c r="H349" s="12">
        <f t="shared" si="61"/>
        <v>350</v>
      </c>
      <c r="I349" s="12">
        <f t="shared" si="62"/>
        <v>350</v>
      </c>
      <c r="J349" s="12">
        <f t="shared" si="60"/>
        <v>11.5</v>
      </c>
      <c r="K349" s="18">
        <f t="shared" si="63"/>
        <v>67.760135978460312</v>
      </c>
    </row>
    <row r="350" spans="1:11" x14ac:dyDescent="0.25">
      <c r="A350" s="12">
        <v>11.5</v>
      </c>
      <c r="B350" s="12">
        <v>1.3568866066634655E-2</v>
      </c>
      <c r="C350" s="12">
        <v>800000</v>
      </c>
      <c r="D350" s="12">
        <f t="shared" si="73"/>
        <v>400</v>
      </c>
      <c r="E350" s="12">
        <v>11.5</v>
      </c>
      <c r="F350" s="12">
        <v>2.7644475921988487E-2</v>
      </c>
      <c r="G350" s="12">
        <v>400000</v>
      </c>
      <c r="H350" s="12">
        <f t="shared" si="61"/>
        <v>400</v>
      </c>
      <c r="I350" s="12">
        <f t="shared" si="62"/>
        <v>400</v>
      </c>
      <c r="J350" s="12">
        <f t="shared" si="60"/>
        <v>11.5</v>
      </c>
      <c r="K350" s="18">
        <f t="shared" si="63"/>
        <v>68.857817910611629</v>
      </c>
    </row>
    <row r="351" spans="1:11" x14ac:dyDescent="0.25">
      <c r="A351" s="12">
        <v>11.5</v>
      </c>
      <c r="B351" s="12">
        <v>1.3750104233622551E-2</v>
      </c>
      <c r="C351" s="12">
        <v>900000</v>
      </c>
      <c r="D351" s="12">
        <f t="shared" si="73"/>
        <v>450</v>
      </c>
      <c r="E351" s="12">
        <v>11.5</v>
      </c>
      <c r="F351" s="12">
        <v>2.8115365654230118E-2</v>
      </c>
      <c r="G351" s="12">
        <v>450000</v>
      </c>
      <c r="H351" s="12">
        <f t="shared" si="61"/>
        <v>450</v>
      </c>
      <c r="I351" s="12">
        <f t="shared" si="62"/>
        <v>450</v>
      </c>
      <c r="J351" s="12">
        <f t="shared" si="60"/>
        <v>11.5</v>
      </c>
      <c r="K351" s="18">
        <f t="shared" si="63"/>
        <v>69.980835542082787</v>
      </c>
    </row>
    <row r="352" spans="1:11" x14ac:dyDescent="0.25">
      <c r="A352" s="12">
        <v>11.5</v>
      </c>
      <c r="B352" s="12">
        <v>1.3944067060947418E-2</v>
      </c>
      <c r="C352" s="12">
        <v>1000000</v>
      </c>
      <c r="D352" s="12">
        <f t="shared" si="73"/>
        <v>500</v>
      </c>
      <c r="E352" s="12">
        <v>11.5</v>
      </c>
      <c r="F352" s="12">
        <v>2.8585683554410934E-2</v>
      </c>
      <c r="G352" s="12">
        <v>500000</v>
      </c>
      <c r="H352" s="12">
        <f t="shared" si="61"/>
        <v>500</v>
      </c>
      <c r="I352" s="12">
        <f t="shared" si="62"/>
        <v>500</v>
      </c>
      <c r="J352" s="12">
        <f t="shared" si="60"/>
        <v>11.5</v>
      </c>
      <c r="K352" s="18">
        <f t="shared" si="63"/>
        <v>71.115434169769287</v>
      </c>
    </row>
    <row r="353" spans="1:11" x14ac:dyDescent="0.25">
      <c r="A353" s="12">
        <v>11.5</v>
      </c>
      <c r="B353" s="12">
        <v>1.4130963943898678E-2</v>
      </c>
      <c r="C353" s="12">
        <v>1100000</v>
      </c>
      <c r="D353" s="12">
        <f t="shared" si="73"/>
        <v>550</v>
      </c>
      <c r="E353" s="12">
        <v>11.5</v>
      </c>
      <c r="F353" s="12">
        <v>2.9058083891868591E-2</v>
      </c>
      <c r="G353" s="12">
        <v>550000</v>
      </c>
      <c r="H353" s="12">
        <f t="shared" si="61"/>
        <v>550</v>
      </c>
      <c r="I353" s="12">
        <f t="shared" si="62"/>
        <v>550</v>
      </c>
      <c r="J353" s="12">
        <f t="shared" si="60"/>
        <v>11.5</v>
      </c>
      <c r="K353" s="18">
        <f t="shared" si="63"/>
        <v>72.24713172763586</v>
      </c>
    </row>
    <row r="354" spans="1:11" x14ac:dyDescent="0.25">
      <c r="A354" s="12">
        <v>11.5</v>
      </c>
      <c r="B354" s="12">
        <v>1.4304072596132755E-2</v>
      </c>
      <c r="C354" s="12">
        <v>1200000</v>
      </c>
      <c r="D354" s="12">
        <f t="shared" si="73"/>
        <v>600</v>
      </c>
      <c r="E354" s="12">
        <v>11.5</v>
      </c>
      <c r="F354" s="12">
        <v>2.9531281441450119E-2</v>
      </c>
      <c r="G354" s="12">
        <v>600000</v>
      </c>
      <c r="H354" s="12">
        <f t="shared" si="61"/>
        <v>600</v>
      </c>
      <c r="I354" s="12">
        <f t="shared" si="62"/>
        <v>600</v>
      </c>
      <c r="J354" s="12">
        <f t="shared" si="60"/>
        <v>11.5</v>
      </c>
      <c r="K354" s="18">
        <f t="shared" si="63"/>
        <v>73.366635479032993</v>
      </c>
    </row>
    <row r="355" spans="1:11" x14ac:dyDescent="0.25">
      <c r="A355" s="12">
        <v>11.5</v>
      </c>
      <c r="B355" s="12">
        <v>1.4543892815709114E-2</v>
      </c>
      <c r="C355" s="12">
        <v>1300000</v>
      </c>
      <c r="D355" s="12">
        <f t="shared" si="73"/>
        <v>650</v>
      </c>
      <c r="E355" s="12">
        <v>11.5</v>
      </c>
      <c r="F355" s="12">
        <v>3.0000874772667885E-2</v>
      </c>
      <c r="G355" s="12">
        <v>650000</v>
      </c>
      <c r="H355" s="12">
        <f t="shared" si="61"/>
        <v>650</v>
      </c>
      <c r="I355" s="12">
        <f t="shared" si="62"/>
        <v>650</v>
      </c>
      <c r="J355" s="12">
        <f t="shared" si="60"/>
        <v>11.5</v>
      </c>
      <c r="K355" s="18">
        <f t="shared" si="63"/>
        <v>74.545642361044884</v>
      </c>
    </row>
    <row r="356" spans="1:11" x14ac:dyDescent="0.25">
      <c r="A356" s="12">
        <v>11.5</v>
      </c>
      <c r="B356" s="12">
        <v>1.4832555316388607E-2</v>
      </c>
      <c r="C356" s="12">
        <v>1400000</v>
      </c>
      <c r="D356" s="12">
        <f t="shared" si="73"/>
        <v>700</v>
      </c>
      <c r="E356" s="12">
        <v>11.5</v>
      </c>
      <c r="F356" s="12">
        <v>3.0473021790385246E-2</v>
      </c>
      <c r="G356" s="12">
        <v>700000</v>
      </c>
      <c r="H356" s="12">
        <f t="shared" si="61"/>
        <v>700</v>
      </c>
      <c r="I356" s="12">
        <f t="shared" si="62"/>
        <v>700</v>
      </c>
      <c r="J356" s="12">
        <f t="shared" si="60"/>
        <v>11.5</v>
      </c>
      <c r="K356" s="18">
        <f t="shared" si="63"/>
        <v>75.7785988971591</v>
      </c>
    </row>
    <row r="357" spans="1:11" x14ac:dyDescent="0.25">
      <c r="A357" s="12">
        <v>11.5</v>
      </c>
      <c r="B357" s="12">
        <v>1.493744645267725E-2</v>
      </c>
      <c r="C357" s="12">
        <v>1500000</v>
      </c>
      <c r="D357" s="12">
        <f t="shared" si="73"/>
        <v>750</v>
      </c>
      <c r="E357" s="12">
        <v>11.5</v>
      </c>
      <c r="F357" s="12">
        <v>3.0941218137741089E-2</v>
      </c>
      <c r="G357" s="12">
        <v>750000</v>
      </c>
      <c r="H357" s="12">
        <f t="shared" si="61"/>
        <v>750</v>
      </c>
      <c r="I357" s="12">
        <f t="shared" si="62"/>
        <v>750</v>
      </c>
      <c r="J357" s="12">
        <f t="shared" ref="J357:J392" si="78">E357</f>
        <v>11.5</v>
      </c>
      <c r="K357" s="18">
        <f t="shared" si="63"/>
        <v>76.819882728159428</v>
      </c>
    </row>
    <row r="358" spans="1:11" x14ac:dyDescent="0.25">
      <c r="A358" s="12">
        <v>11.5</v>
      </c>
      <c r="B358" s="12">
        <v>1.5071697533130646E-2</v>
      </c>
      <c r="C358" s="12">
        <v>1600000</v>
      </c>
      <c r="D358" s="12">
        <f t="shared" si="73"/>
        <v>800</v>
      </c>
      <c r="E358" s="12">
        <v>11.5</v>
      </c>
      <c r="F358" s="12">
        <v>3.1414169818162918E-2</v>
      </c>
      <c r="G358" s="12">
        <v>800000</v>
      </c>
      <c r="H358" s="12">
        <f t="shared" ref="H358:H398" si="79">G358/1000</f>
        <v>800</v>
      </c>
      <c r="I358" s="12">
        <f t="shared" ref="I358:I392" si="80">H358</f>
        <v>800</v>
      </c>
      <c r="J358" s="12">
        <f t="shared" si="78"/>
        <v>11.5</v>
      </c>
      <c r="K358" s="18">
        <f t="shared" ref="K358:K392" si="81">(B358+2*F358)*1000</f>
        <v>77.900037169456482</v>
      </c>
    </row>
    <row r="359" spans="1:11" x14ac:dyDescent="0.25">
      <c r="A359" s="12">
        <v>11.5</v>
      </c>
      <c r="B359" s="12">
        <v>1.5033524483442307E-2</v>
      </c>
      <c r="C359" s="12">
        <v>1700000</v>
      </c>
      <c r="D359" s="12">
        <f t="shared" si="73"/>
        <v>850</v>
      </c>
      <c r="E359" s="12">
        <v>11.5</v>
      </c>
      <c r="F359" s="12">
        <v>3.1881619244813919E-2</v>
      </c>
      <c r="G359" s="12">
        <v>850000</v>
      </c>
      <c r="H359" s="12">
        <f t="shared" si="79"/>
        <v>850</v>
      </c>
      <c r="I359" s="12">
        <f t="shared" si="80"/>
        <v>850</v>
      </c>
      <c r="J359" s="12">
        <f t="shared" si="78"/>
        <v>11.5</v>
      </c>
      <c r="K359" s="18">
        <f t="shared" si="81"/>
        <v>78.796762973070145</v>
      </c>
    </row>
    <row r="360" spans="1:11" x14ac:dyDescent="0.25">
      <c r="A360" s="12">
        <v>11.5</v>
      </c>
      <c r="B360" s="12">
        <v>1.5150300227105618E-2</v>
      </c>
      <c r="C360" s="12">
        <v>1800000</v>
      </c>
      <c r="D360" s="12">
        <f t="shared" si="73"/>
        <v>900</v>
      </c>
      <c r="E360" s="12">
        <v>11.5</v>
      </c>
      <c r="F360" s="12">
        <v>3.2349918037652969E-2</v>
      </c>
      <c r="G360" s="12">
        <v>900000</v>
      </c>
      <c r="H360" s="12">
        <f t="shared" si="79"/>
        <v>900</v>
      </c>
      <c r="I360" s="12">
        <f t="shared" si="80"/>
        <v>900</v>
      </c>
      <c r="J360" s="12">
        <f t="shared" si="78"/>
        <v>11.5</v>
      </c>
      <c r="K360" s="18">
        <f t="shared" si="81"/>
        <v>79.850136302411556</v>
      </c>
    </row>
    <row r="361" spans="1:11" x14ac:dyDescent="0.25">
      <c r="A361" s="12">
        <v>11.5</v>
      </c>
      <c r="B361" s="12">
        <v>1.5279430896043777E-2</v>
      </c>
      <c r="C361" s="12">
        <v>1900000</v>
      </c>
      <c r="D361" s="12">
        <f t="shared" si="73"/>
        <v>950</v>
      </c>
      <c r="E361" s="12">
        <v>11.5</v>
      </c>
      <c r="F361" s="12">
        <v>3.2818008214235306E-2</v>
      </c>
      <c r="G361" s="12">
        <v>950000</v>
      </c>
      <c r="H361" s="12">
        <f t="shared" si="79"/>
        <v>950</v>
      </c>
      <c r="I361" s="12">
        <f t="shared" si="80"/>
        <v>950</v>
      </c>
      <c r="J361" s="12">
        <f t="shared" si="78"/>
        <v>11.5</v>
      </c>
      <c r="K361" s="18">
        <f t="shared" si="81"/>
        <v>80.915447324514389</v>
      </c>
    </row>
    <row r="362" spans="1:11" x14ac:dyDescent="0.25">
      <c r="A362" s="12">
        <v>11.5</v>
      </c>
      <c r="B362" s="12">
        <v>1.5414991416037083E-2</v>
      </c>
      <c r="C362" s="12">
        <v>2000000</v>
      </c>
      <c r="D362" s="12">
        <f t="shared" si="73"/>
        <v>1000</v>
      </c>
      <c r="E362" s="12">
        <v>11.5</v>
      </c>
      <c r="F362" s="12">
        <v>3.3284883946180344E-2</v>
      </c>
      <c r="G362" s="12">
        <v>1000000</v>
      </c>
      <c r="H362" s="12">
        <f t="shared" si="79"/>
        <v>1000</v>
      </c>
      <c r="I362" s="12">
        <f t="shared" si="80"/>
        <v>1000</v>
      </c>
      <c r="J362" s="12">
        <f t="shared" si="78"/>
        <v>11.5</v>
      </c>
      <c r="K362" s="18">
        <f t="shared" si="81"/>
        <v>81.98475930839777</v>
      </c>
    </row>
    <row r="363" spans="1:11" x14ac:dyDescent="0.25">
      <c r="A363" s="12">
        <v>11.5</v>
      </c>
      <c r="B363" s="12">
        <v>1.55597273260355E-2</v>
      </c>
      <c r="C363" s="12">
        <v>2100000</v>
      </c>
      <c r="D363" s="12">
        <f t="shared" si="73"/>
        <v>1050</v>
      </c>
      <c r="E363" s="12">
        <v>11.5</v>
      </c>
      <c r="F363" s="12">
        <v>3.3746201545000076E-2</v>
      </c>
      <c r="G363" s="12">
        <v>1050000</v>
      </c>
      <c r="H363" s="12">
        <f t="shared" si="79"/>
        <v>1050</v>
      </c>
      <c r="I363" s="12">
        <f t="shared" si="80"/>
        <v>1050</v>
      </c>
      <c r="J363" s="12">
        <f t="shared" si="78"/>
        <v>11.5</v>
      </c>
      <c r="K363" s="18">
        <f t="shared" si="81"/>
        <v>83.052130416035652</v>
      </c>
    </row>
    <row r="364" spans="1:11" x14ac:dyDescent="0.25">
      <c r="A364" s="12">
        <v>11.5</v>
      </c>
      <c r="B364" s="12">
        <v>1.5686159953474998E-2</v>
      </c>
      <c r="C364" s="12">
        <v>2200000</v>
      </c>
      <c r="D364" s="12">
        <f t="shared" ref="D364:D398" si="82">C364/2/1000</f>
        <v>1100</v>
      </c>
      <c r="E364" s="12">
        <v>11.5</v>
      </c>
      <c r="F364" s="12">
        <v>3.421194851398468E-2</v>
      </c>
      <c r="G364" s="12">
        <v>1100000</v>
      </c>
      <c r="H364" s="12">
        <f t="shared" si="79"/>
        <v>1100</v>
      </c>
      <c r="I364" s="12">
        <f t="shared" si="80"/>
        <v>1100</v>
      </c>
      <c r="J364" s="12">
        <f t="shared" si="78"/>
        <v>11.5</v>
      </c>
      <c r="K364" s="18">
        <f t="shared" si="81"/>
        <v>84.110056981444359</v>
      </c>
    </row>
    <row r="365" spans="1:11" x14ac:dyDescent="0.25">
      <c r="A365" s="12">
        <v>11.5</v>
      </c>
      <c r="B365" s="12">
        <v>1.5793904662132263E-2</v>
      </c>
      <c r="C365" s="12">
        <v>2300000</v>
      </c>
      <c r="D365" s="12">
        <f t="shared" si="82"/>
        <v>1150</v>
      </c>
      <c r="E365" s="12">
        <v>11.5</v>
      </c>
      <c r="F365" s="12">
        <v>3.4677606076002121E-2</v>
      </c>
      <c r="G365" s="12">
        <v>1150000</v>
      </c>
      <c r="H365" s="12">
        <f t="shared" si="79"/>
        <v>1150</v>
      </c>
      <c r="I365" s="12">
        <f t="shared" si="80"/>
        <v>1150</v>
      </c>
      <c r="J365" s="12">
        <f t="shared" si="78"/>
        <v>11.5</v>
      </c>
      <c r="K365" s="18">
        <f t="shared" si="81"/>
        <v>85.149116814136505</v>
      </c>
    </row>
    <row r="366" spans="1:11" x14ac:dyDescent="0.25">
      <c r="A366" s="12">
        <v>11.5</v>
      </c>
      <c r="B366" s="12">
        <v>1.5856111422181129E-2</v>
      </c>
      <c r="C366" s="12">
        <v>2400000</v>
      </c>
      <c r="D366" s="12">
        <f t="shared" si="82"/>
        <v>1200</v>
      </c>
      <c r="E366" s="12">
        <v>11.5</v>
      </c>
      <c r="F366" s="12">
        <v>3.5139787942171097E-2</v>
      </c>
      <c r="G366" s="12">
        <v>1200000</v>
      </c>
      <c r="H366" s="12">
        <f t="shared" si="79"/>
        <v>1200</v>
      </c>
      <c r="I366" s="12">
        <f t="shared" si="80"/>
        <v>1200</v>
      </c>
      <c r="J366" s="12">
        <f t="shared" si="78"/>
        <v>11.5</v>
      </c>
      <c r="K366" s="18">
        <f t="shared" si="81"/>
        <v>86.135687306523323</v>
      </c>
    </row>
    <row r="367" spans="1:11" x14ac:dyDescent="0.25">
      <c r="A367" s="12">
        <v>11.5</v>
      </c>
      <c r="B367" s="12">
        <v>1.5880711376667023E-2</v>
      </c>
      <c r="C367" s="12">
        <v>2500000</v>
      </c>
      <c r="D367" s="12">
        <f t="shared" si="82"/>
        <v>1250</v>
      </c>
      <c r="E367" s="12">
        <v>11.5</v>
      </c>
      <c r="F367" s="12">
        <v>3.5604435950517654E-2</v>
      </c>
      <c r="G367" s="12">
        <v>1250000</v>
      </c>
      <c r="H367" s="12">
        <f t="shared" ref="H367:H372" si="83">G367/1000</f>
        <v>1250</v>
      </c>
      <c r="I367" s="12">
        <f t="shared" ref="I367:I372" si="84">H367</f>
        <v>1250</v>
      </c>
      <c r="J367" s="12">
        <f t="shared" ref="J367:J373" si="85">E367</f>
        <v>11.5</v>
      </c>
      <c r="K367" s="18">
        <f t="shared" ref="K367:K372" si="86">(B367+2*F367)*1000</f>
        <v>87.089583277702332</v>
      </c>
    </row>
    <row r="368" spans="1:11" x14ac:dyDescent="0.25">
      <c r="A368" s="12">
        <v>11.5</v>
      </c>
      <c r="B368" s="12">
        <v>1.5981053933501244E-2</v>
      </c>
      <c r="C368" s="12">
        <v>2600000</v>
      </c>
      <c r="D368" s="12">
        <f t="shared" si="82"/>
        <v>1300</v>
      </c>
      <c r="E368" s="12">
        <v>11.5</v>
      </c>
      <c r="F368" s="12">
        <v>3.6068461835384369E-2</v>
      </c>
      <c r="G368" s="12">
        <v>1300000</v>
      </c>
      <c r="H368" s="12">
        <f t="shared" si="83"/>
        <v>1300</v>
      </c>
      <c r="I368" s="12">
        <f t="shared" si="84"/>
        <v>1300</v>
      </c>
      <c r="J368" s="12">
        <f t="shared" si="85"/>
        <v>11.5</v>
      </c>
      <c r="K368" s="18">
        <f t="shared" si="86"/>
        <v>88.117977604269981</v>
      </c>
    </row>
    <row r="369" spans="1:11" x14ac:dyDescent="0.25">
      <c r="A369" s="12">
        <v>11.5</v>
      </c>
      <c r="B369" s="12">
        <v>1.608535461127758E-2</v>
      </c>
      <c r="C369" s="12">
        <v>2700000</v>
      </c>
      <c r="D369" s="12">
        <f t="shared" si="82"/>
        <v>1350</v>
      </c>
      <c r="E369" s="12">
        <v>11.5</v>
      </c>
      <c r="F369" s="12">
        <v>3.6532148718833923E-2</v>
      </c>
      <c r="G369" s="12">
        <v>1350000</v>
      </c>
      <c r="H369" s="12">
        <f t="shared" si="83"/>
        <v>1350</v>
      </c>
      <c r="I369" s="12">
        <f t="shared" si="84"/>
        <v>1350</v>
      </c>
      <c r="J369" s="12">
        <f t="shared" si="85"/>
        <v>11.5</v>
      </c>
      <c r="K369" s="18">
        <f t="shared" si="86"/>
        <v>89.149652048945427</v>
      </c>
    </row>
    <row r="370" spans="1:11" x14ac:dyDescent="0.25">
      <c r="A370" s="12">
        <v>11.5</v>
      </c>
      <c r="B370" s="12">
        <v>1.6185816377401352E-2</v>
      </c>
      <c r="C370" s="12">
        <v>2800000</v>
      </c>
      <c r="D370" s="12">
        <f t="shared" si="82"/>
        <v>1400</v>
      </c>
      <c r="E370" s="12">
        <v>11.5</v>
      </c>
      <c r="F370" s="12">
        <v>3.699905052781105E-2</v>
      </c>
      <c r="G370" s="12">
        <v>1400000</v>
      </c>
      <c r="H370" s="12">
        <f t="shared" si="83"/>
        <v>1400</v>
      </c>
      <c r="I370" s="12">
        <f t="shared" si="84"/>
        <v>1400</v>
      </c>
      <c r="J370" s="12">
        <f t="shared" si="85"/>
        <v>11.5</v>
      </c>
      <c r="K370" s="18">
        <f t="shared" si="86"/>
        <v>90.183917433023453</v>
      </c>
    </row>
    <row r="371" spans="1:11" x14ac:dyDescent="0.25">
      <c r="A371" s="12">
        <v>11.5</v>
      </c>
      <c r="B371" s="12">
        <v>1.6286261379718781E-2</v>
      </c>
      <c r="C371" s="12">
        <v>2900000</v>
      </c>
      <c r="D371" s="12">
        <f t="shared" si="82"/>
        <v>1450</v>
      </c>
      <c r="E371" s="12">
        <v>11.5</v>
      </c>
      <c r="F371" s="12">
        <v>3.7461411207914352E-2</v>
      </c>
      <c r="G371" s="12">
        <v>1450000</v>
      </c>
      <c r="H371" s="12">
        <f t="shared" si="83"/>
        <v>1450</v>
      </c>
      <c r="I371" s="12">
        <f t="shared" si="84"/>
        <v>1450</v>
      </c>
      <c r="J371" s="12">
        <f t="shared" si="85"/>
        <v>11.5</v>
      </c>
      <c r="K371" s="18">
        <f t="shared" si="86"/>
        <v>91.209083795547485</v>
      </c>
    </row>
    <row r="372" spans="1:11" x14ac:dyDescent="0.25">
      <c r="A372" s="12">
        <v>11.5</v>
      </c>
      <c r="B372" s="12">
        <v>1.6387913376092911E-2</v>
      </c>
      <c r="C372" s="12">
        <v>3000000</v>
      </c>
      <c r="D372" s="12">
        <f t="shared" si="82"/>
        <v>1500</v>
      </c>
      <c r="E372" s="12">
        <v>11.5</v>
      </c>
      <c r="F372" s="12">
        <v>3.7924926728010178E-2</v>
      </c>
      <c r="G372" s="12">
        <v>1500000</v>
      </c>
      <c r="H372" s="12">
        <f t="shared" si="83"/>
        <v>1500</v>
      </c>
      <c r="I372" s="12">
        <f t="shared" si="84"/>
        <v>1500</v>
      </c>
      <c r="J372" s="12">
        <f t="shared" si="85"/>
        <v>11.5</v>
      </c>
      <c r="K372" s="18">
        <f t="shared" si="86"/>
        <v>92.237766832113266</v>
      </c>
    </row>
    <row r="373" spans="1:11" x14ac:dyDescent="0.25">
      <c r="A373" s="12">
        <f>A374</f>
        <v>12</v>
      </c>
      <c r="B373" s="12">
        <f>B374-(B375-B374)</f>
        <v>1.3105534017086029E-2</v>
      </c>
      <c r="C373" s="12">
        <v>500000</v>
      </c>
      <c r="D373" s="12">
        <f>C373/2/1000</f>
        <v>250</v>
      </c>
      <c r="E373" s="12">
        <f>E374</f>
        <v>12</v>
      </c>
      <c r="F373" s="12">
        <f>F374-(F375-F374)</f>
        <v>2.6239668950438499E-2</v>
      </c>
      <c r="G373" s="12">
        <f>D373*1000</f>
        <v>250000</v>
      </c>
      <c r="H373" s="12">
        <f>G373/1000</f>
        <v>250</v>
      </c>
      <c r="I373" s="12">
        <f>H373</f>
        <v>250</v>
      </c>
      <c r="J373" s="12">
        <f t="shared" si="85"/>
        <v>12</v>
      </c>
      <c r="K373" s="18">
        <f>(B373+2*F373)*1000</f>
        <v>65.584871917963028</v>
      </c>
    </row>
    <row r="374" spans="1:11" x14ac:dyDescent="0.25">
      <c r="A374" s="12">
        <v>12</v>
      </c>
      <c r="B374" s="12">
        <v>1.3258178718388081E-2</v>
      </c>
      <c r="C374" s="12">
        <v>600000</v>
      </c>
      <c r="D374" s="12">
        <f t="shared" si="82"/>
        <v>300</v>
      </c>
      <c r="E374" s="12">
        <v>12</v>
      </c>
      <c r="F374" s="12">
        <v>2.6709930971264839E-2</v>
      </c>
      <c r="G374" s="12">
        <v>300000</v>
      </c>
      <c r="H374" s="12">
        <f t="shared" si="79"/>
        <v>300</v>
      </c>
      <c r="I374" s="12">
        <f t="shared" si="80"/>
        <v>300</v>
      </c>
      <c r="J374" s="12">
        <f t="shared" si="78"/>
        <v>12</v>
      </c>
      <c r="K374" s="18">
        <f t="shared" si="81"/>
        <v>66.678040660917759</v>
      </c>
    </row>
    <row r="375" spans="1:11" x14ac:dyDescent="0.25">
      <c r="A375" s="12">
        <v>12</v>
      </c>
      <c r="B375" s="12">
        <v>1.3410823419690132E-2</v>
      </c>
      <c r="C375" s="12">
        <v>700000</v>
      </c>
      <c r="D375" s="12">
        <f t="shared" si="82"/>
        <v>350</v>
      </c>
      <c r="E375" s="12">
        <v>12</v>
      </c>
      <c r="F375" s="12">
        <v>2.7180192992091179E-2</v>
      </c>
      <c r="G375" s="12">
        <v>350000</v>
      </c>
      <c r="H375" s="12">
        <f t="shared" si="79"/>
        <v>350</v>
      </c>
      <c r="I375" s="12">
        <f t="shared" si="80"/>
        <v>350</v>
      </c>
      <c r="J375" s="12">
        <f t="shared" si="78"/>
        <v>12</v>
      </c>
      <c r="K375" s="18">
        <f t="shared" si="81"/>
        <v>67.77120940387249</v>
      </c>
    </row>
    <row r="376" spans="1:11" x14ac:dyDescent="0.25">
      <c r="A376" s="12">
        <v>12</v>
      </c>
      <c r="B376" s="12">
        <v>1.3578749261796474E-2</v>
      </c>
      <c r="C376" s="12">
        <v>800000</v>
      </c>
      <c r="D376" s="12">
        <f t="shared" si="82"/>
        <v>400</v>
      </c>
      <c r="E376" s="12">
        <v>12</v>
      </c>
      <c r="F376" s="12">
        <v>2.764974907040596E-2</v>
      </c>
      <c r="G376" s="12">
        <v>400000</v>
      </c>
      <c r="H376" s="12">
        <f t="shared" si="79"/>
        <v>400</v>
      </c>
      <c r="I376" s="12">
        <f t="shared" si="80"/>
        <v>400</v>
      </c>
      <c r="J376" s="12">
        <f t="shared" si="78"/>
        <v>12</v>
      </c>
      <c r="K376" s="18">
        <f t="shared" si="81"/>
        <v>68.878247402608395</v>
      </c>
    </row>
    <row r="377" spans="1:11" x14ac:dyDescent="0.25">
      <c r="A377" s="12">
        <v>12</v>
      </c>
      <c r="B377" s="12">
        <v>1.3760504312813282E-2</v>
      </c>
      <c r="C377" s="12">
        <v>900000</v>
      </c>
      <c r="D377" s="12">
        <f t="shared" si="82"/>
        <v>450</v>
      </c>
      <c r="E377" s="12">
        <v>12</v>
      </c>
      <c r="F377" s="12">
        <v>2.812238410115242E-2</v>
      </c>
      <c r="G377" s="12">
        <v>450000</v>
      </c>
      <c r="H377" s="12">
        <f t="shared" si="79"/>
        <v>450</v>
      </c>
      <c r="I377" s="12">
        <f t="shared" si="80"/>
        <v>450</v>
      </c>
      <c r="J377" s="12">
        <f t="shared" si="78"/>
        <v>12</v>
      </c>
      <c r="K377" s="18">
        <f t="shared" si="81"/>
        <v>70.005272515118122</v>
      </c>
    </row>
    <row r="378" spans="1:11" x14ac:dyDescent="0.25">
      <c r="A378" s="12">
        <v>12</v>
      </c>
      <c r="B378" s="12">
        <v>1.3937005773186684E-2</v>
      </c>
      <c r="C378" s="12">
        <v>1000000</v>
      </c>
      <c r="D378" s="12">
        <f t="shared" si="82"/>
        <v>500</v>
      </c>
      <c r="E378" s="12">
        <v>12</v>
      </c>
      <c r="F378" s="12">
        <v>2.8591735288500786E-2</v>
      </c>
      <c r="G378" s="12">
        <v>500000</v>
      </c>
      <c r="H378" s="12">
        <f t="shared" si="79"/>
        <v>500</v>
      </c>
      <c r="I378" s="12">
        <f t="shared" si="80"/>
        <v>500</v>
      </c>
      <c r="J378" s="12">
        <f t="shared" si="78"/>
        <v>12</v>
      </c>
      <c r="K378" s="18">
        <f t="shared" si="81"/>
        <v>71.120476350188255</v>
      </c>
    </row>
    <row r="379" spans="1:11" x14ac:dyDescent="0.25">
      <c r="A379" s="12">
        <v>12</v>
      </c>
      <c r="B379" s="12">
        <v>1.4132698066532612E-2</v>
      </c>
      <c r="C379" s="12">
        <v>1100000</v>
      </c>
      <c r="D379" s="12">
        <f t="shared" si="82"/>
        <v>550</v>
      </c>
      <c r="E379" s="12">
        <v>12</v>
      </c>
      <c r="F379" s="12">
        <v>2.9061498120427132E-2</v>
      </c>
      <c r="G379" s="12">
        <v>550000</v>
      </c>
      <c r="H379" s="12">
        <f t="shared" si="79"/>
        <v>550</v>
      </c>
      <c r="I379" s="12">
        <f t="shared" si="80"/>
        <v>550</v>
      </c>
      <c r="J379" s="12">
        <f t="shared" si="78"/>
        <v>12</v>
      </c>
      <c r="K379" s="18">
        <f t="shared" si="81"/>
        <v>72.255694307386875</v>
      </c>
    </row>
    <row r="380" spans="1:11" x14ac:dyDescent="0.25">
      <c r="A380" s="12">
        <v>12</v>
      </c>
      <c r="B380" s="12">
        <v>1.4301578514277935E-2</v>
      </c>
      <c r="C380" s="12">
        <v>1200000</v>
      </c>
      <c r="D380" s="12">
        <f t="shared" si="82"/>
        <v>600</v>
      </c>
      <c r="E380" s="12">
        <v>12</v>
      </c>
      <c r="F380" s="12">
        <v>2.9532069340348244E-2</v>
      </c>
      <c r="G380" s="12">
        <v>600000</v>
      </c>
      <c r="H380" s="12">
        <f t="shared" si="79"/>
        <v>600</v>
      </c>
      <c r="I380" s="12">
        <f t="shared" si="80"/>
        <v>600</v>
      </c>
      <c r="J380" s="12">
        <f t="shared" si="78"/>
        <v>12</v>
      </c>
      <c r="K380" s="18">
        <f t="shared" si="81"/>
        <v>73.365717194974422</v>
      </c>
    </row>
    <row r="381" spans="1:11" x14ac:dyDescent="0.25">
      <c r="A381" s="12">
        <v>12</v>
      </c>
      <c r="B381" s="12">
        <v>1.4535469934344292E-2</v>
      </c>
      <c r="C381" s="12">
        <v>1300000</v>
      </c>
      <c r="D381" s="12">
        <f t="shared" si="82"/>
        <v>650</v>
      </c>
      <c r="E381" s="12">
        <v>12</v>
      </c>
      <c r="F381" s="12">
        <v>3.0003318563103676E-2</v>
      </c>
      <c r="G381" s="12">
        <v>650000</v>
      </c>
      <c r="H381" s="12">
        <f t="shared" si="79"/>
        <v>650</v>
      </c>
      <c r="I381" s="12">
        <f t="shared" si="80"/>
        <v>650</v>
      </c>
      <c r="J381" s="12">
        <f t="shared" si="78"/>
        <v>12</v>
      </c>
      <c r="K381" s="18">
        <f t="shared" si="81"/>
        <v>74.542107060551643</v>
      </c>
    </row>
    <row r="382" spans="1:11" x14ac:dyDescent="0.25">
      <c r="A382" s="12">
        <v>12</v>
      </c>
      <c r="B382" s="12">
        <v>1.4836668036878109E-2</v>
      </c>
      <c r="C382" s="12">
        <v>1400000</v>
      </c>
      <c r="D382" s="12">
        <f t="shared" si="82"/>
        <v>700</v>
      </c>
      <c r="E382" s="12">
        <v>12</v>
      </c>
      <c r="F382" s="12">
        <v>3.0475275591015816E-2</v>
      </c>
      <c r="G382" s="12">
        <v>700000</v>
      </c>
      <c r="H382" s="12">
        <f t="shared" si="79"/>
        <v>700</v>
      </c>
      <c r="I382" s="12">
        <f t="shared" si="80"/>
        <v>700</v>
      </c>
      <c r="J382" s="12">
        <f t="shared" si="78"/>
        <v>12</v>
      </c>
      <c r="K382" s="18">
        <f t="shared" si="81"/>
        <v>75.78721921890974</v>
      </c>
    </row>
    <row r="383" spans="1:11" x14ac:dyDescent="0.25">
      <c r="A383" s="12">
        <v>12</v>
      </c>
      <c r="B383" s="12">
        <v>1.5089503489434719E-2</v>
      </c>
      <c r="C383" s="12">
        <v>1500000</v>
      </c>
      <c r="D383" s="12">
        <f t="shared" si="82"/>
        <v>750</v>
      </c>
      <c r="E383" s="12">
        <v>12</v>
      </c>
      <c r="F383" s="12">
        <v>3.0947834253311157E-2</v>
      </c>
      <c r="G383" s="12">
        <v>750000</v>
      </c>
      <c r="H383" s="12">
        <f t="shared" si="79"/>
        <v>750</v>
      </c>
      <c r="I383" s="12">
        <f t="shared" si="80"/>
        <v>750</v>
      </c>
      <c r="J383" s="12">
        <f t="shared" si="78"/>
        <v>12</v>
      </c>
      <c r="K383" s="18">
        <f t="shared" si="81"/>
        <v>76.985171996057034</v>
      </c>
    </row>
    <row r="384" spans="1:11" x14ac:dyDescent="0.25">
      <c r="A384" s="12">
        <v>12</v>
      </c>
      <c r="B384" s="12">
        <v>1.5070037916302681E-2</v>
      </c>
      <c r="C384" s="12">
        <v>1600000</v>
      </c>
      <c r="D384" s="12">
        <f t="shared" si="82"/>
        <v>800</v>
      </c>
      <c r="E384" s="12">
        <v>12</v>
      </c>
      <c r="F384" s="12">
        <v>3.1416703015565872E-2</v>
      </c>
      <c r="G384" s="12">
        <v>800000</v>
      </c>
      <c r="H384" s="12">
        <f t="shared" si="79"/>
        <v>800</v>
      </c>
      <c r="I384" s="12">
        <f t="shared" si="80"/>
        <v>800</v>
      </c>
      <c r="J384" s="12">
        <f t="shared" si="78"/>
        <v>12</v>
      </c>
      <c r="K384" s="18">
        <f t="shared" si="81"/>
        <v>77.903443947434425</v>
      </c>
    </row>
    <row r="385" spans="1:11" x14ac:dyDescent="0.25">
      <c r="A385" s="12">
        <v>12</v>
      </c>
      <c r="B385" s="12">
        <v>1.5041105449199677E-2</v>
      </c>
      <c r="C385" s="12">
        <v>1700000</v>
      </c>
      <c r="D385" s="12">
        <f t="shared" si="82"/>
        <v>850</v>
      </c>
      <c r="E385" s="12">
        <v>12</v>
      </c>
      <c r="F385" s="12">
        <v>3.1884346157312393E-2</v>
      </c>
      <c r="G385" s="12">
        <v>850000</v>
      </c>
      <c r="H385" s="12">
        <f t="shared" si="79"/>
        <v>850</v>
      </c>
      <c r="I385" s="12">
        <f t="shared" si="80"/>
        <v>850</v>
      </c>
      <c r="J385" s="12">
        <f t="shared" si="78"/>
        <v>12</v>
      </c>
      <c r="K385" s="18">
        <f t="shared" si="81"/>
        <v>78.809797763824463</v>
      </c>
    </row>
    <row r="386" spans="1:11" x14ac:dyDescent="0.25">
      <c r="A386" s="12">
        <v>12</v>
      </c>
      <c r="B386" s="12">
        <v>1.515454426407814E-2</v>
      </c>
      <c r="C386" s="12">
        <v>1800000</v>
      </c>
      <c r="D386" s="12">
        <f t="shared" si="82"/>
        <v>900</v>
      </c>
      <c r="E386" s="12">
        <v>12</v>
      </c>
      <c r="F386" s="12">
        <v>3.2352659851312637E-2</v>
      </c>
      <c r="G386" s="12">
        <v>900000</v>
      </c>
      <c r="H386" s="12">
        <f t="shared" si="79"/>
        <v>900</v>
      </c>
      <c r="I386" s="12">
        <f t="shared" si="80"/>
        <v>900</v>
      </c>
      <c r="J386" s="12">
        <f t="shared" si="78"/>
        <v>12</v>
      </c>
      <c r="K386" s="18">
        <f t="shared" si="81"/>
        <v>79.859863966703415</v>
      </c>
    </row>
    <row r="387" spans="1:11" x14ac:dyDescent="0.25">
      <c r="A387" s="12">
        <v>12</v>
      </c>
      <c r="B387" s="12">
        <v>1.5284015797078609E-2</v>
      </c>
      <c r="C387" s="12">
        <v>1900000</v>
      </c>
      <c r="D387" s="12">
        <f t="shared" si="82"/>
        <v>950</v>
      </c>
      <c r="E387" s="12">
        <v>12</v>
      </c>
      <c r="F387" s="12">
        <v>3.2817676663398743E-2</v>
      </c>
      <c r="G387" s="12">
        <v>950000</v>
      </c>
      <c r="H387" s="12">
        <f t="shared" si="79"/>
        <v>950</v>
      </c>
      <c r="I387" s="12">
        <f t="shared" si="80"/>
        <v>950</v>
      </c>
      <c r="J387" s="12">
        <f t="shared" si="78"/>
        <v>12</v>
      </c>
      <c r="K387" s="18">
        <f t="shared" si="81"/>
        <v>80.919369123876095</v>
      </c>
    </row>
    <row r="388" spans="1:11" x14ac:dyDescent="0.25">
      <c r="A388" s="12">
        <v>12</v>
      </c>
      <c r="B388" s="12">
        <v>1.5417017042636871E-2</v>
      </c>
      <c r="C388" s="12">
        <v>2000000</v>
      </c>
      <c r="D388" s="12">
        <f t="shared" si="82"/>
        <v>1000</v>
      </c>
      <c r="E388" s="12">
        <v>12</v>
      </c>
      <c r="F388" s="12">
        <v>3.3285301178693771E-2</v>
      </c>
      <c r="G388" s="12">
        <v>1000000</v>
      </c>
      <c r="H388" s="12">
        <f t="shared" si="79"/>
        <v>1000</v>
      </c>
      <c r="I388" s="12">
        <f t="shared" si="80"/>
        <v>1000</v>
      </c>
      <c r="J388" s="12">
        <f t="shared" si="78"/>
        <v>12</v>
      </c>
      <c r="K388" s="18">
        <f t="shared" si="81"/>
        <v>81.987619400024414</v>
      </c>
    </row>
    <row r="389" spans="1:11" x14ac:dyDescent="0.25">
      <c r="A389" s="12">
        <v>12</v>
      </c>
      <c r="B389" s="12">
        <v>1.5562986955046654E-2</v>
      </c>
      <c r="C389" s="12">
        <v>2100000</v>
      </c>
      <c r="D389" s="12">
        <f t="shared" si="82"/>
        <v>1050</v>
      </c>
      <c r="E389" s="12">
        <v>12</v>
      </c>
      <c r="F389" s="12">
        <v>3.3748149871826172E-2</v>
      </c>
      <c r="G389" s="12">
        <v>1050000</v>
      </c>
      <c r="H389" s="12">
        <f t="shared" si="79"/>
        <v>1050</v>
      </c>
      <c r="I389" s="12">
        <f t="shared" si="80"/>
        <v>1050</v>
      </c>
      <c r="J389" s="12">
        <f t="shared" si="78"/>
        <v>12</v>
      </c>
      <c r="K389" s="18">
        <f t="shared" si="81"/>
        <v>83.059286698698997</v>
      </c>
    </row>
    <row r="390" spans="1:11" x14ac:dyDescent="0.25">
      <c r="A390" s="12">
        <v>12</v>
      </c>
      <c r="B390" s="12">
        <v>1.5692897140979767E-2</v>
      </c>
      <c r="C390" s="12">
        <v>2200000</v>
      </c>
      <c r="D390" s="12">
        <f t="shared" si="82"/>
        <v>1100</v>
      </c>
      <c r="E390" s="12">
        <v>12</v>
      </c>
      <c r="F390" s="12">
        <v>3.4213826060295105E-2</v>
      </c>
      <c r="G390" s="12">
        <v>1100000</v>
      </c>
      <c r="H390" s="12">
        <f t="shared" si="79"/>
        <v>1100</v>
      </c>
      <c r="I390" s="12">
        <f t="shared" si="80"/>
        <v>1100</v>
      </c>
      <c r="J390" s="12">
        <f t="shared" si="78"/>
        <v>12</v>
      </c>
      <c r="K390" s="18">
        <f t="shared" si="81"/>
        <v>84.120549261569977</v>
      </c>
    </row>
    <row r="391" spans="1:11" x14ac:dyDescent="0.25">
      <c r="A391" s="12">
        <v>12</v>
      </c>
      <c r="B391" s="12">
        <v>1.5801329165697098E-2</v>
      </c>
      <c r="C391" s="12">
        <v>2300000</v>
      </c>
      <c r="D391" s="12">
        <f t="shared" si="82"/>
        <v>1150</v>
      </c>
      <c r="E391" s="12">
        <v>12</v>
      </c>
      <c r="F391" s="12">
        <v>3.467867523431778E-2</v>
      </c>
      <c r="G391" s="12">
        <v>1150000</v>
      </c>
      <c r="H391" s="12">
        <f t="shared" si="79"/>
        <v>1150</v>
      </c>
      <c r="I391" s="12">
        <f t="shared" si="80"/>
        <v>1150</v>
      </c>
      <c r="J391" s="12">
        <f t="shared" si="78"/>
        <v>12</v>
      </c>
      <c r="K391" s="18">
        <f t="shared" si="81"/>
        <v>85.158679634332657</v>
      </c>
    </row>
    <row r="392" spans="1:11" x14ac:dyDescent="0.25">
      <c r="A392" s="12">
        <v>12</v>
      </c>
      <c r="B392" s="12">
        <v>1.586654968559742E-2</v>
      </c>
      <c r="C392" s="12">
        <v>2400000</v>
      </c>
      <c r="D392" s="12">
        <f t="shared" si="82"/>
        <v>1200</v>
      </c>
      <c r="E392" s="12">
        <v>12</v>
      </c>
      <c r="F392" s="12">
        <v>3.5143230110406876E-2</v>
      </c>
      <c r="G392" s="12">
        <v>1200000</v>
      </c>
      <c r="H392" s="12">
        <f t="shared" si="79"/>
        <v>1200</v>
      </c>
      <c r="I392" s="12">
        <f t="shared" si="80"/>
        <v>1200</v>
      </c>
      <c r="J392" s="12">
        <f t="shared" si="78"/>
        <v>12</v>
      </c>
      <c r="K392" s="18">
        <f t="shared" si="81"/>
        <v>86.153009906411171</v>
      </c>
    </row>
    <row r="393" spans="1:11" x14ac:dyDescent="0.25">
      <c r="A393" s="12">
        <v>12</v>
      </c>
      <c r="B393" s="12">
        <v>1.5888458117842674E-2</v>
      </c>
      <c r="C393" s="12">
        <v>2500000</v>
      </c>
      <c r="D393" s="12">
        <f t="shared" si="82"/>
        <v>1250</v>
      </c>
      <c r="E393" s="12">
        <v>12</v>
      </c>
      <c r="F393" s="12">
        <v>3.5603657364845276E-2</v>
      </c>
      <c r="G393" s="12">
        <v>1250000</v>
      </c>
      <c r="H393" s="12">
        <f t="shared" si="79"/>
        <v>1250</v>
      </c>
      <c r="I393" s="12">
        <f t="shared" ref="I393:I398" si="87">H393</f>
        <v>1250</v>
      </c>
      <c r="J393" s="12">
        <f t="shared" ref="J393:J398" si="88">E393</f>
        <v>12</v>
      </c>
      <c r="K393" s="18">
        <f t="shared" ref="K393:K398" si="89">(B393+2*F393)*1000</f>
        <v>87.095772847533226</v>
      </c>
    </row>
    <row r="394" spans="1:11" x14ac:dyDescent="0.25">
      <c r="A394" s="12">
        <v>12</v>
      </c>
      <c r="B394" s="12">
        <v>1.5984825789928436E-2</v>
      </c>
      <c r="C394" s="12">
        <v>2600000</v>
      </c>
      <c r="D394" s="12">
        <f t="shared" si="82"/>
        <v>1300</v>
      </c>
      <c r="E394" s="12">
        <v>12</v>
      </c>
      <c r="F394" s="12">
        <v>3.60691137611866E-2</v>
      </c>
      <c r="G394" s="12">
        <v>1300000</v>
      </c>
      <c r="H394" s="12">
        <f t="shared" si="79"/>
        <v>1300</v>
      </c>
      <c r="I394" s="12">
        <f t="shared" si="87"/>
        <v>1300</v>
      </c>
      <c r="J394" s="12">
        <f t="shared" si="88"/>
        <v>12</v>
      </c>
      <c r="K394" s="18">
        <f t="shared" si="89"/>
        <v>88.123053312301636</v>
      </c>
    </row>
    <row r="395" spans="1:11" x14ac:dyDescent="0.25">
      <c r="A395" s="12">
        <v>12</v>
      </c>
      <c r="B395" s="12">
        <v>1.6085676848888397E-2</v>
      </c>
      <c r="C395" s="12">
        <v>2700000</v>
      </c>
      <c r="D395" s="12">
        <f t="shared" si="82"/>
        <v>1350</v>
      </c>
      <c r="E395" s="12">
        <v>12</v>
      </c>
      <c r="F395" s="12">
        <v>3.6534257233142853E-2</v>
      </c>
      <c r="G395" s="12">
        <v>1350000</v>
      </c>
      <c r="H395" s="12">
        <f t="shared" si="79"/>
        <v>1350</v>
      </c>
      <c r="I395" s="12">
        <f t="shared" si="87"/>
        <v>1350</v>
      </c>
      <c r="J395" s="12">
        <f t="shared" si="88"/>
        <v>12</v>
      </c>
      <c r="K395" s="18">
        <f t="shared" si="89"/>
        <v>89.154191315174103</v>
      </c>
    </row>
    <row r="396" spans="1:11" x14ac:dyDescent="0.25">
      <c r="A396" s="12">
        <v>12</v>
      </c>
      <c r="B396" s="12">
        <v>1.618557795882225E-2</v>
      </c>
      <c r="C396" s="12">
        <v>2800000</v>
      </c>
      <c r="D396" s="12">
        <f t="shared" si="82"/>
        <v>1400</v>
      </c>
      <c r="E396" s="12">
        <v>12</v>
      </c>
      <c r="F396" s="12">
        <v>3.6997288465499878E-2</v>
      </c>
      <c r="G396" s="12">
        <v>1400000</v>
      </c>
      <c r="H396" s="12">
        <f t="shared" si="79"/>
        <v>1400</v>
      </c>
      <c r="I396" s="12">
        <f t="shared" si="87"/>
        <v>1400</v>
      </c>
      <c r="J396" s="12">
        <f t="shared" si="88"/>
        <v>12</v>
      </c>
      <c r="K396" s="18">
        <f t="shared" si="89"/>
        <v>90.180154889822006</v>
      </c>
    </row>
    <row r="397" spans="1:11" x14ac:dyDescent="0.25">
      <c r="A397" s="12">
        <v>12</v>
      </c>
      <c r="B397" s="12">
        <v>1.6289016231894493E-2</v>
      </c>
      <c r="C397" s="12">
        <v>2900000</v>
      </c>
      <c r="D397" s="12">
        <f t="shared" si="82"/>
        <v>1450</v>
      </c>
      <c r="E397" s="12">
        <v>12</v>
      </c>
      <c r="F397" s="12">
        <v>3.7461306899785995E-2</v>
      </c>
      <c r="G397" s="12">
        <v>1450000</v>
      </c>
      <c r="H397" s="12">
        <f t="shared" si="79"/>
        <v>1450</v>
      </c>
      <c r="I397" s="12">
        <f t="shared" si="87"/>
        <v>1450</v>
      </c>
      <c r="J397" s="12">
        <f t="shared" si="88"/>
        <v>12</v>
      </c>
      <c r="K397" s="18">
        <f t="shared" si="89"/>
        <v>91.211630031466484</v>
      </c>
    </row>
    <row r="398" spans="1:11" x14ac:dyDescent="0.25">
      <c r="A398" s="12">
        <v>12</v>
      </c>
      <c r="B398" s="12">
        <v>1.6387414187192917E-2</v>
      </c>
      <c r="C398" s="12">
        <v>3000000</v>
      </c>
      <c r="D398" s="12">
        <f t="shared" si="82"/>
        <v>1500</v>
      </c>
      <c r="E398" s="12">
        <v>12</v>
      </c>
      <c r="F398" s="12">
        <v>3.7924602627754211E-2</v>
      </c>
      <c r="G398" s="12">
        <v>1500000</v>
      </c>
      <c r="H398" s="12">
        <f t="shared" si="79"/>
        <v>1500</v>
      </c>
      <c r="I398" s="12">
        <f t="shared" si="87"/>
        <v>1500</v>
      </c>
      <c r="J398" s="12">
        <f t="shared" si="88"/>
        <v>12</v>
      </c>
      <c r="K398" s="18">
        <f t="shared" si="89"/>
        <v>92.23661944270134</v>
      </c>
    </row>
    <row r="402" spans="6:6" x14ac:dyDescent="0.25">
      <c r="F402" s="3"/>
    </row>
    <row r="403" spans="6:6" x14ac:dyDescent="0.25">
      <c r="F403" s="3"/>
    </row>
    <row r="404" spans="6:6" x14ac:dyDescent="0.25">
      <c r="F404" s="3"/>
    </row>
    <row r="405" spans="6:6" x14ac:dyDescent="0.25">
      <c r="F405" s="3"/>
    </row>
    <row r="406" spans="6:6" x14ac:dyDescent="0.25">
      <c r="F406" s="3"/>
    </row>
    <row r="407" spans="6:6" x14ac:dyDescent="0.25">
      <c r="F407" s="3"/>
    </row>
    <row r="408" spans="6:6" x14ac:dyDescent="0.25">
      <c r="F408" s="3"/>
    </row>
    <row r="409" spans="6:6" x14ac:dyDescent="0.25">
      <c r="F409" s="3"/>
    </row>
    <row r="410" spans="6:6" x14ac:dyDescent="0.25">
      <c r="F410" s="3"/>
    </row>
    <row r="411" spans="6:6" x14ac:dyDescent="0.25">
      <c r="F411" s="3"/>
    </row>
    <row r="412" spans="6:6" x14ac:dyDescent="0.25">
      <c r="F412" s="3"/>
    </row>
    <row r="413" spans="6:6" x14ac:dyDescent="0.25">
      <c r="F413" s="3"/>
    </row>
    <row r="414" spans="6:6" x14ac:dyDescent="0.25">
      <c r="F414" s="3"/>
    </row>
    <row r="415" spans="6:6" x14ac:dyDescent="0.25">
      <c r="F415" s="3"/>
    </row>
    <row r="416" spans="6:6" x14ac:dyDescent="0.25">
      <c r="F416" s="3"/>
    </row>
    <row r="417" spans="6:6" x14ac:dyDescent="0.25">
      <c r="F417" s="3"/>
    </row>
    <row r="418" spans="6:6" x14ac:dyDescent="0.25">
      <c r="F418" s="3"/>
    </row>
    <row r="419" spans="6:6" x14ac:dyDescent="0.25">
      <c r="F419" s="3"/>
    </row>
    <row r="420" spans="6:6" x14ac:dyDescent="0.25">
      <c r="F420" s="3"/>
    </row>
    <row r="421" spans="6:6" x14ac:dyDescent="0.25">
      <c r="F421" s="3"/>
    </row>
    <row r="422" spans="6:6" x14ac:dyDescent="0.25">
      <c r="F422" s="3"/>
    </row>
    <row r="423" spans="6:6" x14ac:dyDescent="0.25">
      <c r="F423" s="3"/>
    </row>
    <row r="424" spans="6:6" x14ac:dyDescent="0.25">
      <c r="F424" s="3"/>
    </row>
    <row r="425" spans="6:6" x14ac:dyDescent="0.25">
      <c r="F425" s="3"/>
    </row>
    <row r="426" spans="6:6" x14ac:dyDescent="0.25">
      <c r="F426" s="3"/>
    </row>
    <row r="427" spans="6:6" x14ac:dyDescent="0.25">
      <c r="F427" s="3"/>
    </row>
    <row r="428" spans="6:6" x14ac:dyDescent="0.25">
      <c r="F428" s="3"/>
    </row>
    <row r="429" spans="6:6" x14ac:dyDescent="0.25">
      <c r="F429" s="3"/>
    </row>
    <row r="430" spans="6:6" x14ac:dyDescent="0.25">
      <c r="F430" s="3"/>
    </row>
    <row r="431" spans="6:6" x14ac:dyDescent="0.25">
      <c r="F431" s="3"/>
    </row>
    <row r="432" spans="6:6" x14ac:dyDescent="0.25">
      <c r="F432" s="3"/>
    </row>
    <row r="433" spans="6:6" x14ac:dyDescent="0.25">
      <c r="F433" s="3"/>
    </row>
    <row r="434" spans="6:6" x14ac:dyDescent="0.25">
      <c r="F434" s="3"/>
    </row>
    <row r="435" spans="6:6" x14ac:dyDescent="0.25">
      <c r="F435" s="3"/>
    </row>
    <row r="436" spans="6:6" x14ac:dyDescent="0.25">
      <c r="F436" s="3"/>
    </row>
    <row r="437" spans="6:6" x14ac:dyDescent="0.25">
      <c r="F437" s="3"/>
    </row>
    <row r="438" spans="6:6" x14ac:dyDescent="0.25">
      <c r="F438" s="3"/>
    </row>
    <row r="439" spans="6:6" x14ac:dyDescent="0.25">
      <c r="F439" s="3"/>
    </row>
    <row r="440" spans="6:6" x14ac:dyDescent="0.25">
      <c r="F440" s="3"/>
    </row>
    <row r="441" spans="6:6" x14ac:dyDescent="0.25">
      <c r="F441" s="3"/>
    </row>
    <row r="442" spans="6:6" x14ac:dyDescent="0.25">
      <c r="F442" s="3"/>
    </row>
    <row r="443" spans="6:6" x14ac:dyDescent="0.25">
      <c r="F443" s="3"/>
    </row>
    <row r="444" spans="6:6" x14ac:dyDescent="0.25">
      <c r="F444" s="3"/>
    </row>
    <row r="445" spans="6:6" x14ac:dyDescent="0.25">
      <c r="F445" s="3"/>
    </row>
    <row r="446" spans="6:6" x14ac:dyDescent="0.25">
      <c r="F446" s="3"/>
    </row>
    <row r="447" spans="6:6" x14ac:dyDescent="0.25">
      <c r="F447" s="3"/>
    </row>
    <row r="448" spans="6:6" x14ac:dyDescent="0.25">
      <c r="F448" s="3"/>
    </row>
    <row r="449" spans="6:6" x14ac:dyDescent="0.25">
      <c r="F449" s="3"/>
    </row>
    <row r="450" spans="6:6" x14ac:dyDescent="0.25">
      <c r="F450" s="3"/>
    </row>
    <row r="451" spans="6:6" x14ac:dyDescent="0.25">
      <c r="F451" s="3"/>
    </row>
    <row r="452" spans="6:6" x14ac:dyDescent="0.25">
      <c r="F452" s="3"/>
    </row>
    <row r="453" spans="6:6" x14ac:dyDescent="0.25">
      <c r="F453" s="3"/>
    </row>
    <row r="454" spans="6:6" x14ac:dyDescent="0.25">
      <c r="F454" s="3"/>
    </row>
    <row r="455" spans="6:6" x14ac:dyDescent="0.25">
      <c r="F455" s="3"/>
    </row>
    <row r="456" spans="6:6" x14ac:dyDescent="0.25">
      <c r="F456" s="3"/>
    </row>
    <row r="457" spans="6:6" x14ac:dyDescent="0.25">
      <c r="F457" s="3"/>
    </row>
    <row r="458" spans="6:6" x14ac:dyDescent="0.25">
      <c r="F458" s="3"/>
    </row>
    <row r="459" spans="6:6" x14ac:dyDescent="0.25">
      <c r="F459" s="3"/>
    </row>
    <row r="460" spans="6:6" x14ac:dyDescent="0.25">
      <c r="F460" s="3"/>
    </row>
    <row r="461" spans="6:6" x14ac:dyDescent="0.25">
      <c r="F461" s="3"/>
    </row>
    <row r="462" spans="6:6" x14ac:dyDescent="0.25">
      <c r="F462" s="3"/>
    </row>
    <row r="463" spans="6:6" x14ac:dyDescent="0.25">
      <c r="F463" s="3"/>
    </row>
    <row r="464" spans="6:6" x14ac:dyDescent="0.25">
      <c r="F464" s="3"/>
    </row>
    <row r="465" spans="6:6" x14ac:dyDescent="0.25">
      <c r="F465" s="3"/>
    </row>
    <row r="466" spans="6:6" x14ac:dyDescent="0.25">
      <c r="F466" s="3"/>
    </row>
    <row r="467" spans="6:6" x14ac:dyDescent="0.25">
      <c r="F467" s="3"/>
    </row>
    <row r="468" spans="6:6" x14ac:dyDescent="0.25">
      <c r="F468" s="3"/>
    </row>
    <row r="469" spans="6:6" x14ac:dyDescent="0.25">
      <c r="F469" s="3"/>
    </row>
    <row r="470" spans="6:6" x14ac:dyDescent="0.25">
      <c r="F470" s="3"/>
    </row>
    <row r="471" spans="6:6" x14ac:dyDescent="0.25">
      <c r="F471" s="3"/>
    </row>
    <row r="472" spans="6:6" x14ac:dyDescent="0.25">
      <c r="F472" s="3"/>
    </row>
    <row r="473" spans="6:6" x14ac:dyDescent="0.25">
      <c r="F473" s="3"/>
    </row>
    <row r="474" spans="6:6" x14ac:dyDescent="0.25">
      <c r="F474" s="3"/>
    </row>
    <row r="475" spans="6:6" x14ac:dyDescent="0.25">
      <c r="F475" s="3"/>
    </row>
    <row r="476" spans="6:6" x14ac:dyDescent="0.25">
      <c r="F476" s="3"/>
    </row>
    <row r="477" spans="6:6" x14ac:dyDescent="0.25">
      <c r="F477" s="3"/>
    </row>
    <row r="478" spans="6:6" x14ac:dyDescent="0.25">
      <c r="F478" s="3"/>
    </row>
    <row r="479" spans="6:6" x14ac:dyDescent="0.25">
      <c r="F479" s="3"/>
    </row>
    <row r="480" spans="6:6" x14ac:dyDescent="0.25">
      <c r="F480" s="3"/>
    </row>
    <row r="481" spans="6:6" x14ac:dyDescent="0.25">
      <c r="F481" s="3"/>
    </row>
    <row r="482" spans="6:6" x14ac:dyDescent="0.25">
      <c r="F482" s="3"/>
    </row>
    <row r="483" spans="6:6" x14ac:dyDescent="0.25">
      <c r="F483" s="3"/>
    </row>
    <row r="484" spans="6:6" x14ac:dyDescent="0.25">
      <c r="F484" s="3"/>
    </row>
    <row r="485" spans="6:6" x14ac:dyDescent="0.25">
      <c r="F485" s="3"/>
    </row>
    <row r="486" spans="6:6" x14ac:dyDescent="0.25">
      <c r="F486" s="3"/>
    </row>
    <row r="487" spans="6:6" x14ac:dyDescent="0.25">
      <c r="F487" s="3"/>
    </row>
    <row r="488" spans="6:6" x14ac:dyDescent="0.25">
      <c r="F488" s="3"/>
    </row>
    <row r="489" spans="6:6" x14ac:dyDescent="0.25">
      <c r="F489" s="3"/>
    </row>
    <row r="490" spans="6:6" x14ac:dyDescent="0.25">
      <c r="F490" s="3"/>
    </row>
    <row r="491" spans="6:6" x14ac:dyDescent="0.25">
      <c r="F491" s="3"/>
    </row>
    <row r="492" spans="6:6" x14ac:dyDescent="0.25">
      <c r="F492" s="3"/>
    </row>
    <row r="493" spans="6:6" x14ac:dyDescent="0.25">
      <c r="F493" s="3"/>
    </row>
    <row r="494" spans="6:6" x14ac:dyDescent="0.25">
      <c r="F494" s="3"/>
    </row>
    <row r="495" spans="6:6" x14ac:dyDescent="0.25">
      <c r="F495" s="3"/>
    </row>
    <row r="496" spans="6:6" x14ac:dyDescent="0.25">
      <c r="F496" s="3"/>
    </row>
    <row r="497" spans="6:6" x14ac:dyDescent="0.25">
      <c r="F497" s="3"/>
    </row>
    <row r="498" spans="6:6" x14ac:dyDescent="0.25">
      <c r="F498" s="3"/>
    </row>
    <row r="499" spans="6:6" x14ac:dyDescent="0.25">
      <c r="F499" s="3"/>
    </row>
    <row r="500" spans="6:6" x14ac:dyDescent="0.25">
      <c r="F500" s="3"/>
    </row>
    <row r="501" spans="6:6" x14ac:dyDescent="0.25">
      <c r="F501" s="3"/>
    </row>
    <row r="502" spans="6:6" x14ac:dyDescent="0.25">
      <c r="F502" s="3"/>
    </row>
    <row r="503" spans="6:6" x14ac:dyDescent="0.25">
      <c r="F503" s="3"/>
    </row>
    <row r="504" spans="6:6" x14ac:dyDescent="0.25">
      <c r="F504" s="3"/>
    </row>
    <row r="505" spans="6:6" x14ac:dyDescent="0.25">
      <c r="F505" s="3"/>
    </row>
    <row r="506" spans="6:6" x14ac:dyDescent="0.25">
      <c r="F506" s="3"/>
    </row>
    <row r="507" spans="6:6" x14ac:dyDescent="0.25">
      <c r="F507" s="3"/>
    </row>
    <row r="508" spans="6:6" x14ac:dyDescent="0.25">
      <c r="F508" s="3"/>
    </row>
    <row r="509" spans="6:6" x14ac:dyDescent="0.25">
      <c r="F509" s="3"/>
    </row>
    <row r="510" spans="6:6" x14ac:dyDescent="0.25">
      <c r="F510" s="3"/>
    </row>
    <row r="511" spans="6:6" x14ac:dyDescent="0.25">
      <c r="F511" s="3"/>
    </row>
    <row r="512" spans="6:6" x14ac:dyDescent="0.25">
      <c r="F512" s="3"/>
    </row>
    <row r="513" spans="6:6" x14ac:dyDescent="0.25">
      <c r="F513" s="3"/>
    </row>
    <row r="514" spans="6:6" x14ac:dyDescent="0.25">
      <c r="F514" s="3"/>
    </row>
    <row r="515" spans="6:6" x14ac:dyDescent="0.25">
      <c r="F515" s="3"/>
    </row>
    <row r="516" spans="6:6" x14ac:dyDescent="0.25">
      <c r="F516" s="3"/>
    </row>
    <row r="517" spans="6:6" x14ac:dyDescent="0.25">
      <c r="F517" s="3"/>
    </row>
    <row r="518" spans="6:6" x14ac:dyDescent="0.25">
      <c r="F518" s="3"/>
    </row>
    <row r="519" spans="6:6" x14ac:dyDescent="0.25">
      <c r="F519" s="3"/>
    </row>
    <row r="520" spans="6:6" x14ac:dyDescent="0.25">
      <c r="F520" s="3"/>
    </row>
    <row r="521" spans="6:6" x14ac:dyDescent="0.25">
      <c r="F521" s="3"/>
    </row>
    <row r="522" spans="6:6" x14ac:dyDescent="0.25">
      <c r="F522" s="3"/>
    </row>
    <row r="523" spans="6:6" x14ac:dyDescent="0.25">
      <c r="F523" s="3"/>
    </row>
    <row r="524" spans="6:6" x14ac:dyDescent="0.25">
      <c r="F524" s="3"/>
    </row>
    <row r="525" spans="6:6" x14ac:dyDescent="0.25">
      <c r="F525" s="3"/>
    </row>
    <row r="526" spans="6:6" x14ac:dyDescent="0.25">
      <c r="F526" s="3"/>
    </row>
    <row r="527" spans="6:6" x14ac:dyDescent="0.25">
      <c r="F527" s="3"/>
    </row>
    <row r="528" spans="6:6" x14ac:dyDescent="0.25">
      <c r="F528" s="3"/>
    </row>
    <row r="529" spans="6:6" x14ac:dyDescent="0.25">
      <c r="F529" s="3"/>
    </row>
    <row r="530" spans="6:6" x14ac:dyDescent="0.25">
      <c r="F530" s="3"/>
    </row>
    <row r="531" spans="6:6" x14ac:dyDescent="0.25">
      <c r="F531" s="3"/>
    </row>
    <row r="532" spans="6:6" x14ac:dyDescent="0.25">
      <c r="F532" s="3"/>
    </row>
    <row r="533" spans="6:6" x14ac:dyDescent="0.25">
      <c r="F533" s="3"/>
    </row>
    <row r="534" spans="6:6" x14ac:dyDescent="0.25">
      <c r="F534" s="3"/>
    </row>
    <row r="535" spans="6:6" x14ac:dyDescent="0.25">
      <c r="F535" s="3"/>
    </row>
    <row r="536" spans="6:6" x14ac:dyDescent="0.25">
      <c r="F536" s="3"/>
    </row>
    <row r="537" spans="6:6" x14ac:dyDescent="0.25">
      <c r="F537" s="3"/>
    </row>
    <row r="538" spans="6:6" x14ac:dyDescent="0.25">
      <c r="F538" s="3"/>
    </row>
    <row r="539" spans="6:6" x14ac:dyDescent="0.25">
      <c r="F539" s="3"/>
    </row>
    <row r="540" spans="6:6" x14ac:dyDescent="0.25">
      <c r="F540" s="3"/>
    </row>
    <row r="541" spans="6:6" x14ac:dyDescent="0.25">
      <c r="F541" s="3"/>
    </row>
    <row r="542" spans="6:6" x14ac:dyDescent="0.25">
      <c r="F542" s="3"/>
    </row>
    <row r="543" spans="6:6" x14ac:dyDescent="0.25">
      <c r="F543" s="3"/>
    </row>
    <row r="544" spans="6:6" x14ac:dyDescent="0.25">
      <c r="F544" s="3"/>
    </row>
    <row r="545" spans="6:6" x14ac:dyDescent="0.25">
      <c r="F545" s="3"/>
    </row>
    <row r="546" spans="6:6" x14ac:dyDescent="0.25">
      <c r="F546" s="3"/>
    </row>
    <row r="547" spans="6:6" x14ac:dyDescent="0.25">
      <c r="F547" s="3"/>
    </row>
    <row r="548" spans="6:6" x14ac:dyDescent="0.25">
      <c r="F548" s="3"/>
    </row>
    <row r="549" spans="6:6" x14ac:dyDescent="0.25">
      <c r="F549" s="3"/>
    </row>
    <row r="550" spans="6:6" x14ac:dyDescent="0.25">
      <c r="F550" s="3"/>
    </row>
    <row r="551" spans="6:6" x14ac:dyDescent="0.25">
      <c r="F551" s="3"/>
    </row>
    <row r="552" spans="6:6" x14ac:dyDescent="0.25">
      <c r="F552" s="3"/>
    </row>
    <row r="553" spans="6:6" x14ac:dyDescent="0.25">
      <c r="F553" s="3"/>
    </row>
    <row r="554" spans="6:6" x14ac:dyDescent="0.25">
      <c r="F554" s="3"/>
    </row>
    <row r="555" spans="6:6" x14ac:dyDescent="0.25">
      <c r="F555" s="3"/>
    </row>
    <row r="556" spans="6:6" x14ac:dyDescent="0.25">
      <c r="F556" s="3"/>
    </row>
    <row r="557" spans="6:6" x14ac:dyDescent="0.25">
      <c r="F557" s="3"/>
    </row>
    <row r="558" spans="6:6" x14ac:dyDescent="0.25">
      <c r="F558" s="3"/>
    </row>
    <row r="559" spans="6:6" x14ac:dyDescent="0.25">
      <c r="F559" s="3"/>
    </row>
    <row r="560" spans="6:6" x14ac:dyDescent="0.25">
      <c r="F560" s="3"/>
    </row>
    <row r="561" spans="6:6" x14ac:dyDescent="0.25">
      <c r="F561" s="3"/>
    </row>
    <row r="562" spans="6:6" x14ac:dyDescent="0.25">
      <c r="F562" s="3"/>
    </row>
    <row r="563" spans="6:6" x14ac:dyDescent="0.25">
      <c r="F563" s="3"/>
    </row>
    <row r="564" spans="6:6" x14ac:dyDescent="0.25">
      <c r="F564" s="3"/>
    </row>
    <row r="565" spans="6:6" x14ac:dyDescent="0.25">
      <c r="F565" s="3"/>
    </row>
    <row r="566" spans="6:6" x14ac:dyDescent="0.25">
      <c r="F566" s="3"/>
    </row>
    <row r="567" spans="6:6" x14ac:dyDescent="0.25">
      <c r="F567" s="3"/>
    </row>
    <row r="568" spans="6:6" x14ac:dyDescent="0.25">
      <c r="F568" s="3"/>
    </row>
    <row r="569" spans="6:6" x14ac:dyDescent="0.25">
      <c r="F569" s="3"/>
    </row>
    <row r="570" spans="6:6" x14ac:dyDescent="0.25">
      <c r="F570" s="3"/>
    </row>
    <row r="571" spans="6:6" x14ac:dyDescent="0.25">
      <c r="F571" s="3"/>
    </row>
    <row r="572" spans="6:6" x14ac:dyDescent="0.25">
      <c r="F572" s="3"/>
    </row>
    <row r="573" spans="6:6" x14ac:dyDescent="0.25">
      <c r="F573" s="3"/>
    </row>
    <row r="574" spans="6:6" x14ac:dyDescent="0.25">
      <c r="F574" s="3"/>
    </row>
    <row r="575" spans="6:6" x14ac:dyDescent="0.25">
      <c r="F575" s="3"/>
    </row>
    <row r="576" spans="6:6" x14ac:dyDescent="0.25">
      <c r="F576" s="3"/>
    </row>
    <row r="577" spans="6:6" x14ac:dyDescent="0.25">
      <c r="F577" s="3"/>
    </row>
    <row r="578" spans="6:6" x14ac:dyDescent="0.25">
      <c r="F578" s="3"/>
    </row>
    <row r="579" spans="6:6" x14ac:dyDescent="0.25">
      <c r="F579" s="3"/>
    </row>
    <row r="580" spans="6:6" x14ac:dyDescent="0.25">
      <c r="F580" s="3"/>
    </row>
    <row r="581" spans="6:6" x14ac:dyDescent="0.25">
      <c r="F581" s="3"/>
    </row>
    <row r="582" spans="6:6" x14ac:dyDescent="0.25">
      <c r="F582" s="3"/>
    </row>
    <row r="583" spans="6:6" x14ac:dyDescent="0.25">
      <c r="F583" s="3"/>
    </row>
    <row r="584" spans="6:6" x14ac:dyDescent="0.25">
      <c r="F584" s="3"/>
    </row>
    <row r="585" spans="6:6" x14ac:dyDescent="0.25">
      <c r="F585" s="3"/>
    </row>
    <row r="586" spans="6:6" x14ac:dyDescent="0.25">
      <c r="F586" s="3"/>
    </row>
    <row r="587" spans="6:6" x14ac:dyDescent="0.25">
      <c r="F587" s="3"/>
    </row>
    <row r="588" spans="6:6" x14ac:dyDescent="0.25">
      <c r="F588" s="3"/>
    </row>
    <row r="589" spans="6:6" x14ac:dyDescent="0.25">
      <c r="F589" s="3"/>
    </row>
    <row r="590" spans="6:6" x14ac:dyDescent="0.25">
      <c r="F590" s="3"/>
    </row>
    <row r="591" spans="6:6" x14ac:dyDescent="0.25">
      <c r="F591" s="3"/>
    </row>
    <row r="592" spans="6:6" x14ac:dyDescent="0.25">
      <c r="F592" s="3"/>
    </row>
    <row r="593" spans="6:6" x14ac:dyDescent="0.25">
      <c r="F593" s="3"/>
    </row>
    <row r="594" spans="6:6" x14ac:dyDescent="0.25">
      <c r="F594" s="3"/>
    </row>
    <row r="595" spans="6:6" x14ac:dyDescent="0.25">
      <c r="F595" s="3"/>
    </row>
    <row r="596" spans="6:6" x14ac:dyDescent="0.25">
      <c r="F596" s="3"/>
    </row>
    <row r="597" spans="6:6" x14ac:dyDescent="0.25">
      <c r="F597" s="3"/>
    </row>
    <row r="598" spans="6:6" x14ac:dyDescent="0.25">
      <c r="F598" s="3"/>
    </row>
    <row r="599" spans="6:6" x14ac:dyDescent="0.25">
      <c r="F599" s="3"/>
    </row>
    <row r="600" spans="6:6" x14ac:dyDescent="0.25">
      <c r="F600" s="3"/>
    </row>
    <row r="601" spans="6:6" x14ac:dyDescent="0.25">
      <c r="F601" s="3"/>
    </row>
    <row r="602" spans="6:6" x14ac:dyDescent="0.25">
      <c r="F602" s="3"/>
    </row>
    <row r="603" spans="6:6" x14ac:dyDescent="0.25">
      <c r="F603" s="3"/>
    </row>
    <row r="604" spans="6:6" x14ac:dyDescent="0.25">
      <c r="F604" s="3"/>
    </row>
    <row r="605" spans="6:6" x14ac:dyDescent="0.25">
      <c r="F605" s="3"/>
    </row>
    <row r="606" spans="6:6" x14ac:dyDescent="0.25">
      <c r="F606" s="3"/>
    </row>
    <row r="607" spans="6:6" x14ac:dyDescent="0.25">
      <c r="F607" s="3"/>
    </row>
    <row r="608" spans="6:6" x14ac:dyDescent="0.25">
      <c r="F608" s="3"/>
    </row>
    <row r="609" spans="6:6" x14ac:dyDescent="0.25">
      <c r="F609" s="3"/>
    </row>
    <row r="610" spans="6:6" x14ac:dyDescent="0.25">
      <c r="F610" s="3"/>
    </row>
    <row r="611" spans="6:6" x14ac:dyDescent="0.25">
      <c r="F611" s="3"/>
    </row>
    <row r="612" spans="6:6" x14ac:dyDescent="0.25">
      <c r="F612" s="3"/>
    </row>
    <row r="613" spans="6:6" x14ac:dyDescent="0.25">
      <c r="F613" s="3"/>
    </row>
    <row r="614" spans="6:6" x14ac:dyDescent="0.25">
      <c r="F614" s="3"/>
    </row>
    <row r="615" spans="6:6" x14ac:dyDescent="0.25">
      <c r="F615" s="3"/>
    </row>
    <row r="616" spans="6:6" x14ac:dyDescent="0.25">
      <c r="F616" s="3"/>
    </row>
    <row r="617" spans="6:6" x14ac:dyDescent="0.25">
      <c r="F617" s="3"/>
    </row>
    <row r="618" spans="6:6" x14ac:dyDescent="0.25">
      <c r="F618" s="3"/>
    </row>
    <row r="619" spans="6:6" x14ac:dyDescent="0.25">
      <c r="F619" s="3"/>
    </row>
    <row r="620" spans="6:6" x14ac:dyDescent="0.25">
      <c r="F620" s="3"/>
    </row>
    <row r="621" spans="6:6" x14ac:dyDescent="0.25">
      <c r="F621" s="3"/>
    </row>
    <row r="622" spans="6:6" x14ac:dyDescent="0.25">
      <c r="F622" s="3"/>
    </row>
    <row r="623" spans="6:6" x14ac:dyDescent="0.25">
      <c r="F623" s="3"/>
    </row>
    <row r="624" spans="6:6" x14ac:dyDescent="0.25">
      <c r="F624" s="3"/>
    </row>
    <row r="625" spans="6:6" x14ac:dyDescent="0.25">
      <c r="F625" s="3"/>
    </row>
    <row r="626" spans="6:6" x14ac:dyDescent="0.25">
      <c r="F626" s="3"/>
    </row>
    <row r="627" spans="6:6" x14ac:dyDescent="0.25">
      <c r="F627" s="3"/>
    </row>
    <row r="628" spans="6:6" x14ac:dyDescent="0.25">
      <c r="F628" s="3"/>
    </row>
    <row r="629" spans="6:6" x14ac:dyDescent="0.25">
      <c r="F629" s="3"/>
    </row>
    <row r="630" spans="6:6" x14ac:dyDescent="0.25">
      <c r="F630" s="3"/>
    </row>
    <row r="631" spans="6:6" x14ac:dyDescent="0.25">
      <c r="F631" s="3"/>
    </row>
    <row r="632" spans="6:6" x14ac:dyDescent="0.25">
      <c r="F632" s="3"/>
    </row>
    <row r="633" spans="6:6" x14ac:dyDescent="0.25">
      <c r="F633" s="3"/>
    </row>
    <row r="634" spans="6:6" x14ac:dyDescent="0.25">
      <c r="F634" s="3"/>
    </row>
    <row r="635" spans="6:6" x14ac:dyDescent="0.25">
      <c r="F635" s="3"/>
    </row>
    <row r="636" spans="6:6" x14ac:dyDescent="0.25">
      <c r="F636" s="3"/>
    </row>
    <row r="637" spans="6:6" x14ac:dyDescent="0.25">
      <c r="F637" s="3"/>
    </row>
    <row r="638" spans="6:6" x14ac:dyDescent="0.25">
      <c r="F638" s="3"/>
    </row>
    <row r="639" spans="6:6" x14ac:dyDescent="0.25">
      <c r="F639" s="3"/>
    </row>
    <row r="640" spans="6:6" x14ac:dyDescent="0.25">
      <c r="F640" s="3"/>
    </row>
    <row r="641" spans="6:6" x14ac:dyDescent="0.25">
      <c r="F641" s="3"/>
    </row>
    <row r="642" spans="6:6" x14ac:dyDescent="0.25">
      <c r="F642" s="3"/>
    </row>
    <row r="643" spans="6:6" x14ac:dyDescent="0.25">
      <c r="F643" s="3"/>
    </row>
    <row r="644" spans="6:6" x14ac:dyDescent="0.25">
      <c r="F644" s="3"/>
    </row>
    <row r="645" spans="6:6" x14ac:dyDescent="0.25">
      <c r="F645" s="3"/>
    </row>
    <row r="646" spans="6:6" x14ac:dyDescent="0.25">
      <c r="F646" s="3"/>
    </row>
    <row r="647" spans="6:6" x14ac:dyDescent="0.25">
      <c r="F647" s="3"/>
    </row>
    <row r="648" spans="6:6" x14ac:dyDescent="0.25">
      <c r="F648" s="3"/>
    </row>
    <row r="649" spans="6:6" x14ac:dyDescent="0.25">
      <c r="F649" s="3"/>
    </row>
    <row r="650" spans="6:6" x14ac:dyDescent="0.25">
      <c r="F650" s="3"/>
    </row>
    <row r="651" spans="6:6" x14ac:dyDescent="0.25">
      <c r="F651" s="3"/>
    </row>
    <row r="652" spans="6:6" x14ac:dyDescent="0.25">
      <c r="F652" s="3"/>
    </row>
    <row r="653" spans="6:6" x14ac:dyDescent="0.25">
      <c r="F653" s="3"/>
    </row>
    <row r="654" spans="6:6" x14ac:dyDescent="0.25">
      <c r="F654" s="3"/>
    </row>
    <row r="655" spans="6:6" x14ac:dyDescent="0.25">
      <c r="F655" s="3"/>
    </row>
    <row r="656" spans="6:6" x14ac:dyDescent="0.25">
      <c r="F656" s="3"/>
    </row>
    <row r="657" spans="6:6" x14ac:dyDescent="0.25">
      <c r="F657" s="3"/>
    </row>
    <row r="658" spans="6:6" x14ac:dyDescent="0.25">
      <c r="F658" s="3"/>
    </row>
    <row r="659" spans="6:6" x14ac:dyDescent="0.25">
      <c r="F659" s="3"/>
    </row>
    <row r="660" spans="6:6" x14ac:dyDescent="0.25">
      <c r="F660" s="3"/>
    </row>
    <row r="661" spans="6:6" x14ac:dyDescent="0.25">
      <c r="F661" s="3"/>
    </row>
    <row r="662" spans="6:6" x14ac:dyDescent="0.25">
      <c r="F662" s="3"/>
    </row>
    <row r="663" spans="6:6" x14ac:dyDescent="0.25">
      <c r="F663" s="3"/>
    </row>
    <row r="664" spans="6:6" x14ac:dyDescent="0.25">
      <c r="F664" s="3"/>
    </row>
    <row r="665" spans="6:6" x14ac:dyDescent="0.25">
      <c r="F665" s="3"/>
    </row>
    <row r="666" spans="6:6" x14ac:dyDescent="0.25">
      <c r="F666" s="3"/>
    </row>
    <row r="667" spans="6:6" x14ac:dyDescent="0.25">
      <c r="F667" s="3"/>
    </row>
    <row r="668" spans="6:6" x14ac:dyDescent="0.25">
      <c r="F668" s="3"/>
    </row>
    <row r="669" spans="6:6" x14ac:dyDescent="0.25">
      <c r="F669" s="3"/>
    </row>
    <row r="670" spans="6:6" x14ac:dyDescent="0.25">
      <c r="F670" s="3"/>
    </row>
    <row r="671" spans="6:6" x14ac:dyDescent="0.25">
      <c r="F671" s="3"/>
    </row>
    <row r="672" spans="6:6" x14ac:dyDescent="0.25">
      <c r="F672" s="3"/>
    </row>
    <row r="673" spans="6:6" x14ac:dyDescent="0.25">
      <c r="F673" s="3"/>
    </row>
    <row r="674" spans="6:6" x14ac:dyDescent="0.25">
      <c r="F674" s="3"/>
    </row>
    <row r="675" spans="6:6" x14ac:dyDescent="0.25">
      <c r="F675" s="3"/>
    </row>
    <row r="676" spans="6:6" x14ac:dyDescent="0.25">
      <c r="F676" s="3"/>
    </row>
    <row r="677" spans="6:6" x14ac:dyDescent="0.25">
      <c r="F677" s="3"/>
    </row>
    <row r="678" spans="6:6" x14ac:dyDescent="0.25">
      <c r="F678" s="3"/>
    </row>
    <row r="679" spans="6:6" x14ac:dyDescent="0.25">
      <c r="F679" s="3"/>
    </row>
    <row r="680" spans="6:6" x14ac:dyDescent="0.25">
      <c r="F680" s="3"/>
    </row>
    <row r="681" spans="6:6" x14ac:dyDescent="0.25">
      <c r="F681" s="3"/>
    </row>
    <row r="682" spans="6:6" x14ac:dyDescent="0.25">
      <c r="F682" s="3"/>
    </row>
    <row r="683" spans="6:6" x14ac:dyDescent="0.25">
      <c r="F683" s="3"/>
    </row>
    <row r="684" spans="6:6" x14ac:dyDescent="0.25">
      <c r="F684" s="3"/>
    </row>
    <row r="685" spans="6:6" x14ac:dyDescent="0.25">
      <c r="F685" s="3"/>
    </row>
    <row r="686" spans="6:6" x14ac:dyDescent="0.25">
      <c r="F686" s="3"/>
    </row>
  </sheetData>
  <mergeCells count="3">
    <mergeCell ref="A7:D7"/>
    <mergeCell ref="E7:H7"/>
    <mergeCell ref="I7:K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99FDA-78E5-4727-8295-EC1372A6FB42}">
  <dimension ref="B3:D12"/>
  <sheetViews>
    <sheetView workbookViewId="0">
      <selection activeCell="D23" sqref="D23"/>
    </sheetView>
  </sheetViews>
  <sheetFormatPr defaultRowHeight="15" x14ac:dyDescent="0.25"/>
  <cols>
    <col min="2" max="2" width="14.140625" customWidth="1"/>
    <col min="4" max="4" width="66.42578125" customWidth="1"/>
  </cols>
  <sheetData>
    <row r="3" spans="2:4" x14ac:dyDescent="0.25">
      <c r="B3" s="12" t="s">
        <v>164</v>
      </c>
      <c r="C3" s="12" t="s">
        <v>165</v>
      </c>
      <c r="D3" s="12" t="s">
        <v>166</v>
      </c>
    </row>
    <row r="4" spans="2:4" ht="30" x14ac:dyDescent="0.25">
      <c r="B4" s="36">
        <v>45335</v>
      </c>
      <c r="C4" s="37">
        <v>1.9</v>
      </c>
      <c r="D4" s="35" t="s">
        <v>167</v>
      </c>
    </row>
    <row r="5" spans="2:4" ht="105" x14ac:dyDescent="0.25">
      <c r="B5" s="36">
        <v>45363</v>
      </c>
      <c r="C5" s="37">
        <v>2</v>
      </c>
      <c r="D5" s="35" t="s">
        <v>168</v>
      </c>
    </row>
    <row r="6" spans="2:4" x14ac:dyDescent="0.25">
      <c r="B6" s="36"/>
      <c r="C6" s="37"/>
      <c r="D6" s="35"/>
    </row>
    <row r="7" spans="2:4" x14ac:dyDescent="0.25">
      <c r="B7" s="36"/>
      <c r="C7" s="37"/>
      <c r="D7" s="35"/>
    </row>
    <row r="8" spans="2:4" x14ac:dyDescent="0.25">
      <c r="B8" s="36"/>
      <c r="C8" s="37"/>
      <c r="D8" s="35"/>
    </row>
    <row r="9" spans="2:4" x14ac:dyDescent="0.25">
      <c r="B9" s="36"/>
      <c r="C9" s="37"/>
      <c r="D9" s="35"/>
    </row>
    <row r="10" spans="2:4" x14ac:dyDescent="0.25">
      <c r="B10" s="36"/>
      <c r="C10" s="37"/>
      <c r="D10" s="35"/>
    </row>
    <row r="11" spans="2:4" x14ac:dyDescent="0.25">
      <c r="B11" s="36"/>
      <c r="C11" s="37"/>
      <c r="D11" s="35"/>
    </row>
    <row r="12" spans="2:4" x14ac:dyDescent="0.25">
      <c r="B12" s="36"/>
      <c r="C12" s="37"/>
      <c r="D12" s="35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3936DFA4EAB342BDE5360F58E5B26C" ma:contentTypeVersion="8" ma:contentTypeDescription="Create a new document." ma:contentTypeScope="" ma:versionID="a15d238d5b28123f01efb133fee3e2d1">
  <xsd:schema xmlns:xsd="http://www.w3.org/2001/XMLSchema" xmlns:xs="http://www.w3.org/2001/XMLSchema" xmlns:p="http://schemas.microsoft.com/office/2006/metadata/properties" xmlns:ns2="fcfd7bf9-781f-4dbc-8357-1709c0d5a251" targetNamespace="http://schemas.microsoft.com/office/2006/metadata/properties" ma:root="true" ma:fieldsID="26bb3479bdbabbf86f28e97585e29204" ns2:_="">
    <xsd:import namespace="fcfd7bf9-781f-4dbc-8357-1709c0d5a25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fd7bf9-781f-4dbc-8357-1709c0d5a25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0DC8DE1-1257-4BB9-B2EC-A4B92BDA384F}">
  <ds:schemaRefs>
    <ds:schemaRef ds:uri="fcfd7bf9-781f-4dbc-8357-1709c0d5a251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C6A3004-5EEA-4858-9219-9B23FEE7B7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cfd7bf9-781f-4dbc-8357-1709c0d5a25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DCC1E3A-4DB2-4B80-A647-E1552583440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GaN FET_multiphase</vt:lpstr>
      <vt:lpstr>Reference</vt:lpstr>
      <vt:lpstr>Components</vt:lpstr>
      <vt:lpstr>73847+73041</vt:lpstr>
      <vt:lpstr>Revision History</vt:lpstr>
    </vt:vector>
  </TitlesOfParts>
  <Manager/>
  <Company>Renesas Electronics America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Tim Lok</dc:creator>
  <cp:keywords/>
  <dc:description/>
  <cp:lastModifiedBy>Kristi Quick</cp:lastModifiedBy>
  <cp:revision/>
  <dcterms:created xsi:type="dcterms:W3CDTF">2020-01-07T21:05:55Z</dcterms:created>
  <dcterms:modified xsi:type="dcterms:W3CDTF">2024-03-13T00:37:40Z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0x010100003936DFA4EAB342BDE5360F58E5B26C</vt:lpwstr>
  </property>
</Properties>
</file>