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W:\miscellaneous\"/>
    </mc:Choice>
  </mc:AlternateContent>
  <workbookProtection workbookAlgorithmName="SHA-512" workbookHashValue="1GqxAVO4LG+Rj5I1Qn2RBtM2q/h0kG6I2QxNKGBRo53uj60RHAzfsQq9cF3CE+t0KrRvh6axaG1hTiRQJULhlQ==" workbookSaltValue="3OCoE9ruBFuD/9HEtNyoEw==" workbookSpinCount="100000" lockStructure="1"/>
  <bookViews>
    <workbookView xWindow="0" yWindow="0" windowWidth="28800" windowHeight="14235"/>
  </bookViews>
  <sheets>
    <sheet name="Main" sheetId="5" r:id="rId1"/>
    <sheet name="Regression" sheetId="4" state="hidden" r:id="rId2"/>
    <sheet name="Data For Graphs" sheetId="7" state="hidden" r:id="rId3"/>
    <sheet name="Backup Data" sheetId="2" state="hidden"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39" i="7" l="1"/>
  <c r="P39" i="7" s="1"/>
  <c r="M39" i="7"/>
  <c r="P38" i="7"/>
  <c r="O38" i="7"/>
  <c r="M38" i="7"/>
  <c r="O37" i="7"/>
  <c r="P37" i="7" s="1"/>
  <c r="M37" i="7"/>
  <c r="O36" i="7"/>
  <c r="P36" i="7" s="1"/>
  <c r="M36" i="7"/>
  <c r="O35" i="7"/>
  <c r="P35" i="7" s="1"/>
  <c r="M35" i="7"/>
  <c r="P34" i="7"/>
  <c r="O34" i="7"/>
  <c r="M34" i="7"/>
  <c r="O33" i="7"/>
  <c r="P33" i="7" s="1"/>
  <c r="M33" i="7"/>
  <c r="O32" i="7"/>
  <c r="P32" i="7" s="1"/>
  <c r="M32" i="7"/>
  <c r="O31" i="7"/>
  <c r="M31" i="7"/>
  <c r="P31" i="7" s="1"/>
  <c r="P26" i="7"/>
  <c r="O26" i="7"/>
  <c r="M26" i="7"/>
  <c r="O25" i="7"/>
  <c r="P25" i="7" s="1"/>
  <c r="M25" i="7"/>
  <c r="O24" i="7"/>
  <c r="P24" i="7" s="1"/>
  <c r="M24" i="7"/>
  <c r="P23" i="7"/>
  <c r="O23" i="7"/>
  <c r="M23" i="7"/>
  <c r="P22" i="7"/>
  <c r="O22" i="7"/>
  <c r="M22" i="7"/>
  <c r="O21" i="7"/>
  <c r="P21" i="7" s="1"/>
  <c r="M21" i="7"/>
  <c r="O20" i="7"/>
  <c r="P20" i="7" s="1"/>
  <c r="M20" i="7"/>
  <c r="P19" i="7"/>
  <c r="O19" i="7"/>
  <c r="M19" i="7"/>
  <c r="P18" i="7"/>
  <c r="O18" i="7"/>
  <c r="M18" i="7"/>
  <c r="R13" i="7"/>
  <c r="Q13" i="7"/>
  <c r="O13" i="7"/>
  <c r="M13" i="7"/>
  <c r="P13" i="7" s="1"/>
  <c r="R12" i="7"/>
  <c r="Q12" i="7"/>
  <c r="O12" i="7"/>
  <c r="P12" i="7" s="1"/>
  <c r="M12" i="7"/>
  <c r="R11" i="7"/>
  <c r="Q11" i="7"/>
  <c r="O11" i="7"/>
  <c r="P11" i="7" s="1"/>
  <c r="M11" i="7"/>
  <c r="R10" i="7"/>
  <c r="Q10" i="7"/>
  <c r="P10" i="7"/>
  <c r="O10" i="7"/>
  <c r="M10" i="7"/>
  <c r="R9" i="7"/>
  <c r="Q9" i="7"/>
  <c r="O9" i="7"/>
  <c r="M9" i="7"/>
  <c r="P9" i="7" s="1"/>
  <c r="R8" i="7"/>
  <c r="Q8" i="7"/>
  <c r="O8" i="7"/>
  <c r="P8" i="7" s="1"/>
  <c r="M8" i="7"/>
  <c r="R7" i="7"/>
  <c r="Q7" i="7"/>
  <c r="O7" i="7"/>
  <c r="P7" i="7" s="1"/>
  <c r="M7" i="7"/>
  <c r="R6" i="7"/>
  <c r="Q6" i="7"/>
  <c r="P6" i="7"/>
  <c r="O6" i="7"/>
  <c r="M6" i="7"/>
  <c r="R5" i="7"/>
  <c r="Q5" i="7"/>
  <c r="P5" i="7"/>
  <c r="O5" i="7"/>
  <c r="M5" i="7"/>
  <c r="S235" i="4" l="1"/>
  <c r="R235" i="4"/>
  <c r="Q235" i="4"/>
  <c r="T13" i="4" s="1"/>
  <c r="U13" i="4" s="1"/>
  <c r="U14" i="4" s="1"/>
  <c r="S225" i="4"/>
  <c r="R225" i="4"/>
  <c r="Q225" i="4"/>
  <c r="R13" i="4" s="1"/>
  <c r="R14" i="4" s="1"/>
  <c r="F219" i="4"/>
  <c r="F218" i="4"/>
  <c r="F217" i="4"/>
  <c r="F216" i="4"/>
  <c r="F215" i="4"/>
  <c r="F214" i="4"/>
  <c r="F213" i="4"/>
  <c r="F212" i="4"/>
  <c r="F211" i="4"/>
  <c r="F210" i="4"/>
  <c r="F209" i="4"/>
  <c r="F208" i="4"/>
  <c r="F207" i="4"/>
  <c r="F206" i="4"/>
  <c r="F205" i="4"/>
  <c r="F204" i="4"/>
  <c r="F203" i="4"/>
  <c r="F202" i="4"/>
  <c r="F201" i="4"/>
  <c r="F200" i="4"/>
  <c r="F199" i="4"/>
  <c r="F197" i="4"/>
  <c r="X241" i="4" l="1"/>
  <c r="W241" i="4"/>
  <c r="X239" i="4"/>
  <c r="X235" i="4" s="1"/>
  <c r="W238" i="4"/>
  <c r="X238" i="4"/>
  <c r="W240" i="4"/>
  <c r="X240" i="4"/>
  <c r="W239" i="4"/>
  <c r="W235" i="4" s="1"/>
  <c r="X231" i="4"/>
  <c r="W231" i="4"/>
  <c r="X230" i="4"/>
  <c r="U235" i="4" l="1"/>
  <c r="E17" i="5" s="1"/>
  <c r="X229" i="4"/>
  <c r="X225" i="4" s="1"/>
  <c r="W228" i="4"/>
  <c r="W230" i="4"/>
  <c r="X228" i="4"/>
  <c r="W229" i="4"/>
  <c r="F248" i="4"/>
  <c r="F247" i="4"/>
  <c r="F246" i="4"/>
  <c r="F245" i="4"/>
  <c r="F244" i="4"/>
  <c r="F243" i="4"/>
  <c r="F242" i="4"/>
  <c r="F241" i="4"/>
  <c r="F240" i="4"/>
  <c r="F239" i="4"/>
  <c r="F238" i="4"/>
  <c r="F237" i="4"/>
  <c r="F236" i="4"/>
  <c r="F235" i="4"/>
  <c r="F234" i="4"/>
  <c r="F233" i="4"/>
  <c r="F232" i="4"/>
  <c r="F231" i="4"/>
  <c r="F230" i="4"/>
  <c r="F229" i="4"/>
  <c r="F228" i="4"/>
  <c r="F227" i="4"/>
  <c r="F226" i="4"/>
  <c r="F225" i="4"/>
  <c r="F224" i="4"/>
  <c r="F223" i="4"/>
  <c r="F222" i="4"/>
  <c r="F196" i="4"/>
  <c r="F195" i="4"/>
  <c r="F194" i="4"/>
  <c r="F193" i="4"/>
  <c r="F192" i="4"/>
  <c r="F191" i="4"/>
  <c r="F190" i="4"/>
  <c r="F189" i="4"/>
  <c r="F188" i="4"/>
  <c r="F187" i="4"/>
  <c r="F186" i="4"/>
  <c r="F185" i="4"/>
  <c r="F184" i="4"/>
  <c r="F183" i="4"/>
  <c r="F182" i="4"/>
  <c r="F181" i="4"/>
  <c r="F180" i="4"/>
  <c r="F179" i="4"/>
  <c r="F178" i="4"/>
  <c r="F177" i="4"/>
  <c r="F176" i="4"/>
  <c r="F175" i="4"/>
  <c r="F172" i="4"/>
  <c r="F171" i="4"/>
  <c r="F170" i="4"/>
  <c r="F169" i="4"/>
  <c r="F168" i="4"/>
  <c r="F167" i="4"/>
  <c r="F166" i="4"/>
  <c r="F165" i="4"/>
  <c r="F164" i="4"/>
  <c r="F163" i="4"/>
  <c r="F162" i="4"/>
  <c r="F161" i="4"/>
  <c r="F160" i="4"/>
  <c r="F159" i="4"/>
  <c r="F158" i="4"/>
  <c r="F157" i="4"/>
  <c r="F156" i="4"/>
  <c r="F155" i="4"/>
  <c r="F154" i="4"/>
  <c r="F153" i="4"/>
  <c r="F151" i="4"/>
  <c r="F149" i="4"/>
  <c r="F148" i="4"/>
  <c r="F147" i="4"/>
  <c r="F146" i="4"/>
  <c r="F145" i="4"/>
  <c r="F144" i="4"/>
  <c r="F143" i="4"/>
  <c r="F142" i="4"/>
  <c r="F141" i="4"/>
  <c r="F140" i="4"/>
  <c r="F139" i="4"/>
  <c r="F138" i="4"/>
  <c r="F137" i="4"/>
  <c r="F136" i="4"/>
  <c r="F135" i="4"/>
  <c r="F134" i="4"/>
  <c r="F133" i="4"/>
  <c r="F132" i="4"/>
  <c r="F131" i="4"/>
  <c r="F130" i="4"/>
  <c r="F129" i="4"/>
  <c r="F128" i="4"/>
  <c r="F127" i="4"/>
  <c r="F126" i="4"/>
  <c r="F125" i="4"/>
  <c r="F124" i="4"/>
  <c r="F123" i="4"/>
  <c r="F122" i="4"/>
  <c r="F121" i="4"/>
  <c r="F120" i="4"/>
  <c r="F119" i="4"/>
  <c r="F118" i="4"/>
  <c r="F117" i="4"/>
  <c r="F116" i="4"/>
  <c r="F115" i="4"/>
  <c r="F114" i="4"/>
  <c r="F113" i="4"/>
  <c r="F112" i="4"/>
  <c r="F111" i="4"/>
  <c r="F110" i="4"/>
  <c r="F109" i="4"/>
  <c r="F108" i="4"/>
  <c r="F107" i="4"/>
  <c r="F106" i="4"/>
  <c r="F105" i="4"/>
  <c r="F104" i="4"/>
  <c r="F103" i="4"/>
  <c r="F102" i="4"/>
  <c r="F101" i="4"/>
  <c r="F100" i="4"/>
  <c r="F99" i="4"/>
  <c r="F98" i="4"/>
  <c r="F97" i="4"/>
  <c r="F96" i="4"/>
  <c r="F95" i="4"/>
  <c r="F94" i="4"/>
  <c r="F93" i="4"/>
  <c r="F92" i="4"/>
  <c r="F91" i="4"/>
  <c r="F90" i="4"/>
  <c r="F89" i="4"/>
  <c r="F88" i="4"/>
  <c r="F87" i="4"/>
  <c r="F86" i="4"/>
  <c r="F85" i="4"/>
  <c r="F84" i="4"/>
  <c r="F83" i="4"/>
  <c r="F82" i="4"/>
  <c r="F81" i="4"/>
  <c r="F80" i="4"/>
  <c r="F79" i="4"/>
  <c r="F78" i="4"/>
  <c r="F77" i="4"/>
  <c r="F76" i="4"/>
  <c r="F75" i="4"/>
  <c r="F74" i="4"/>
  <c r="F73" i="4"/>
  <c r="F72" i="4"/>
  <c r="F71" i="4"/>
  <c r="F70" i="4"/>
  <c r="F69" i="4"/>
  <c r="F68" i="4"/>
  <c r="F67" i="4"/>
  <c r="F66" i="4"/>
  <c r="F65" i="4"/>
  <c r="F64" i="4"/>
  <c r="F63" i="4"/>
  <c r="F62" i="4"/>
  <c r="F61" i="4"/>
  <c r="F60" i="4"/>
  <c r="F59" i="4"/>
  <c r="F58" i="4"/>
  <c r="F57" i="4"/>
  <c r="F56" i="4"/>
  <c r="F55" i="4"/>
  <c r="F54" i="4"/>
  <c r="F53" i="4"/>
  <c r="F52" i="4"/>
  <c r="F51" i="4"/>
  <c r="F50" i="4"/>
  <c r="F49" i="4"/>
  <c r="F48" i="4"/>
  <c r="F47" i="4"/>
  <c r="F46" i="4"/>
  <c r="F45" i="4"/>
  <c r="F44" i="4"/>
  <c r="F43" i="4"/>
  <c r="F42" i="4"/>
  <c r="F41" i="4"/>
  <c r="F40" i="4"/>
  <c r="F39" i="4"/>
  <c r="F38" i="4"/>
  <c r="F37" i="4"/>
  <c r="F36" i="4"/>
  <c r="F35" i="4"/>
  <c r="F34" i="4"/>
  <c r="F33" i="4"/>
  <c r="F32" i="4"/>
  <c r="F31" i="4"/>
  <c r="F30" i="4"/>
  <c r="F29" i="4"/>
  <c r="F28" i="4"/>
  <c r="F27" i="4"/>
  <c r="F26" i="4"/>
  <c r="F25" i="4"/>
  <c r="F24" i="4"/>
  <c r="F23" i="4"/>
  <c r="F22" i="4"/>
  <c r="F21" i="4"/>
  <c r="F20" i="4"/>
  <c r="F19" i="4"/>
  <c r="F18" i="4"/>
  <c r="F17" i="4"/>
  <c r="F16" i="4"/>
  <c r="F15" i="4"/>
  <c r="F14" i="4"/>
  <c r="F13" i="4"/>
  <c r="F12" i="4"/>
  <c r="F11" i="4"/>
  <c r="F10" i="4"/>
  <c r="F9" i="4"/>
  <c r="F8" i="4"/>
  <c r="F7" i="4"/>
  <c r="F6" i="4"/>
  <c r="F5" i="4"/>
  <c r="F4" i="4"/>
  <c r="W225" i="4" l="1"/>
  <c r="U225" i="4" s="1"/>
  <c r="E12" i="5" s="1"/>
  <c r="N29" i="2"/>
  <c r="M29" i="2"/>
  <c r="K192" i="2"/>
  <c r="K193" i="2"/>
  <c r="K194" i="2"/>
  <c r="K195" i="2"/>
  <c r="K196" i="2"/>
  <c r="K197" i="2"/>
  <c r="K198" i="2"/>
  <c r="K199" i="2"/>
  <c r="K200" i="2"/>
  <c r="K201" i="2"/>
  <c r="K202" i="2"/>
  <c r="K203" i="2"/>
  <c r="K204" i="2"/>
  <c r="K205" i="2"/>
  <c r="K206" i="2"/>
  <c r="K207" i="2"/>
  <c r="K208" i="2"/>
  <c r="K209" i="2"/>
  <c r="K210" i="2"/>
  <c r="K211" i="2"/>
  <c r="K212" i="2"/>
  <c r="K213" i="2"/>
  <c r="K214" i="2"/>
  <c r="K215" i="2"/>
  <c r="K216" i="2"/>
  <c r="K217" i="2"/>
  <c r="K218" i="2"/>
  <c r="K219" i="2"/>
  <c r="K220" i="2"/>
  <c r="K221" i="2"/>
  <c r="K222" i="2"/>
  <c r="K223" i="2"/>
  <c r="K224" i="2"/>
  <c r="K225" i="2"/>
  <c r="K226" i="2"/>
  <c r="K227" i="2"/>
  <c r="K228" i="2"/>
  <c r="K229" i="2"/>
  <c r="K230" i="2"/>
  <c r="K231" i="2"/>
  <c r="K232" i="2"/>
  <c r="K233" i="2"/>
  <c r="K234" i="2"/>
  <c r="K235" i="2"/>
  <c r="K236" i="2"/>
  <c r="K237" i="2"/>
  <c r="K238" i="2"/>
  <c r="K239" i="2"/>
  <c r="K240" i="2"/>
  <c r="K241" i="2"/>
  <c r="K242" i="2"/>
  <c r="K243" i="2"/>
  <c r="K244" i="2"/>
  <c r="K245"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7" i="2"/>
  <c r="J148" i="2"/>
  <c r="J149" i="2"/>
  <c r="J150" i="2"/>
  <c r="J151" i="2"/>
  <c r="J152" i="2"/>
  <c r="J153" i="2"/>
  <c r="J154" i="2"/>
  <c r="J155" i="2"/>
  <c r="J156" i="2"/>
  <c r="J157" i="2"/>
  <c r="J158" i="2"/>
  <c r="J159" i="2"/>
  <c r="J160" i="2"/>
  <c r="J161" i="2"/>
  <c r="J162" i="2"/>
  <c r="J163" i="2"/>
  <c r="J164" i="2"/>
  <c r="J165" i="2"/>
  <c r="J166" i="2"/>
  <c r="J167" i="2"/>
  <c r="J168" i="2"/>
  <c r="J169" i="2"/>
  <c r="J170" i="2"/>
  <c r="J171" i="2"/>
  <c r="J172" i="2"/>
  <c r="J173" i="2"/>
  <c r="J174" i="2"/>
  <c r="J175" i="2"/>
  <c r="J176" i="2"/>
  <c r="J177" i="2"/>
  <c r="J178" i="2"/>
  <c r="J179" i="2"/>
  <c r="J180" i="2"/>
  <c r="J181" i="2"/>
  <c r="J182" i="2"/>
  <c r="J183" i="2"/>
  <c r="J184" i="2"/>
  <c r="J185" i="2"/>
  <c r="J186" i="2"/>
  <c r="J187" i="2"/>
  <c r="J188" i="2"/>
  <c r="J189" i="2"/>
  <c r="J190" i="2"/>
  <c r="J191" i="2"/>
  <c r="J192" i="2"/>
  <c r="J193" i="2"/>
  <c r="J194" i="2"/>
  <c r="J195" i="2"/>
  <c r="J196" i="2"/>
  <c r="J197" i="2"/>
  <c r="J198" i="2"/>
  <c r="J199" i="2"/>
  <c r="J200" i="2"/>
  <c r="J201" i="2"/>
  <c r="J202" i="2"/>
  <c r="J203" i="2"/>
  <c r="J204" i="2"/>
  <c r="J205" i="2"/>
  <c r="J206" i="2"/>
  <c r="J207" i="2"/>
  <c r="J208" i="2"/>
  <c r="J209" i="2"/>
  <c r="J210" i="2"/>
  <c r="J211" i="2"/>
  <c r="J212" i="2"/>
  <c r="J213" i="2"/>
  <c r="J214" i="2"/>
  <c r="J215" i="2"/>
  <c r="J216" i="2"/>
  <c r="J217" i="2"/>
  <c r="J218" i="2"/>
  <c r="J219" i="2"/>
  <c r="J220" i="2"/>
  <c r="J221" i="2"/>
  <c r="J222" i="2"/>
  <c r="J223" i="2"/>
  <c r="J224" i="2"/>
  <c r="J225" i="2"/>
  <c r="J226" i="2"/>
  <c r="J227" i="2"/>
  <c r="J228" i="2"/>
  <c r="J229" i="2"/>
  <c r="J230" i="2"/>
  <c r="J231" i="2"/>
  <c r="J232" i="2"/>
  <c r="J233" i="2"/>
  <c r="J234" i="2"/>
  <c r="J235" i="2"/>
  <c r="J236" i="2"/>
  <c r="J237" i="2"/>
  <c r="J238" i="2"/>
  <c r="J239" i="2"/>
  <c r="J240" i="2"/>
  <c r="J241" i="2"/>
  <c r="J242" i="2"/>
  <c r="J243" i="2"/>
  <c r="J244" i="2"/>
  <c r="J245" i="2"/>
  <c r="J31" i="2"/>
  <c r="J30"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K127" i="2"/>
  <c r="K128" i="2"/>
  <c r="K129" i="2"/>
  <c r="K130" i="2"/>
  <c r="K131" i="2"/>
  <c r="K132" i="2"/>
  <c r="K133" i="2"/>
  <c r="K134" i="2"/>
  <c r="K135" i="2"/>
  <c r="K136" i="2"/>
  <c r="K137" i="2"/>
  <c r="K138" i="2"/>
  <c r="K139" i="2"/>
  <c r="K140" i="2"/>
  <c r="K141" i="2"/>
  <c r="K142" i="2"/>
  <c r="K143" i="2"/>
  <c r="K144" i="2"/>
  <c r="K145" i="2"/>
  <c r="K146" i="2"/>
  <c r="K147" i="2"/>
  <c r="K148" i="2"/>
  <c r="K149" i="2"/>
  <c r="K150" i="2"/>
  <c r="K151" i="2"/>
  <c r="K152" i="2"/>
  <c r="K153" i="2"/>
  <c r="K154" i="2"/>
  <c r="K155" i="2"/>
  <c r="K156" i="2"/>
  <c r="K157" i="2"/>
  <c r="K158" i="2"/>
  <c r="K159" i="2"/>
  <c r="K160" i="2"/>
  <c r="K161" i="2"/>
  <c r="K162" i="2"/>
  <c r="K163" i="2"/>
  <c r="K164" i="2"/>
  <c r="K165" i="2"/>
  <c r="K166" i="2"/>
  <c r="K167" i="2"/>
  <c r="K168" i="2"/>
  <c r="K169" i="2"/>
  <c r="K170" i="2"/>
  <c r="K171" i="2"/>
  <c r="K172" i="2"/>
  <c r="K173" i="2"/>
  <c r="K174" i="2"/>
  <c r="K175" i="2"/>
  <c r="K176" i="2"/>
  <c r="K177" i="2"/>
  <c r="K178" i="2"/>
  <c r="K179" i="2"/>
  <c r="K180" i="2"/>
  <c r="K181" i="2"/>
  <c r="K182" i="2"/>
  <c r="K183" i="2"/>
  <c r="K184" i="2"/>
  <c r="K185" i="2"/>
  <c r="K186" i="2"/>
  <c r="K187" i="2"/>
  <c r="K188" i="2"/>
  <c r="K189" i="2"/>
  <c r="K190" i="2"/>
  <c r="K191" i="2"/>
  <c r="K31" i="2"/>
  <c r="K30"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100" i="2"/>
  <c r="C101" i="2"/>
  <c r="C102" i="2"/>
  <c r="C103" i="2"/>
  <c r="C104" i="2"/>
  <c r="C105" i="2"/>
  <c r="C106" i="2"/>
  <c r="C107" i="2"/>
  <c r="C108" i="2"/>
  <c r="C109" i="2"/>
  <c r="C110" i="2"/>
  <c r="C111" i="2"/>
  <c r="C112" i="2"/>
  <c r="C113" i="2"/>
  <c r="C114" i="2"/>
  <c r="C115" i="2"/>
  <c r="C116" i="2"/>
  <c r="C117" i="2"/>
  <c r="C118" i="2"/>
  <c r="C119" i="2"/>
  <c r="C120" i="2"/>
  <c r="C121" i="2"/>
  <c r="C122" i="2"/>
  <c r="C123" i="2"/>
  <c r="C124" i="2"/>
  <c r="C125" i="2"/>
  <c r="C126" i="2"/>
  <c r="C127" i="2"/>
  <c r="C128" i="2"/>
  <c r="C129" i="2"/>
  <c r="C130" i="2"/>
  <c r="C131" i="2"/>
  <c r="C132" i="2"/>
  <c r="C133" i="2"/>
  <c r="C134" i="2"/>
  <c r="C135" i="2"/>
  <c r="C136" i="2"/>
  <c r="C137" i="2"/>
  <c r="C138" i="2"/>
  <c r="C139" i="2"/>
  <c r="C140" i="2"/>
  <c r="C141" i="2"/>
  <c r="C142" i="2"/>
  <c r="C143" i="2"/>
  <c r="C144" i="2"/>
  <c r="C145" i="2"/>
  <c r="C146" i="2"/>
  <c r="C147" i="2"/>
  <c r="C148" i="2"/>
  <c r="C149" i="2"/>
  <c r="C150" i="2"/>
  <c r="C151" i="2"/>
  <c r="C152" i="2"/>
  <c r="C153" i="2"/>
  <c r="C154" i="2"/>
  <c r="C155" i="2"/>
  <c r="C156" i="2"/>
  <c r="C157" i="2"/>
  <c r="C158" i="2"/>
  <c r="C159" i="2"/>
  <c r="C160" i="2"/>
  <c r="C161" i="2"/>
  <c r="C162" i="2"/>
  <c r="C163" i="2"/>
  <c r="C164" i="2"/>
  <c r="C165" i="2"/>
  <c r="C166" i="2"/>
  <c r="C167" i="2"/>
  <c r="C168" i="2"/>
  <c r="C169" i="2"/>
  <c r="C170" i="2"/>
  <c r="C171" i="2"/>
  <c r="C172" i="2"/>
  <c r="C173" i="2"/>
  <c r="C174" i="2"/>
  <c r="C175" i="2"/>
  <c r="C176" i="2"/>
  <c r="C177" i="2"/>
  <c r="C178" i="2"/>
  <c r="C179" i="2"/>
  <c r="C180" i="2"/>
  <c r="C181" i="2"/>
  <c r="C182" i="2"/>
  <c r="C183" i="2"/>
  <c r="C184" i="2"/>
  <c r="C185" i="2"/>
  <c r="C186" i="2"/>
  <c r="C187" i="2"/>
  <c r="C188" i="2"/>
  <c r="C189" i="2"/>
  <c r="C190" i="2"/>
  <c r="C191" i="2"/>
  <c r="C192" i="2"/>
  <c r="C193" i="2"/>
  <c r="C194" i="2"/>
  <c r="C195" i="2"/>
  <c r="C196" i="2"/>
  <c r="C197" i="2"/>
  <c r="C198" i="2"/>
  <c r="C199" i="2"/>
  <c r="C200" i="2"/>
  <c r="C201" i="2"/>
  <c r="C202" i="2"/>
  <c r="C203" i="2"/>
  <c r="C204" i="2"/>
  <c r="C205" i="2"/>
  <c r="C206" i="2"/>
  <c r="C207" i="2"/>
  <c r="C208" i="2"/>
  <c r="C209" i="2"/>
  <c r="C210" i="2"/>
  <c r="C211" i="2"/>
  <c r="C212" i="2"/>
  <c r="C213" i="2"/>
  <c r="C214" i="2"/>
  <c r="C215" i="2"/>
  <c r="C216" i="2"/>
  <c r="C217" i="2"/>
  <c r="C218" i="2"/>
  <c r="C219" i="2"/>
  <c r="C4" i="2"/>
</calcChain>
</file>

<file path=xl/sharedStrings.xml><?xml version="1.0" encoding="utf-8"?>
<sst xmlns="http://schemas.openxmlformats.org/spreadsheetml/2006/main" count="456" uniqueCount="101">
  <si>
    <t>VIN</t>
  </si>
  <si>
    <t>ROCP</t>
  </si>
  <si>
    <t>TEMP</t>
  </si>
  <si>
    <t>IOCP</t>
  </si>
  <si>
    <t>SUMMARY OUTPUT</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</si>
  <si>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</si>
  <si>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</si>
  <si>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</si>
  <si>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</si>
  <si>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</si>
  <si>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</si>
  <si>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</si>
  <si>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</si>
  <si>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</si>
  <si>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</si>
  <si>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</si>
  <si>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</si>
  <si>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</si>
  <si>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</si>
  <si>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</si>
  <si>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</si>
  <si>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</si>
  <si>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</si>
  <si>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</si>
  <si>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</si>
  <si>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</si>
  <si>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</si>
  <si>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</si>
  <si>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RESIDUAL OUTPUT</t>
  </si>
  <si>
    <t>Observation</t>
  </si>
  <si>
    <t>Predicted IOCP</t>
  </si>
  <si>
    <t>Residuals</t>
  </si>
  <si>
    <t>1/ROCP</t>
  </si>
  <si>
    <t>VIN=3.0V (25°C)</t>
  </si>
  <si>
    <t>VIN=4.0V (25°C)</t>
  </si>
  <si>
    <t>VIN=3.0V (128°C)</t>
  </si>
  <si>
    <t>VIN=3.0V (-58°C)</t>
  </si>
  <si>
    <t>VIN=2.2V (25°C)</t>
  </si>
  <si>
    <t>VIN=2.2V (128°C)</t>
  </si>
  <si>
    <t>VIN=2.2V (-58°C)</t>
  </si>
  <si>
    <t>VIN=2.5V (-58°C)</t>
  </si>
  <si>
    <t>VIN=2.5V (25°C)</t>
  </si>
  <si>
    <t>VIN=2.5V (128°C)</t>
  </si>
  <si>
    <t>VIN=4.0V (-58°C)</t>
  </si>
  <si>
    <t>VIN=4.0V (128°C)</t>
  </si>
  <si>
    <t>VIN=5.0V (-58°C)</t>
  </si>
  <si>
    <t>VIN=5.0V (25°C)</t>
  </si>
  <si>
    <t>VIN=5.0V (128°C)</t>
  </si>
  <si>
    <t>VIN=5.5V (-58°C)</t>
  </si>
  <si>
    <t>VIN=5.5V (25°C)</t>
  </si>
  <si>
    <t>VIN=5.5V (128°C)</t>
  </si>
  <si>
    <t>VIN=6.0V (-58°C)</t>
  </si>
  <si>
    <t>VIN=6.0V (25°C)</t>
  </si>
  <si>
    <t>VIN=6.0V (128°C)</t>
  </si>
  <si>
    <t>VIN=6.6V (-58°C)</t>
  </si>
  <si>
    <t>VIN=6.6V (25°C)</t>
  </si>
  <si>
    <t>VIN=6.6V (128°C)</t>
  </si>
  <si>
    <t>A</t>
  </si>
  <si>
    <t>P</t>
  </si>
  <si>
    <t>3.0 &lt; VIN ≤ 5.5V</t>
  </si>
  <si>
    <t>p</t>
  </si>
  <si>
    <t>Case 1:</t>
  </si>
  <si>
    <t>Case 2:</t>
  </si>
  <si>
    <t>Case 3:</t>
  </si>
  <si>
    <t>2.2 ≤ VIN &lt; 2.5V</t>
  </si>
  <si>
    <t>2.5 ≤ VIN &lt; 5.0V</t>
  </si>
  <si>
    <t>5.0 ≤ VIN &lt; 6.0V</t>
  </si>
  <si>
    <t>6.0 ≤ VIN &lt; 6.6V</t>
  </si>
  <si>
    <t>Case 4:</t>
  </si>
  <si>
    <t>These cells are inputs</t>
  </si>
  <si>
    <t>These cells are the output</t>
  </si>
  <si>
    <t>Find ROCP given an OCP trip point</t>
  </si>
  <si>
    <t>Find IOCP given a ROCP value</t>
  </si>
  <si>
    <t>k</t>
  </si>
  <si>
    <t>ROCP kohms</t>
  </si>
  <si>
    <t>VIN V</t>
  </si>
  <si>
    <t>OCP vs ROCP OVER TEMP</t>
  </si>
  <si>
    <t>IREF</t>
  </si>
  <si>
    <t>ROCP k</t>
  </si>
  <si>
    <t>IOCP A 25C</t>
  </si>
  <si>
    <t>DS EQ</t>
  </si>
  <si>
    <t>POLY</t>
  </si>
  <si>
    <t>OCP A</t>
  </si>
  <si>
    <t>IOCP A 128C</t>
  </si>
  <si>
    <t>IOCP A -58C</t>
  </si>
  <si>
    <t>Temperature: 25°C</t>
  </si>
  <si>
    <t>Temperature: 125°C</t>
  </si>
  <si>
    <t>Temperature: -55°C</t>
  </si>
  <si>
    <t>0.511kΩ</t>
  </si>
  <si>
    <t>0.681kΩ</t>
  </si>
  <si>
    <t>0.75kΩ</t>
  </si>
  <si>
    <t>1.0kΩ</t>
  </si>
  <si>
    <t>1.47kΩ</t>
  </si>
  <si>
    <t>2.0kΩ</t>
  </si>
  <si>
    <t>2.61kΩ</t>
  </si>
  <si>
    <t>3.83kΩ</t>
  </si>
  <si>
    <t>5.11kΩ</t>
  </si>
  <si>
    <t>Emperical Data:</t>
  </si>
  <si>
    <t>Predicted ROCP</t>
  </si>
  <si>
    <r>
      <t xml:space="preserve">This tool uses regression based on emperical data to produce the ROCP/IOCP values below. Due to the nature of regression there is bound to be some error in the answer. Every effort has been made to ensure the error across all operating points has been minimized. It is the responsibility of the consumer to make sure that the values produced by this tool meets the requirements of their given application.
</t>
    </r>
    <r>
      <rPr>
        <b/>
        <sz val="10"/>
        <color theme="1"/>
        <rFont val="Calibri"/>
        <family val="2"/>
        <scheme val="minor"/>
      </rPr>
      <t>Software License Agreement</t>
    </r>
    <r>
      <rPr>
        <sz val="10"/>
        <color theme="1"/>
        <rFont val="Calibri"/>
        <family val="2"/>
        <scheme val="minor"/>
      </rPr>
      <t xml:space="preserve">
The software supplied herewith by the Intersil Corporation (the "Company") is intended and supplied to you, the Company's customer, for use solely and exclusively on Intersil products. The software is owned by the Company and/or its supplier, and is protected under applicable copyright laws. All rights are reserved. Any use in violation of the foregoing restrictions may subject the user to criminal sanctions under applicable laws, as well as to civil liability for the breach of the terms and conditions of this license.
THIS SOFTWARE IS PROVIDED IN AN "AS IS" CONDITION. NO WARRANTIES, WHETHER EXPRESS, IMPLIED OR STATUTORY, INCLUDING, BUT NOT LIMITED TO, IMPLIED WARRANTIES OF MERCHANTABILITY AND FITNESS FOR A PARTICULAR PURPOSE APPLY TO THIS SOFTWARE. THE COMPANY SHALL NOT, IN ANY CIRCUMSTANCES, BE LIABLE FOR SPECIAL, INCIDENTAL OR CONSEQUENTIAL DAMAGES, FOR ANY REASON WHATSOEVER.</t>
    </r>
  </si>
  <si>
    <t>ISL75051ASEH OCP Calculator Tool (Rev 1.0)</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</si>
</sst>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00"/>
    <numFmt numFmtId="165" formatCode="#,##0.000&quot;kΩ&quot;"/>
    <numFmt numFmtId="166" formatCode="0.000&quot;kΩ&quot;"/>
    <numFmt numFmtId="167" formatCode="#,##0.00&quot;A&quot;"/>
    <numFmt numFmtId="168" formatCode="0.00&quot;A&quot;"/>
    <numFmt numFmtId="169" formatCode="0.0&quot;V&quot;"/>
    <numFmt numFmtId="170" formatCode="0.0&quot;°C&quot;"/>
    <numFmt numFmtId="171" formatCode="0.0"/>
    <numFmt numFmtId="172" formatCode="0.000"/>
  </numFmts>
  <fonts count="10"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b/>
      <sz val="11"/>
      <color theme="0"/>
      <name val="Calibri"/>
      <family val="2"/>
      <scheme val="minor"/>
    </font>
    <font>
      <sz val="11"/>
      <color theme="0"/>
      <name val="Calibri"/>
      <family val="2"/>
      <scheme val="minor"/>
    </font>
    <font>
      <b/>
      <sz val="22"/>
      <color theme="0"/>
      <name val="Calibri"/>
      <family val="2"/>
      <scheme val="minor"/>
    </font>
    <font>
      <i/>
      <sz val="11"/>
      <color theme="0"/>
      <name val="Calibri"/>
      <family val="2"/>
      <scheme val="minor"/>
    </font>
    <font>
      <sz val="10"/>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7"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1" fillId="0" borderId="1" xfId="0" applyFont="1" applyBorder="1" applyAlignment="1">
      <alignment horizontal="center" vertical="center"/>
    </xf>
    <xf numFmtId="0" fontId="0" fillId="3" borderId="0" xfId="0" applyFill="1"/>
    <xf numFmtId="0" fontId="0" fillId="4" borderId="0" xfId="0" applyFill="1"/>
    <xf numFmtId="168" fontId="0" fillId="3" borderId="1" xfId="0" applyNumberFormat="1" applyFill="1" applyBorder="1" applyAlignment="1" applyProtection="1">
      <alignment horizontal="center" vertical="center"/>
      <protection locked="0"/>
    </xf>
    <xf numFmtId="49" fontId="0" fillId="0" borderId="0" xfId="0" applyNumberFormat="1" applyAlignment="1">
      <alignment wrapText="1"/>
    </xf>
    <xf numFmtId="169" fontId="0" fillId="3" borderId="1" xfId="0" applyNumberFormat="1" applyFill="1" applyBorder="1" applyAlignment="1" applyProtection="1">
      <alignment horizontal="center" vertical="center"/>
      <protection locked="0"/>
    </xf>
    <xf numFmtId="170" fontId="0" fillId="3" borderId="1" xfId="0" applyNumberFormat="1" applyFill="1" applyBorder="1" applyAlignment="1" applyProtection="1">
      <alignment horizontal="center" vertical="center"/>
      <protection locked="0"/>
    </xf>
    <xf numFmtId="166" fontId="2" fillId="3" borderId="1" xfId="0" applyNumberFormat="1" applyFont="1" applyFill="1" applyBorder="1" applyAlignment="1" applyProtection="1">
      <alignment horizontal="center" vertical="center"/>
      <protection locked="0"/>
    </xf>
    <xf numFmtId="0" fontId="5" fillId="2" borderId="0" xfId="0" applyFont="1" applyFill="1" applyBorder="1"/>
    <xf numFmtId="0" fontId="4" fillId="2" borderId="0" xfId="0" applyFont="1" applyFill="1" applyBorder="1" applyAlignment="1">
      <alignment horizontal="center" vertical="center"/>
    </xf>
    <xf numFmtId="0" fontId="5" fillId="2" borderId="0" xfId="0" applyFont="1" applyFill="1" applyBorder="1" applyAlignment="1">
      <alignment horizontal="center" vertical="center"/>
    </xf>
    <xf numFmtId="2" fontId="5" fillId="2" borderId="0" xfId="0" applyNumberFormat="1" applyFont="1" applyFill="1" applyBorder="1" applyAlignment="1">
      <alignment horizontal="center" vertical="center"/>
    </xf>
    <xf numFmtId="2" fontId="5" fillId="2" borderId="0" xfId="0" applyNumberFormat="1" applyFont="1" applyFill="1" applyBorder="1" applyAlignment="1">
      <alignment horizontal="center"/>
    </xf>
    <xf numFmtId="164" fontId="5" fillId="2" borderId="0" xfId="0" applyNumberFormat="1" applyFont="1" applyFill="1" applyBorder="1" applyAlignment="1">
      <alignment horizontal="center" vertical="center"/>
    </xf>
    <xf numFmtId="0" fontId="7" fillId="2" borderId="0" xfId="0" applyFont="1" applyFill="1" applyBorder="1" applyAlignment="1">
      <alignment horizontal="centerContinuous"/>
    </xf>
    <xf numFmtId="0" fontId="5" fillId="2" borderId="0" xfId="0" applyFont="1" applyFill="1" applyBorder="1" applyAlignment="1"/>
    <xf numFmtId="0" fontId="7" fillId="2" borderId="0" xfId="0" applyFont="1" applyFill="1" applyBorder="1" applyAlignment="1">
      <alignment horizontal="center"/>
    </xf>
    <xf numFmtId="165" fontId="5" fillId="2" borderId="0" xfId="0" applyNumberFormat="1" applyFont="1" applyFill="1" applyBorder="1" applyAlignment="1">
      <alignment horizontal="center" vertical="center"/>
    </xf>
    <xf numFmtId="166" fontId="5" fillId="2" borderId="0" xfId="0" applyNumberFormat="1" applyFont="1" applyFill="1" applyBorder="1" applyAlignment="1">
      <alignment horizontal="center" vertical="center"/>
    </xf>
    <xf numFmtId="167" fontId="5" fillId="2" borderId="0" xfId="0" applyNumberFormat="1" applyFont="1" applyFill="1" applyBorder="1" applyAlignment="1">
      <alignment horizontal="center" vertical="center"/>
    </xf>
    <xf numFmtId="0" fontId="5" fillId="2" borderId="0" xfId="0" applyFont="1" applyFill="1" applyBorder="1" applyAlignment="1">
      <alignment horizontal="center"/>
    </xf>
    <xf numFmtId="171" fontId="5" fillId="2" borderId="0" xfId="0" applyNumberFormat="1" applyFont="1" applyFill="1" applyBorder="1" applyAlignment="1">
      <alignment horizontal="center"/>
    </xf>
    <xf numFmtId="164" fontId="5" fillId="2" borderId="0" xfId="0" applyNumberFormat="1" applyFont="1" applyFill="1" applyBorder="1"/>
    <xf numFmtId="172" fontId="5" fillId="2" borderId="0" xfId="0" applyNumberFormat="1" applyFont="1" applyFill="1" applyBorder="1" applyAlignment="1">
      <alignment horizontal="center"/>
    </xf>
    <xf numFmtId="2" fontId="5" fillId="2" borderId="0" xfId="0" applyNumberFormat="1" applyFont="1" applyFill="1" applyBorder="1"/>
    <xf numFmtId="10" fontId="5" fillId="2" borderId="0" xfId="0" applyNumberFormat="1" applyFont="1" applyFill="1" applyBorder="1"/>
    <xf numFmtId="10" fontId="5" fillId="2" borderId="0" xfId="0" applyNumberFormat="1" applyFont="1" applyFill="1" applyBorder="1" applyAlignment="1"/>
    <xf numFmtId="0" fontId="0" fillId="0" borderId="0" xfId="0" applyAlignment="1">
      <alignment vertical="center"/>
    </xf>
    <xf numFmtId="49" fontId="0" fillId="0" borderId="0" xfId="0" applyNumberFormat="1" applyAlignment="1">
      <alignment horizontal="center" wrapText="1"/>
    </xf>
    <xf numFmtId="49" fontId="0" fillId="0" borderId="0" xfId="0" applyNumberFormat="1" applyAlignment="1">
      <alignment vertical="center" wrapText="1"/>
    </xf>
    <xf numFmtId="0" fontId="3" fillId="0" borderId="0" xfId="0" applyFont="1" applyAlignment="1">
      <alignment horizontal="center" vertical="center"/>
    </xf>
    <xf numFmtId="49" fontId="0" fillId="0" borderId="0" xfId="0" applyNumberFormat="1" applyAlignment="1">
      <alignment horizontal="left"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165" fontId="0" fillId="4" borderId="3" xfId="0" applyNumberFormat="1" applyFill="1" applyBorder="1" applyAlignment="1" applyProtection="1">
      <alignment horizontal="center" vertical="center"/>
      <protection hidden="1"/>
    </xf>
    <xf numFmtId="165" fontId="0" fillId="4" borderId="4" xfId="0" applyNumberFormat="1" applyFill="1" applyBorder="1" applyAlignment="1" applyProtection="1">
      <alignment horizontal="center" vertical="center"/>
      <protection hidden="1"/>
    </xf>
    <xf numFmtId="168" fontId="0" fillId="4" borderId="1" xfId="0" applyNumberFormat="1" applyFill="1" applyBorder="1" applyAlignment="1" applyProtection="1">
      <alignment horizontal="center" vertical="center"/>
      <protection hidden="1"/>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0" xfId="0" applyFont="1" applyBorder="1" applyAlignment="1">
      <alignment horizontal="center" vertical="center"/>
    </xf>
    <xf numFmtId="49" fontId="8" fillId="0" borderId="0" xfId="0" applyNumberFormat="1" applyFont="1" applyAlignment="1">
      <alignment horizontal="left" vertical="center" wrapText="1"/>
    </xf>
    <xf numFmtId="0" fontId="5" fillId="2" borderId="0" xfId="0" applyFont="1" applyFill="1" applyBorder="1" applyAlignment="1">
      <alignment horizontal="center"/>
    </xf>
    <xf numFmtId="0" fontId="4" fillId="2" borderId="0" xfId="0" applyFont="1" applyFill="1" applyBorder="1" applyAlignment="1">
      <alignment horizontal="center"/>
    </xf>
    <xf numFmtId="0" fontId="6" fillId="2" borderId="0" xfId="0" applyFont="1" applyFill="1" applyBorder="1" applyAlignment="1">
      <alignment horizontal="center" vertical="center"/>
    </xf>
    <xf numFmtId="0" fontId="5" fillId="2" borderId="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'Data For Graphs'!$A$28</c:f>
          <c:strCache>
            <c:ptCount val="1"/>
            <c:pt idx="0">
              <c:v>Temperature: -55°C</c:v>
            </c:pt>
          </c:strCache>
        </c:strRef>
      </c:tx>
      <c:layout/>
      <c:overlay val="0"/>
      <c:txPr>
        <a:bodyPr/>
        <a:lstStyle/>
        <a:p>
          <a:pPr>
            <a:defRPr sz="1000" b="1" i="0">
              <a:solidFill>
                <a:srgbClr val="000000"/>
              </a:solidFill>
              <a:latin typeface="Arial"/>
              <a:ea typeface="Arial"/>
              <a:cs typeface="Arial"/>
            </a:defRPr>
          </a:pPr>
          <a:endParaRPr lang="en-US"/>
        </a:p>
      </c:txPr>
    </c:title>
    <c:autoTitleDeleted val="0"/>
    <c:plotArea>
      <c:layout/>
      <c:scatterChart>
        <c:scatterStyle val="lineMarker"/>
        <c:varyColors val="0"/>
        <c:ser>
          <c:idx val="0"/>
          <c:order val="0"/>
          <c:tx>
            <c:strRef>
              <c:f>'Data For Graphs'!$A$31</c:f>
              <c:strCache>
                <c:ptCount val="1"/>
                <c:pt idx="0">
                  <c:v>0.511kΩ</c:v>
                </c:pt>
              </c:strCache>
            </c:strRef>
          </c:tx>
          <c:spPr>
            <a:ln w="25400"/>
          </c:spPr>
          <c:marker>
            <c:symbol val="none"/>
          </c:marker>
          <c:xVal>
            <c:numRef>
              <c:f>'Data For Graphs'!$B$30:$I$30</c:f>
              <c:numCache>
                <c:formatCode>0.0</c:formatCode>
                <c:ptCount val="8"/>
                <c:pt idx="0">
                  <c:v>2.2000000000000002</c:v>
                </c:pt>
                <c:pt idx="1">
                  <c:v>2.5</c:v>
                </c:pt>
                <c:pt idx="2">
                  <c:v>3</c:v>
                </c:pt>
                <c:pt idx="3">
                  <c:v>4</c:v>
                </c:pt>
                <c:pt idx="4">
                  <c:v>5</c:v>
                </c:pt>
                <c:pt idx="5">
                  <c:v>5.5</c:v>
                </c:pt>
                <c:pt idx="6">
                  <c:v>6</c:v>
                </c:pt>
                <c:pt idx="7">
                  <c:v>6.6</c:v>
                </c:pt>
              </c:numCache>
            </c:numRef>
          </c:xVal>
          <c:yVal>
            <c:numRef>
              <c:f>'Data For Graphs'!$B$31:$I$31</c:f>
              <c:numCache>
                <c:formatCode>0.00</c:formatCode>
                <c:ptCount val="8"/>
                <c:pt idx="0">
                  <c:v>6.12</c:v>
                </c:pt>
                <c:pt idx="1">
                  <c:v>7.1</c:v>
                </c:pt>
                <c:pt idx="2">
                  <c:v>7.1</c:v>
                </c:pt>
                <c:pt idx="3">
                  <c:v>7.11</c:v>
                </c:pt>
                <c:pt idx="4">
                  <c:v>7.13</c:v>
                </c:pt>
                <c:pt idx="5">
                  <c:v>7.17</c:v>
                </c:pt>
                <c:pt idx="6">
                  <c:v>7.27</c:v>
                </c:pt>
                <c:pt idx="7">
                  <c:v>7.43</c:v>
                </c:pt>
              </c:numCache>
            </c:numRef>
          </c:yVal>
          <c:smooth val="0"/>
        </c:ser>
        <c:ser>
          <c:idx val="1"/>
          <c:order val="1"/>
          <c:tx>
            <c:strRef>
              <c:f>'Data For Graphs'!$A$32</c:f>
              <c:strCache>
                <c:ptCount val="1"/>
                <c:pt idx="0">
                  <c:v>0.681kΩ</c:v>
                </c:pt>
              </c:strCache>
            </c:strRef>
          </c:tx>
          <c:spPr>
            <a:ln w="25400"/>
          </c:spPr>
          <c:marker>
            <c:symbol val="none"/>
          </c:marker>
          <c:xVal>
            <c:numRef>
              <c:f>'Data For Graphs'!$B$30:$I$30</c:f>
              <c:numCache>
                <c:formatCode>0.0</c:formatCode>
                <c:ptCount val="8"/>
                <c:pt idx="0">
                  <c:v>2.2000000000000002</c:v>
                </c:pt>
                <c:pt idx="1">
                  <c:v>2.5</c:v>
                </c:pt>
                <c:pt idx="2">
                  <c:v>3</c:v>
                </c:pt>
                <c:pt idx="3">
                  <c:v>4</c:v>
                </c:pt>
                <c:pt idx="4">
                  <c:v>5</c:v>
                </c:pt>
                <c:pt idx="5">
                  <c:v>5.5</c:v>
                </c:pt>
                <c:pt idx="6">
                  <c:v>6</c:v>
                </c:pt>
                <c:pt idx="7">
                  <c:v>6.6</c:v>
                </c:pt>
              </c:numCache>
            </c:numRef>
          </c:xVal>
          <c:yVal>
            <c:numRef>
              <c:f>'Data For Graphs'!$B$32:$I$32</c:f>
              <c:numCache>
                <c:formatCode>0.00</c:formatCode>
                <c:ptCount val="8"/>
                <c:pt idx="0">
                  <c:v>4.9800000000000004</c:v>
                </c:pt>
                <c:pt idx="1">
                  <c:v>5.56</c:v>
                </c:pt>
                <c:pt idx="2">
                  <c:v>5.52</c:v>
                </c:pt>
                <c:pt idx="3">
                  <c:v>5.39</c:v>
                </c:pt>
                <c:pt idx="4">
                  <c:v>5.33</c:v>
                </c:pt>
                <c:pt idx="5">
                  <c:v>5.35</c:v>
                </c:pt>
                <c:pt idx="6">
                  <c:v>5.38</c:v>
                </c:pt>
                <c:pt idx="7">
                  <c:v>5.61</c:v>
                </c:pt>
              </c:numCache>
            </c:numRef>
          </c:yVal>
          <c:smooth val="0"/>
        </c:ser>
        <c:ser>
          <c:idx val="2"/>
          <c:order val="2"/>
          <c:tx>
            <c:strRef>
              <c:f>'Data For Graphs'!$A$33</c:f>
              <c:strCache>
                <c:ptCount val="1"/>
                <c:pt idx="0">
                  <c:v>0.75kΩ</c:v>
                </c:pt>
              </c:strCache>
            </c:strRef>
          </c:tx>
          <c:spPr>
            <a:ln w="25400"/>
          </c:spPr>
          <c:marker>
            <c:symbol val="none"/>
          </c:marker>
          <c:xVal>
            <c:numRef>
              <c:f>'Data For Graphs'!$B$30:$I$30</c:f>
              <c:numCache>
                <c:formatCode>0.0</c:formatCode>
                <c:ptCount val="8"/>
                <c:pt idx="0">
                  <c:v>2.2000000000000002</c:v>
                </c:pt>
                <c:pt idx="1">
                  <c:v>2.5</c:v>
                </c:pt>
                <c:pt idx="2">
                  <c:v>3</c:v>
                </c:pt>
                <c:pt idx="3">
                  <c:v>4</c:v>
                </c:pt>
                <c:pt idx="4">
                  <c:v>5</c:v>
                </c:pt>
                <c:pt idx="5">
                  <c:v>5.5</c:v>
                </c:pt>
                <c:pt idx="6">
                  <c:v>6</c:v>
                </c:pt>
                <c:pt idx="7">
                  <c:v>6.6</c:v>
                </c:pt>
              </c:numCache>
            </c:numRef>
          </c:xVal>
          <c:yVal>
            <c:numRef>
              <c:f>'Data For Graphs'!$B$33:$I$33</c:f>
              <c:numCache>
                <c:formatCode>0.00</c:formatCode>
                <c:ptCount val="8"/>
                <c:pt idx="0">
                  <c:v>4.8600000000000003</c:v>
                </c:pt>
                <c:pt idx="1">
                  <c:v>5.17</c:v>
                </c:pt>
                <c:pt idx="2">
                  <c:v>5.08</c:v>
                </c:pt>
                <c:pt idx="3">
                  <c:v>4.92</c:v>
                </c:pt>
                <c:pt idx="4">
                  <c:v>4.8600000000000003</c:v>
                </c:pt>
                <c:pt idx="5">
                  <c:v>4.88</c:v>
                </c:pt>
                <c:pt idx="6">
                  <c:v>4.9000000000000004</c:v>
                </c:pt>
                <c:pt idx="7">
                  <c:v>5.14</c:v>
                </c:pt>
              </c:numCache>
            </c:numRef>
          </c:yVal>
          <c:smooth val="0"/>
        </c:ser>
        <c:ser>
          <c:idx val="3"/>
          <c:order val="3"/>
          <c:tx>
            <c:strRef>
              <c:f>'Data For Graphs'!$A$34</c:f>
              <c:strCache>
                <c:ptCount val="1"/>
                <c:pt idx="0">
                  <c:v>1.0kΩ</c:v>
                </c:pt>
              </c:strCache>
            </c:strRef>
          </c:tx>
          <c:spPr>
            <a:ln w="25400"/>
          </c:spPr>
          <c:marker>
            <c:symbol val="none"/>
          </c:marker>
          <c:xVal>
            <c:numRef>
              <c:f>'Data For Graphs'!$B$30:$I$30</c:f>
              <c:numCache>
                <c:formatCode>0.0</c:formatCode>
                <c:ptCount val="8"/>
                <c:pt idx="0">
                  <c:v>2.2000000000000002</c:v>
                </c:pt>
                <c:pt idx="1">
                  <c:v>2.5</c:v>
                </c:pt>
                <c:pt idx="2">
                  <c:v>3</c:v>
                </c:pt>
                <c:pt idx="3">
                  <c:v>4</c:v>
                </c:pt>
                <c:pt idx="4">
                  <c:v>5</c:v>
                </c:pt>
                <c:pt idx="5">
                  <c:v>5.5</c:v>
                </c:pt>
                <c:pt idx="6">
                  <c:v>6</c:v>
                </c:pt>
                <c:pt idx="7">
                  <c:v>6.6</c:v>
                </c:pt>
              </c:numCache>
            </c:numRef>
          </c:xVal>
          <c:yVal>
            <c:numRef>
              <c:f>'Data For Graphs'!$B$34:$I$34</c:f>
              <c:numCache>
                <c:formatCode>0.00</c:formatCode>
                <c:ptCount val="8"/>
                <c:pt idx="0">
                  <c:v>3.96</c:v>
                </c:pt>
                <c:pt idx="1">
                  <c:v>4.03</c:v>
                </c:pt>
                <c:pt idx="2">
                  <c:v>3.91</c:v>
                </c:pt>
                <c:pt idx="3">
                  <c:v>3.78</c:v>
                </c:pt>
                <c:pt idx="4">
                  <c:v>3.72</c:v>
                </c:pt>
                <c:pt idx="5">
                  <c:v>3.75</c:v>
                </c:pt>
                <c:pt idx="6">
                  <c:v>3.81</c:v>
                </c:pt>
                <c:pt idx="7">
                  <c:v>3.96</c:v>
                </c:pt>
              </c:numCache>
            </c:numRef>
          </c:yVal>
          <c:smooth val="0"/>
        </c:ser>
        <c:ser>
          <c:idx val="4"/>
          <c:order val="4"/>
          <c:tx>
            <c:strRef>
              <c:f>'Data For Graphs'!$A$35</c:f>
              <c:strCache>
                <c:ptCount val="1"/>
                <c:pt idx="0">
                  <c:v>1.47kΩ</c:v>
                </c:pt>
              </c:strCache>
            </c:strRef>
          </c:tx>
          <c:spPr>
            <a:ln w="25400"/>
          </c:spPr>
          <c:marker>
            <c:symbol val="none"/>
          </c:marker>
          <c:xVal>
            <c:numRef>
              <c:f>'Data For Graphs'!$B$30:$I$30</c:f>
              <c:numCache>
                <c:formatCode>0.0</c:formatCode>
                <c:ptCount val="8"/>
                <c:pt idx="0">
                  <c:v>2.2000000000000002</c:v>
                </c:pt>
                <c:pt idx="1">
                  <c:v>2.5</c:v>
                </c:pt>
                <c:pt idx="2">
                  <c:v>3</c:v>
                </c:pt>
                <c:pt idx="3">
                  <c:v>4</c:v>
                </c:pt>
                <c:pt idx="4">
                  <c:v>5</c:v>
                </c:pt>
                <c:pt idx="5">
                  <c:v>5.5</c:v>
                </c:pt>
                <c:pt idx="6">
                  <c:v>6</c:v>
                </c:pt>
                <c:pt idx="7">
                  <c:v>6.6</c:v>
                </c:pt>
              </c:numCache>
            </c:numRef>
          </c:xVal>
          <c:yVal>
            <c:numRef>
              <c:f>'Data For Graphs'!$B$35:$I$35</c:f>
              <c:numCache>
                <c:formatCode>0.00</c:formatCode>
                <c:ptCount val="8"/>
                <c:pt idx="0">
                  <c:v>2.89</c:v>
                </c:pt>
                <c:pt idx="1">
                  <c:v>2.9</c:v>
                </c:pt>
                <c:pt idx="2">
                  <c:v>2.83</c:v>
                </c:pt>
                <c:pt idx="3">
                  <c:v>2.74</c:v>
                </c:pt>
                <c:pt idx="4">
                  <c:v>2.71</c:v>
                </c:pt>
                <c:pt idx="5">
                  <c:v>2.75</c:v>
                </c:pt>
                <c:pt idx="6">
                  <c:v>2.79</c:v>
                </c:pt>
                <c:pt idx="7">
                  <c:v>2.93</c:v>
                </c:pt>
              </c:numCache>
            </c:numRef>
          </c:yVal>
          <c:smooth val="0"/>
        </c:ser>
        <c:ser>
          <c:idx val="5"/>
          <c:order val="5"/>
          <c:tx>
            <c:strRef>
              <c:f>'Data For Graphs'!$A$36</c:f>
              <c:strCache>
                <c:ptCount val="1"/>
                <c:pt idx="0">
                  <c:v>2.0kΩ</c:v>
                </c:pt>
              </c:strCache>
            </c:strRef>
          </c:tx>
          <c:spPr>
            <a:ln w="25400"/>
          </c:spPr>
          <c:marker>
            <c:symbol val="none"/>
          </c:marker>
          <c:xVal>
            <c:numRef>
              <c:f>'Data For Graphs'!$B$30:$I$30</c:f>
              <c:numCache>
                <c:formatCode>0.0</c:formatCode>
                <c:ptCount val="8"/>
                <c:pt idx="0">
                  <c:v>2.2000000000000002</c:v>
                </c:pt>
                <c:pt idx="1">
                  <c:v>2.5</c:v>
                </c:pt>
                <c:pt idx="2">
                  <c:v>3</c:v>
                </c:pt>
                <c:pt idx="3">
                  <c:v>4</c:v>
                </c:pt>
                <c:pt idx="4">
                  <c:v>5</c:v>
                </c:pt>
                <c:pt idx="5">
                  <c:v>5.5</c:v>
                </c:pt>
                <c:pt idx="6">
                  <c:v>6</c:v>
                </c:pt>
                <c:pt idx="7">
                  <c:v>6.6</c:v>
                </c:pt>
              </c:numCache>
            </c:numRef>
          </c:xVal>
          <c:yVal>
            <c:numRef>
              <c:f>'Data For Graphs'!$B$36:$I$36</c:f>
              <c:numCache>
                <c:formatCode>0.00</c:formatCode>
                <c:ptCount val="8"/>
                <c:pt idx="0">
                  <c:v>2.2999999999999998</c:v>
                </c:pt>
                <c:pt idx="1">
                  <c:v>2.2999999999999998</c:v>
                </c:pt>
                <c:pt idx="2">
                  <c:v>2.2400000000000002</c:v>
                </c:pt>
                <c:pt idx="3">
                  <c:v>2.2000000000000002</c:v>
                </c:pt>
                <c:pt idx="4">
                  <c:v>2.21</c:v>
                </c:pt>
                <c:pt idx="5">
                  <c:v>2.2400000000000002</c:v>
                </c:pt>
                <c:pt idx="6">
                  <c:v>2.29</c:v>
                </c:pt>
                <c:pt idx="7">
                  <c:v>2.4300000000000002</c:v>
                </c:pt>
              </c:numCache>
            </c:numRef>
          </c:yVal>
          <c:smooth val="0"/>
        </c:ser>
        <c:ser>
          <c:idx val="6"/>
          <c:order val="6"/>
          <c:tx>
            <c:strRef>
              <c:f>'Data For Graphs'!$A$37</c:f>
              <c:strCache>
                <c:ptCount val="1"/>
                <c:pt idx="0">
                  <c:v>2.61kΩ</c:v>
                </c:pt>
              </c:strCache>
            </c:strRef>
          </c:tx>
          <c:spPr>
            <a:ln w="25400"/>
          </c:spPr>
          <c:marker>
            <c:symbol val="none"/>
          </c:marker>
          <c:xVal>
            <c:numRef>
              <c:f>'Data For Graphs'!$B$30:$I$30</c:f>
              <c:numCache>
                <c:formatCode>0.0</c:formatCode>
                <c:ptCount val="8"/>
                <c:pt idx="0">
                  <c:v>2.2000000000000002</c:v>
                </c:pt>
                <c:pt idx="1">
                  <c:v>2.5</c:v>
                </c:pt>
                <c:pt idx="2">
                  <c:v>3</c:v>
                </c:pt>
                <c:pt idx="3">
                  <c:v>4</c:v>
                </c:pt>
                <c:pt idx="4">
                  <c:v>5</c:v>
                </c:pt>
                <c:pt idx="5">
                  <c:v>5.5</c:v>
                </c:pt>
                <c:pt idx="6">
                  <c:v>6</c:v>
                </c:pt>
                <c:pt idx="7">
                  <c:v>6.6</c:v>
                </c:pt>
              </c:numCache>
            </c:numRef>
          </c:xVal>
          <c:yVal>
            <c:numRef>
              <c:f>'Data For Graphs'!$B$37:$I$37</c:f>
              <c:numCache>
                <c:formatCode>0.00</c:formatCode>
                <c:ptCount val="8"/>
                <c:pt idx="0">
                  <c:v>1.9039999999999999</c:v>
                </c:pt>
                <c:pt idx="1">
                  <c:v>1.8759999999999999</c:v>
                </c:pt>
                <c:pt idx="2">
                  <c:v>1.841</c:v>
                </c:pt>
                <c:pt idx="3">
                  <c:v>1.8240000000000001</c:v>
                </c:pt>
                <c:pt idx="4">
                  <c:v>1.8520000000000001</c:v>
                </c:pt>
                <c:pt idx="5">
                  <c:v>1.8759999999999999</c:v>
                </c:pt>
                <c:pt idx="6">
                  <c:v>1.9510000000000001</c:v>
                </c:pt>
                <c:pt idx="7">
                  <c:v>2.0739999999999998</c:v>
                </c:pt>
              </c:numCache>
            </c:numRef>
          </c:yVal>
          <c:smooth val="0"/>
        </c:ser>
        <c:ser>
          <c:idx val="7"/>
          <c:order val="7"/>
          <c:tx>
            <c:strRef>
              <c:f>'Data For Graphs'!$A$38</c:f>
              <c:strCache>
                <c:ptCount val="1"/>
                <c:pt idx="0">
                  <c:v>3.83kΩ</c:v>
                </c:pt>
              </c:strCache>
            </c:strRef>
          </c:tx>
          <c:spPr>
            <a:ln w="25400"/>
          </c:spPr>
          <c:marker>
            <c:symbol val="none"/>
          </c:marker>
          <c:xVal>
            <c:numRef>
              <c:f>'Data For Graphs'!$B$30:$I$30</c:f>
              <c:numCache>
                <c:formatCode>0.0</c:formatCode>
                <c:ptCount val="8"/>
                <c:pt idx="0">
                  <c:v>2.2000000000000002</c:v>
                </c:pt>
                <c:pt idx="1">
                  <c:v>2.5</c:v>
                </c:pt>
                <c:pt idx="2">
                  <c:v>3</c:v>
                </c:pt>
                <c:pt idx="3">
                  <c:v>4</c:v>
                </c:pt>
                <c:pt idx="4">
                  <c:v>5</c:v>
                </c:pt>
                <c:pt idx="5">
                  <c:v>5.5</c:v>
                </c:pt>
                <c:pt idx="6">
                  <c:v>6</c:v>
                </c:pt>
                <c:pt idx="7">
                  <c:v>6.6</c:v>
                </c:pt>
              </c:numCache>
            </c:numRef>
          </c:xVal>
          <c:yVal>
            <c:numRef>
              <c:f>'Data For Graphs'!$B$38:$I$38</c:f>
              <c:numCache>
                <c:formatCode>0.00</c:formatCode>
                <c:ptCount val="8"/>
                <c:pt idx="0">
                  <c:v>1.44</c:v>
                </c:pt>
                <c:pt idx="1">
                  <c:v>1.4359999999999999</c:v>
                </c:pt>
                <c:pt idx="2">
                  <c:v>1.42</c:v>
                </c:pt>
                <c:pt idx="3">
                  <c:v>1.4179999999999999</c:v>
                </c:pt>
                <c:pt idx="4">
                  <c:v>1.4450000000000001</c:v>
                </c:pt>
                <c:pt idx="5">
                  <c:v>1.4650000000000001</c:v>
                </c:pt>
                <c:pt idx="6">
                  <c:v>1.536</c:v>
                </c:pt>
                <c:pt idx="7">
                  <c:v>1.6639999999999999</c:v>
                </c:pt>
              </c:numCache>
            </c:numRef>
          </c:yVal>
          <c:smooth val="0"/>
        </c:ser>
        <c:ser>
          <c:idx val="8"/>
          <c:order val="8"/>
          <c:tx>
            <c:strRef>
              <c:f>'Data For Graphs'!$A$39</c:f>
              <c:strCache>
                <c:ptCount val="1"/>
                <c:pt idx="0">
                  <c:v>5.11kΩ</c:v>
                </c:pt>
              </c:strCache>
            </c:strRef>
          </c:tx>
          <c:spPr>
            <a:ln w="25400"/>
          </c:spPr>
          <c:marker>
            <c:symbol val="none"/>
          </c:marker>
          <c:xVal>
            <c:numRef>
              <c:f>'Data For Graphs'!$B$30:$I$30</c:f>
              <c:numCache>
                <c:formatCode>0.0</c:formatCode>
                <c:ptCount val="8"/>
                <c:pt idx="0">
                  <c:v>2.2000000000000002</c:v>
                </c:pt>
                <c:pt idx="1">
                  <c:v>2.5</c:v>
                </c:pt>
                <c:pt idx="2">
                  <c:v>3</c:v>
                </c:pt>
                <c:pt idx="3">
                  <c:v>4</c:v>
                </c:pt>
                <c:pt idx="4">
                  <c:v>5</c:v>
                </c:pt>
                <c:pt idx="5">
                  <c:v>5.5</c:v>
                </c:pt>
                <c:pt idx="6">
                  <c:v>6</c:v>
                </c:pt>
                <c:pt idx="7">
                  <c:v>6.6</c:v>
                </c:pt>
              </c:numCache>
            </c:numRef>
          </c:xVal>
          <c:yVal>
            <c:numRef>
              <c:f>'Data For Graphs'!$B$39:$I$39</c:f>
              <c:numCache>
                <c:formatCode>0.00</c:formatCode>
                <c:ptCount val="8"/>
                <c:pt idx="0">
                  <c:v>1.1890000000000001</c:v>
                </c:pt>
                <c:pt idx="1">
                  <c:v>1.194</c:v>
                </c:pt>
                <c:pt idx="2">
                  <c:v>1.1890000000000001</c:v>
                </c:pt>
                <c:pt idx="3">
                  <c:v>1.2</c:v>
                </c:pt>
                <c:pt idx="4">
                  <c:v>1.2210000000000001</c:v>
                </c:pt>
                <c:pt idx="5">
                  <c:v>1.2470000000000001</c:v>
                </c:pt>
                <c:pt idx="6">
                  <c:v>1.3109999999999999</c:v>
                </c:pt>
                <c:pt idx="7">
                  <c:v>1.4259999999999999</c:v>
                </c:pt>
              </c:numCache>
            </c:numRef>
          </c:yVal>
          <c:smooth val="0"/>
        </c:ser>
        <c:dLbls>
          <c:showLegendKey val="0"/>
          <c:showVal val="0"/>
          <c:showCatName val="0"/>
          <c:showSerName val="0"/>
          <c:showPercent val="0"/>
          <c:showBubbleSize val="0"/>
        </c:dLbls>
        <c:axId val="569675640"/>
        <c:axId val="569676424"/>
      </c:scatterChart>
      <c:valAx>
        <c:axId val="569675640"/>
        <c:scaling>
          <c:orientation val="minMax"/>
          <c:min val="2"/>
        </c:scaling>
        <c:delete val="0"/>
        <c:axPos val="b"/>
        <c:majorGridlines>
          <c:spPr>
            <a:ln w="1270">
              <a:solidFill>
                <a:srgbClr val="000000"/>
              </a:solidFill>
              <a:prstDash val="solid"/>
            </a:ln>
          </c:spPr>
        </c:majorGridlines>
        <c:minorGridlines>
          <c:spPr>
            <a:ln w="1270">
              <a:solidFill>
                <a:srgbClr val="000000"/>
              </a:solidFill>
              <a:prstDash val="solid"/>
            </a:ln>
          </c:spPr>
        </c:minorGridlines>
        <c:title>
          <c:tx>
            <c:rich>
              <a:bodyPr/>
              <a:lstStyle/>
              <a:p>
                <a:pPr>
                  <a:defRPr sz="1000" b="1" i="0" baseline="0">
                    <a:solidFill>
                      <a:srgbClr val="000000"/>
                    </a:solidFill>
                    <a:latin typeface="Arial"/>
                    <a:ea typeface="Arial"/>
                    <a:cs typeface="Arial"/>
                  </a:defRPr>
                </a:pPr>
                <a:r>
                  <a:rPr lang="en-US"/>
                  <a:t>VIN (V)</a:t>
                </a:r>
              </a:p>
            </c:rich>
          </c:tx>
          <c:layout/>
          <c:overlay val="0"/>
        </c:title>
        <c:numFmt formatCode="0.0" sourceLinked="1"/>
        <c:majorTickMark val="in"/>
        <c:minorTickMark val="none"/>
        <c:tickLblPos val="nextTo"/>
        <c:spPr>
          <a:ln w="1270">
            <a:solidFill>
              <a:srgbClr val="000000"/>
            </a:solidFill>
            <a:prstDash val="solid"/>
          </a:ln>
        </c:spPr>
        <c:txPr>
          <a:bodyPr/>
          <a:lstStyle/>
          <a:p>
            <a:pPr>
              <a:defRPr sz="1000" b="1" i="0">
                <a:solidFill>
                  <a:srgbClr val="000000"/>
                </a:solidFill>
                <a:latin typeface="Arial"/>
                <a:ea typeface="Arial"/>
                <a:cs typeface="Arial"/>
              </a:defRPr>
            </a:pPr>
            <a:endParaRPr lang="en-US"/>
          </a:p>
        </c:txPr>
        <c:crossAx val="569676424"/>
        <c:crosses val="autoZero"/>
        <c:crossBetween val="midCat"/>
      </c:valAx>
      <c:valAx>
        <c:axId val="569676424"/>
        <c:scaling>
          <c:orientation val="minMax"/>
        </c:scaling>
        <c:delete val="0"/>
        <c:axPos val="l"/>
        <c:majorGridlines>
          <c:spPr>
            <a:ln w="1270">
              <a:solidFill>
                <a:srgbClr val="000000"/>
              </a:solidFill>
              <a:prstDash val="solid"/>
            </a:ln>
          </c:spPr>
        </c:majorGridlines>
        <c:title>
          <c:tx>
            <c:rich>
              <a:bodyPr/>
              <a:lstStyle/>
              <a:p>
                <a:pPr>
                  <a:defRPr sz="1000" b="1" i="0">
                    <a:solidFill>
                      <a:srgbClr val="000000"/>
                    </a:solidFill>
                    <a:latin typeface="Arial"/>
                    <a:ea typeface="Arial"/>
                    <a:cs typeface="Arial"/>
                  </a:defRPr>
                </a:pPr>
                <a:r>
                  <a:rPr lang="en-US"/>
                  <a:t>OCP (A)</a:t>
                </a:r>
              </a:p>
            </c:rich>
          </c:tx>
          <c:layout/>
          <c:overlay val="0"/>
        </c:title>
        <c:numFmt formatCode="0.00" sourceLinked="1"/>
        <c:majorTickMark val="in"/>
        <c:minorTickMark val="none"/>
        <c:tickLblPos val="nextTo"/>
        <c:spPr>
          <a:ln w="1270">
            <a:solidFill>
              <a:srgbClr val="000000"/>
            </a:solidFill>
            <a:prstDash val="solid"/>
          </a:ln>
        </c:spPr>
        <c:txPr>
          <a:bodyPr/>
          <a:lstStyle/>
          <a:p>
            <a:pPr>
              <a:defRPr sz="1000" b="1" i="0">
                <a:solidFill>
                  <a:srgbClr val="000000"/>
                </a:solidFill>
                <a:latin typeface="Arial"/>
                <a:ea typeface="Arial"/>
                <a:cs typeface="Arial"/>
              </a:defRPr>
            </a:pPr>
            <a:endParaRPr lang="en-US"/>
          </a:p>
        </c:txPr>
        <c:crossAx val="569675640"/>
        <c:crosses val="autoZero"/>
        <c:crossBetween val="midCat"/>
      </c:valAx>
      <c:spPr>
        <a:solidFill>
          <a:srgbClr val="FFFFFF"/>
        </a:solidFill>
        <a:ln w="1270">
          <a:solidFill>
            <a:srgbClr val="000000"/>
          </a:solidFill>
          <a:prstDash val="solid"/>
        </a:ln>
      </c:spPr>
    </c:plotArea>
    <c:legend>
      <c:legendPos val="r"/>
      <c:layout/>
      <c:overlay val="0"/>
      <c:spPr>
        <a:solidFill>
          <a:srgbClr val="FFFFFF"/>
        </a:solidFill>
        <a:ln w="3175">
          <a:solidFill>
            <a:srgbClr val="000000"/>
          </a:solidFill>
          <a:prstDash val="solid"/>
        </a:ln>
      </c:spPr>
      <c:txPr>
        <a:bodyPr/>
        <a:lstStyle/>
        <a:p>
          <a:pPr>
            <a:defRPr sz="1000" b="1" i="0">
              <a:solidFill>
                <a:srgbClr val="000000"/>
              </a:solidFill>
              <a:latin typeface="Arial"/>
              <a:ea typeface="Arial"/>
              <a:cs typeface="Arial"/>
            </a:defRPr>
          </a:pPr>
          <a:endParaRPr lang="en-US"/>
        </a:p>
      </c:txPr>
    </c:legend>
    <c:plotVisOnly val="1"/>
    <c:dispBlanksAs val="gap"/>
    <c:showDLblsOverMax val="0"/>
  </c:chart>
  <c:printSettings>
    <c:headerFooter/>
    <c:pageMargins b="0.75000000000000089" l="0.70000000000000062" r="0.70000000000000062" t="0.7500000000000008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'Data For Graphs'!$A$2</c:f>
          <c:strCache>
            <c:ptCount val="1"/>
            <c:pt idx="0">
              <c:v>Temperature: 25°C</c:v>
            </c:pt>
          </c:strCache>
        </c:strRef>
      </c:tx>
      <c:layout/>
      <c:overlay val="0"/>
      <c:txPr>
        <a:bodyPr/>
        <a:lstStyle/>
        <a:p>
          <a:pPr>
            <a:defRPr sz="1000" b="1" i="0">
              <a:solidFill>
                <a:srgbClr val="000000"/>
              </a:solidFill>
              <a:latin typeface="Arial"/>
              <a:ea typeface="Arial"/>
              <a:cs typeface="Arial"/>
            </a:defRPr>
          </a:pPr>
          <a:endParaRPr lang="en-US"/>
        </a:p>
      </c:txPr>
    </c:title>
    <c:autoTitleDeleted val="0"/>
    <c:plotArea>
      <c:layout/>
      <c:scatterChart>
        <c:scatterStyle val="lineMarker"/>
        <c:varyColors val="0"/>
        <c:ser>
          <c:idx val="0"/>
          <c:order val="0"/>
          <c:tx>
            <c:strRef>
              <c:f>'Data For Graphs'!$A$5</c:f>
              <c:strCache>
                <c:ptCount val="1"/>
                <c:pt idx="0">
                  <c:v>0.511kΩ</c:v>
                </c:pt>
              </c:strCache>
            </c:strRef>
          </c:tx>
          <c:spPr>
            <a:ln w="25400"/>
          </c:spPr>
          <c:marker>
            <c:symbol val="none"/>
          </c:marker>
          <c:xVal>
            <c:numRef>
              <c:f>'Data For Graphs'!$B$4:$I$4</c:f>
              <c:numCache>
                <c:formatCode>0.0</c:formatCode>
                <c:ptCount val="8"/>
                <c:pt idx="0">
                  <c:v>2.2000000000000002</c:v>
                </c:pt>
                <c:pt idx="1">
                  <c:v>2.5</c:v>
                </c:pt>
                <c:pt idx="2">
                  <c:v>3</c:v>
                </c:pt>
                <c:pt idx="3">
                  <c:v>4</c:v>
                </c:pt>
                <c:pt idx="4">
                  <c:v>5</c:v>
                </c:pt>
                <c:pt idx="5">
                  <c:v>5.5</c:v>
                </c:pt>
                <c:pt idx="6">
                  <c:v>6</c:v>
                </c:pt>
                <c:pt idx="7">
                  <c:v>6.6</c:v>
                </c:pt>
              </c:numCache>
            </c:numRef>
          </c:xVal>
          <c:yVal>
            <c:numRef>
              <c:f>'Data For Graphs'!$B$5:$I$5</c:f>
              <c:numCache>
                <c:formatCode>0.00</c:formatCode>
                <c:ptCount val="8"/>
                <c:pt idx="0">
                  <c:v>5.29</c:v>
                </c:pt>
                <c:pt idx="1">
                  <c:v>6.91</c:v>
                </c:pt>
                <c:pt idx="2">
                  <c:v>6.97</c:v>
                </c:pt>
                <c:pt idx="3">
                  <c:v>7.02</c:v>
                </c:pt>
                <c:pt idx="4">
                  <c:v>7.07</c:v>
                </c:pt>
                <c:pt idx="5">
                  <c:v>7.16</c:v>
                </c:pt>
                <c:pt idx="6">
                  <c:v>7.22</c:v>
                </c:pt>
                <c:pt idx="7">
                  <c:v>7.35</c:v>
                </c:pt>
              </c:numCache>
            </c:numRef>
          </c:yVal>
          <c:smooth val="0"/>
        </c:ser>
        <c:ser>
          <c:idx val="1"/>
          <c:order val="1"/>
          <c:tx>
            <c:strRef>
              <c:f>'Data For Graphs'!$A$6</c:f>
              <c:strCache>
                <c:ptCount val="1"/>
                <c:pt idx="0">
                  <c:v>0.681kΩ</c:v>
                </c:pt>
              </c:strCache>
            </c:strRef>
          </c:tx>
          <c:spPr>
            <a:ln w="25400"/>
          </c:spPr>
          <c:marker>
            <c:symbol val="none"/>
          </c:marker>
          <c:xVal>
            <c:numRef>
              <c:f>'Data For Graphs'!$B$4:$I$4</c:f>
              <c:numCache>
                <c:formatCode>0.0</c:formatCode>
                <c:ptCount val="8"/>
                <c:pt idx="0">
                  <c:v>2.2000000000000002</c:v>
                </c:pt>
                <c:pt idx="1">
                  <c:v>2.5</c:v>
                </c:pt>
                <c:pt idx="2">
                  <c:v>3</c:v>
                </c:pt>
                <c:pt idx="3">
                  <c:v>4</c:v>
                </c:pt>
                <c:pt idx="4">
                  <c:v>5</c:v>
                </c:pt>
                <c:pt idx="5">
                  <c:v>5.5</c:v>
                </c:pt>
                <c:pt idx="6">
                  <c:v>6</c:v>
                </c:pt>
                <c:pt idx="7">
                  <c:v>6.6</c:v>
                </c:pt>
              </c:numCache>
            </c:numRef>
          </c:xVal>
          <c:yVal>
            <c:numRef>
              <c:f>'Data For Graphs'!$B$6:$I$6</c:f>
              <c:numCache>
                <c:formatCode>0.00</c:formatCode>
                <c:ptCount val="8"/>
                <c:pt idx="0">
                  <c:v>4.66</c:v>
                </c:pt>
                <c:pt idx="1">
                  <c:v>5.44</c:v>
                </c:pt>
                <c:pt idx="2">
                  <c:v>5.47</c:v>
                </c:pt>
                <c:pt idx="3">
                  <c:v>5.49</c:v>
                </c:pt>
                <c:pt idx="4">
                  <c:v>5.5</c:v>
                </c:pt>
                <c:pt idx="5">
                  <c:v>5.55</c:v>
                </c:pt>
                <c:pt idx="6">
                  <c:v>5.59</c:v>
                </c:pt>
                <c:pt idx="7">
                  <c:v>5.68</c:v>
                </c:pt>
              </c:numCache>
            </c:numRef>
          </c:yVal>
          <c:smooth val="0"/>
        </c:ser>
        <c:ser>
          <c:idx val="2"/>
          <c:order val="2"/>
          <c:tx>
            <c:strRef>
              <c:f>'Data For Graphs'!$A$7</c:f>
              <c:strCache>
                <c:ptCount val="1"/>
                <c:pt idx="0">
                  <c:v>0.75kΩ</c:v>
                </c:pt>
              </c:strCache>
            </c:strRef>
          </c:tx>
          <c:spPr>
            <a:ln w="25400"/>
          </c:spPr>
          <c:marker>
            <c:symbol val="none"/>
          </c:marker>
          <c:xVal>
            <c:numRef>
              <c:f>'Data For Graphs'!$B$4:$I$4</c:f>
              <c:numCache>
                <c:formatCode>0.0</c:formatCode>
                <c:ptCount val="8"/>
                <c:pt idx="0">
                  <c:v>2.2000000000000002</c:v>
                </c:pt>
                <c:pt idx="1">
                  <c:v>2.5</c:v>
                </c:pt>
                <c:pt idx="2">
                  <c:v>3</c:v>
                </c:pt>
                <c:pt idx="3">
                  <c:v>4</c:v>
                </c:pt>
                <c:pt idx="4">
                  <c:v>5</c:v>
                </c:pt>
                <c:pt idx="5">
                  <c:v>5.5</c:v>
                </c:pt>
                <c:pt idx="6">
                  <c:v>6</c:v>
                </c:pt>
                <c:pt idx="7">
                  <c:v>6.6</c:v>
                </c:pt>
              </c:numCache>
            </c:numRef>
          </c:xVal>
          <c:yVal>
            <c:numRef>
              <c:f>'Data For Graphs'!$B$7:$I$7</c:f>
              <c:numCache>
                <c:formatCode>0.00</c:formatCode>
                <c:ptCount val="8"/>
                <c:pt idx="0">
                  <c:v>4.2</c:v>
                </c:pt>
                <c:pt idx="1">
                  <c:v>5.01</c:v>
                </c:pt>
                <c:pt idx="2">
                  <c:v>5.04</c:v>
                </c:pt>
                <c:pt idx="3">
                  <c:v>5.07</c:v>
                </c:pt>
                <c:pt idx="4">
                  <c:v>5.08</c:v>
                </c:pt>
                <c:pt idx="5">
                  <c:v>5.09</c:v>
                </c:pt>
                <c:pt idx="6">
                  <c:v>5.18</c:v>
                </c:pt>
                <c:pt idx="7">
                  <c:v>5.3</c:v>
                </c:pt>
              </c:numCache>
            </c:numRef>
          </c:yVal>
          <c:smooth val="0"/>
        </c:ser>
        <c:ser>
          <c:idx val="3"/>
          <c:order val="3"/>
          <c:tx>
            <c:strRef>
              <c:f>'Data For Graphs'!$A$8</c:f>
              <c:strCache>
                <c:ptCount val="1"/>
                <c:pt idx="0">
                  <c:v>1.0kΩ</c:v>
                </c:pt>
              </c:strCache>
            </c:strRef>
          </c:tx>
          <c:spPr>
            <a:ln w="25400"/>
          </c:spPr>
          <c:marker>
            <c:symbol val="none"/>
          </c:marker>
          <c:xVal>
            <c:numRef>
              <c:f>'Data For Graphs'!$B$4:$I$4</c:f>
              <c:numCache>
                <c:formatCode>0.0</c:formatCode>
                <c:ptCount val="8"/>
                <c:pt idx="0">
                  <c:v>2.2000000000000002</c:v>
                </c:pt>
                <c:pt idx="1">
                  <c:v>2.5</c:v>
                </c:pt>
                <c:pt idx="2">
                  <c:v>3</c:v>
                </c:pt>
                <c:pt idx="3">
                  <c:v>4</c:v>
                </c:pt>
                <c:pt idx="4">
                  <c:v>5</c:v>
                </c:pt>
                <c:pt idx="5">
                  <c:v>5.5</c:v>
                </c:pt>
                <c:pt idx="6">
                  <c:v>6</c:v>
                </c:pt>
                <c:pt idx="7">
                  <c:v>6.6</c:v>
                </c:pt>
              </c:numCache>
            </c:numRef>
          </c:xVal>
          <c:yVal>
            <c:numRef>
              <c:f>'Data For Graphs'!$B$8:$I$8</c:f>
              <c:numCache>
                <c:formatCode>0.00</c:formatCode>
                <c:ptCount val="8"/>
                <c:pt idx="0">
                  <c:v>3.56</c:v>
                </c:pt>
                <c:pt idx="1">
                  <c:v>3.93</c:v>
                </c:pt>
                <c:pt idx="2">
                  <c:v>3.96</c:v>
                </c:pt>
                <c:pt idx="3">
                  <c:v>3.96</c:v>
                </c:pt>
                <c:pt idx="4">
                  <c:v>3.97</c:v>
                </c:pt>
                <c:pt idx="5">
                  <c:v>4.01</c:v>
                </c:pt>
                <c:pt idx="6">
                  <c:v>4.0599999999999996</c:v>
                </c:pt>
                <c:pt idx="7">
                  <c:v>4.2</c:v>
                </c:pt>
              </c:numCache>
            </c:numRef>
          </c:yVal>
          <c:smooth val="0"/>
        </c:ser>
        <c:ser>
          <c:idx val="4"/>
          <c:order val="4"/>
          <c:tx>
            <c:strRef>
              <c:f>'Data For Graphs'!$A$9</c:f>
              <c:strCache>
                <c:ptCount val="1"/>
                <c:pt idx="0">
                  <c:v>1.47kΩ</c:v>
                </c:pt>
              </c:strCache>
            </c:strRef>
          </c:tx>
          <c:spPr>
            <a:ln w="25400"/>
          </c:spPr>
          <c:marker>
            <c:symbol val="none"/>
          </c:marker>
          <c:xVal>
            <c:numRef>
              <c:f>'Data For Graphs'!$B$4:$I$4</c:f>
              <c:numCache>
                <c:formatCode>0.0</c:formatCode>
                <c:ptCount val="8"/>
                <c:pt idx="0">
                  <c:v>2.2000000000000002</c:v>
                </c:pt>
                <c:pt idx="1">
                  <c:v>2.5</c:v>
                </c:pt>
                <c:pt idx="2">
                  <c:v>3</c:v>
                </c:pt>
                <c:pt idx="3">
                  <c:v>4</c:v>
                </c:pt>
                <c:pt idx="4">
                  <c:v>5</c:v>
                </c:pt>
                <c:pt idx="5">
                  <c:v>5.5</c:v>
                </c:pt>
                <c:pt idx="6">
                  <c:v>6</c:v>
                </c:pt>
                <c:pt idx="7">
                  <c:v>6.6</c:v>
                </c:pt>
              </c:numCache>
            </c:numRef>
          </c:xVal>
          <c:yVal>
            <c:numRef>
              <c:f>'Data For Graphs'!$B$9:$I$9</c:f>
              <c:numCache>
                <c:formatCode>0.00</c:formatCode>
                <c:ptCount val="8"/>
                <c:pt idx="0">
                  <c:v>2.6480000000000001</c:v>
                </c:pt>
                <c:pt idx="1">
                  <c:v>2.84</c:v>
                </c:pt>
                <c:pt idx="2">
                  <c:v>2.8719999999999999</c:v>
                </c:pt>
                <c:pt idx="3">
                  <c:v>2.8889999999999998</c:v>
                </c:pt>
                <c:pt idx="4">
                  <c:v>2.8879999999999999</c:v>
                </c:pt>
                <c:pt idx="5">
                  <c:v>2.9169999999999998</c:v>
                </c:pt>
                <c:pt idx="6">
                  <c:v>2.964</c:v>
                </c:pt>
                <c:pt idx="7">
                  <c:v>3.07</c:v>
                </c:pt>
              </c:numCache>
            </c:numRef>
          </c:yVal>
          <c:smooth val="0"/>
        </c:ser>
        <c:ser>
          <c:idx val="5"/>
          <c:order val="5"/>
          <c:tx>
            <c:strRef>
              <c:f>'Data For Graphs'!$A$10</c:f>
              <c:strCache>
                <c:ptCount val="1"/>
                <c:pt idx="0">
                  <c:v>2.0kΩ</c:v>
                </c:pt>
              </c:strCache>
            </c:strRef>
          </c:tx>
          <c:spPr>
            <a:ln w="25400"/>
          </c:spPr>
          <c:marker>
            <c:symbol val="none"/>
          </c:marker>
          <c:xVal>
            <c:numRef>
              <c:f>'Data For Graphs'!$B$4:$I$4</c:f>
              <c:numCache>
                <c:formatCode>0.0</c:formatCode>
                <c:ptCount val="8"/>
                <c:pt idx="0">
                  <c:v>2.2000000000000002</c:v>
                </c:pt>
                <c:pt idx="1">
                  <c:v>2.5</c:v>
                </c:pt>
                <c:pt idx="2">
                  <c:v>3</c:v>
                </c:pt>
                <c:pt idx="3">
                  <c:v>4</c:v>
                </c:pt>
                <c:pt idx="4">
                  <c:v>5</c:v>
                </c:pt>
                <c:pt idx="5">
                  <c:v>5.5</c:v>
                </c:pt>
                <c:pt idx="6">
                  <c:v>6</c:v>
                </c:pt>
                <c:pt idx="7">
                  <c:v>6.6</c:v>
                </c:pt>
              </c:numCache>
            </c:numRef>
          </c:xVal>
          <c:yVal>
            <c:numRef>
              <c:f>'Data For Graphs'!$B$10:$I$10</c:f>
              <c:numCache>
                <c:formatCode>0.00</c:formatCode>
                <c:ptCount val="8"/>
                <c:pt idx="0">
                  <c:v>2.2360000000000002</c:v>
                </c:pt>
                <c:pt idx="1">
                  <c:v>2.2629999999999999</c:v>
                </c:pt>
                <c:pt idx="2">
                  <c:v>2.2749999999999999</c:v>
                </c:pt>
                <c:pt idx="3">
                  <c:v>2.2970000000000002</c:v>
                </c:pt>
                <c:pt idx="4">
                  <c:v>2.3140000000000001</c:v>
                </c:pt>
                <c:pt idx="5">
                  <c:v>2.3530000000000002</c:v>
                </c:pt>
                <c:pt idx="6">
                  <c:v>2.4020000000000001</c:v>
                </c:pt>
                <c:pt idx="7">
                  <c:v>2.524</c:v>
                </c:pt>
              </c:numCache>
            </c:numRef>
          </c:yVal>
          <c:smooth val="0"/>
        </c:ser>
        <c:ser>
          <c:idx val="6"/>
          <c:order val="6"/>
          <c:tx>
            <c:strRef>
              <c:f>'Data For Graphs'!$A$11</c:f>
              <c:strCache>
                <c:ptCount val="1"/>
                <c:pt idx="0">
                  <c:v>2.61kΩ</c:v>
                </c:pt>
              </c:strCache>
            </c:strRef>
          </c:tx>
          <c:spPr>
            <a:ln w="25400"/>
          </c:spPr>
          <c:marker>
            <c:symbol val="none"/>
          </c:marker>
          <c:xVal>
            <c:numRef>
              <c:f>'Data For Graphs'!$B$4:$I$4</c:f>
              <c:numCache>
                <c:formatCode>0.0</c:formatCode>
                <c:ptCount val="8"/>
                <c:pt idx="0">
                  <c:v>2.2000000000000002</c:v>
                </c:pt>
                <c:pt idx="1">
                  <c:v>2.5</c:v>
                </c:pt>
                <c:pt idx="2">
                  <c:v>3</c:v>
                </c:pt>
                <c:pt idx="3">
                  <c:v>4</c:v>
                </c:pt>
                <c:pt idx="4">
                  <c:v>5</c:v>
                </c:pt>
                <c:pt idx="5">
                  <c:v>5.5</c:v>
                </c:pt>
                <c:pt idx="6">
                  <c:v>6</c:v>
                </c:pt>
                <c:pt idx="7">
                  <c:v>6.6</c:v>
                </c:pt>
              </c:numCache>
            </c:numRef>
          </c:xVal>
          <c:yVal>
            <c:numRef>
              <c:f>'Data For Graphs'!$B$11:$I$11</c:f>
              <c:numCache>
                <c:formatCode>0.00</c:formatCode>
                <c:ptCount val="8"/>
                <c:pt idx="0">
                  <c:v>1.8109999999999999</c:v>
                </c:pt>
                <c:pt idx="1">
                  <c:v>1.851</c:v>
                </c:pt>
                <c:pt idx="2">
                  <c:v>1.863</c:v>
                </c:pt>
                <c:pt idx="3">
                  <c:v>1.889</c:v>
                </c:pt>
                <c:pt idx="4">
                  <c:v>1.919</c:v>
                </c:pt>
                <c:pt idx="5">
                  <c:v>1.948</c:v>
                </c:pt>
                <c:pt idx="6">
                  <c:v>2.0009999999999999</c:v>
                </c:pt>
                <c:pt idx="7">
                  <c:v>2.1160000000000001</c:v>
                </c:pt>
              </c:numCache>
            </c:numRef>
          </c:yVal>
          <c:smooth val="0"/>
        </c:ser>
        <c:ser>
          <c:idx val="7"/>
          <c:order val="7"/>
          <c:tx>
            <c:strRef>
              <c:f>'Data For Graphs'!$A$12</c:f>
              <c:strCache>
                <c:ptCount val="1"/>
                <c:pt idx="0">
                  <c:v>3.83kΩ</c:v>
                </c:pt>
              </c:strCache>
            </c:strRef>
          </c:tx>
          <c:spPr>
            <a:ln w="25400"/>
          </c:spPr>
          <c:marker>
            <c:symbol val="none"/>
          </c:marker>
          <c:xVal>
            <c:numRef>
              <c:f>'Data For Graphs'!$B$4:$I$4</c:f>
              <c:numCache>
                <c:formatCode>0.0</c:formatCode>
                <c:ptCount val="8"/>
                <c:pt idx="0">
                  <c:v>2.2000000000000002</c:v>
                </c:pt>
                <c:pt idx="1">
                  <c:v>2.5</c:v>
                </c:pt>
                <c:pt idx="2">
                  <c:v>3</c:v>
                </c:pt>
                <c:pt idx="3">
                  <c:v>4</c:v>
                </c:pt>
                <c:pt idx="4">
                  <c:v>5</c:v>
                </c:pt>
                <c:pt idx="5">
                  <c:v>5.5</c:v>
                </c:pt>
                <c:pt idx="6">
                  <c:v>6</c:v>
                </c:pt>
                <c:pt idx="7">
                  <c:v>6.6</c:v>
                </c:pt>
              </c:numCache>
            </c:numRef>
          </c:xVal>
          <c:yVal>
            <c:numRef>
              <c:f>'Data For Graphs'!$B$12:$I$12</c:f>
              <c:numCache>
                <c:formatCode>0.00</c:formatCode>
                <c:ptCount val="8"/>
                <c:pt idx="0">
                  <c:v>1.405</c:v>
                </c:pt>
                <c:pt idx="1">
                  <c:v>1.4139999999999999</c:v>
                </c:pt>
                <c:pt idx="2">
                  <c:v>1.427</c:v>
                </c:pt>
                <c:pt idx="3">
                  <c:v>1.454</c:v>
                </c:pt>
                <c:pt idx="4">
                  <c:v>1.484</c:v>
                </c:pt>
                <c:pt idx="5">
                  <c:v>1.5029999999999999</c:v>
                </c:pt>
                <c:pt idx="6">
                  <c:v>1.552</c:v>
                </c:pt>
                <c:pt idx="7">
                  <c:v>1.663</c:v>
                </c:pt>
              </c:numCache>
            </c:numRef>
          </c:yVal>
          <c:smooth val="0"/>
        </c:ser>
        <c:ser>
          <c:idx val="8"/>
          <c:order val="8"/>
          <c:tx>
            <c:strRef>
              <c:f>'Data For Graphs'!$A$13</c:f>
              <c:strCache>
                <c:ptCount val="1"/>
                <c:pt idx="0">
                  <c:v>5.11kΩ</c:v>
                </c:pt>
              </c:strCache>
            </c:strRef>
          </c:tx>
          <c:spPr>
            <a:ln w="25400"/>
          </c:spPr>
          <c:marker>
            <c:symbol val="none"/>
          </c:marker>
          <c:xVal>
            <c:numRef>
              <c:f>'Data For Graphs'!$B$4:$I$4</c:f>
              <c:numCache>
                <c:formatCode>0.0</c:formatCode>
                <c:ptCount val="8"/>
                <c:pt idx="0">
                  <c:v>2.2000000000000002</c:v>
                </c:pt>
                <c:pt idx="1">
                  <c:v>2.5</c:v>
                </c:pt>
                <c:pt idx="2">
                  <c:v>3</c:v>
                </c:pt>
                <c:pt idx="3">
                  <c:v>4</c:v>
                </c:pt>
                <c:pt idx="4">
                  <c:v>5</c:v>
                </c:pt>
                <c:pt idx="5">
                  <c:v>5.5</c:v>
                </c:pt>
                <c:pt idx="6">
                  <c:v>6</c:v>
                </c:pt>
                <c:pt idx="7">
                  <c:v>6.6</c:v>
                </c:pt>
              </c:numCache>
            </c:numRef>
          </c:xVal>
          <c:yVal>
            <c:numRef>
              <c:f>'Data For Graphs'!$B$13:$I$13</c:f>
              <c:numCache>
                <c:formatCode>0.00</c:formatCode>
                <c:ptCount val="8"/>
                <c:pt idx="0">
                  <c:v>1.1619999999999999</c:v>
                </c:pt>
                <c:pt idx="1">
                  <c:v>1.1819999999999999</c:v>
                </c:pt>
                <c:pt idx="2">
                  <c:v>1.1910000000000001</c:v>
                </c:pt>
                <c:pt idx="3">
                  <c:v>1.2170000000000001</c:v>
                </c:pt>
                <c:pt idx="4">
                  <c:v>1.2450000000000001</c:v>
                </c:pt>
                <c:pt idx="5">
                  <c:v>1.274</c:v>
                </c:pt>
                <c:pt idx="6">
                  <c:v>1.3240000000000001</c:v>
                </c:pt>
                <c:pt idx="7">
                  <c:v>1.425</c:v>
                </c:pt>
              </c:numCache>
            </c:numRef>
          </c:yVal>
          <c:smooth val="0"/>
        </c:ser>
        <c:dLbls>
          <c:showLegendKey val="0"/>
          <c:showVal val="0"/>
          <c:showCatName val="0"/>
          <c:showSerName val="0"/>
          <c:showPercent val="0"/>
          <c:showBubbleSize val="0"/>
        </c:dLbls>
        <c:axId val="569668584"/>
        <c:axId val="569668976"/>
      </c:scatterChart>
      <c:valAx>
        <c:axId val="569668584"/>
        <c:scaling>
          <c:orientation val="minMax"/>
          <c:min val="2"/>
        </c:scaling>
        <c:delete val="0"/>
        <c:axPos val="b"/>
        <c:majorGridlines>
          <c:spPr>
            <a:ln w="1270">
              <a:solidFill>
                <a:srgbClr val="000000"/>
              </a:solidFill>
              <a:prstDash val="solid"/>
            </a:ln>
          </c:spPr>
        </c:majorGridlines>
        <c:minorGridlines>
          <c:spPr>
            <a:ln w="1270">
              <a:solidFill>
                <a:srgbClr val="000000"/>
              </a:solidFill>
              <a:prstDash val="solid"/>
            </a:ln>
          </c:spPr>
        </c:minorGridlines>
        <c:title>
          <c:tx>
            <c:rich>
              <a:bodyPr/>
              <a:lstStyle/>
              <a:p>
                <a:pPr>
                  <a:defRPr sz="1000" b="1" i="0">
                    <a:solidFill>
                      <a:srgbClr val="000000"/>
                    </a:solidFill>
                    <a:latin typeface="Arial"/>
                    <a:ea typeface="Arial"/>
                    <a:cs typeface="Arial"/>
                  </a:defRPr>
                </a:pPr>
                <a:r>
                  <a:rPr lang="en-US"/>
                  <a:t>VIN (V)</a:t>
                </a:r>
              </a:p>
            </c:rich>
          </c:tx>
          <c:layout/>
          <c:overlay val="0"/>
        </c:title>
        <c:numFmt formatCode="0.0" sourceLinked="1"/>
        <c:majorTickMark val="in"/>
        <c:minorTickMark val="none"/>
        <c:tickLblPos val="nextTo"/>
        <c:spPr>
          <a:ln w="1270">
            <a:solidFill>
              <a:srgbClr val="000000"/>
            </a:solidFill>
            <a:prstDash val="solid"/>
          </a:ln>
        </c:spPr>
        <c:txPr>
          <a:bodyPr/>
          <a:lstStyle/>
          <a:p>
            <a:pPr>
              <a:defRPr sz="1000" b="1" i="0">
                <a:solidFill>
                  <a:srgbClr val="000000"/>
                </a:solidFill>
                <a:latin typeface="Arial"/>
                <a:ea typeface="Arial"/>
                <a:cs typeface="Arial"/>
              </a:defRPr>
            </a:pPr>
            <a:endParaRPr lang="en-US"/>
          </a:p>
        </c:txPr>
        <c:crossAx val="569668976"/>
        <c:crosses val="autoZero"/>
        <c:crossBetween val="midCat"/>
      </c:valAx>
      <c:valAx>
        <c:axId val="569668976"/>
        <c:scaling>
          <c:orientation val="minMax"/>
        </c:scaling>
        <c:delete val="0"/>
        <c:axPos val="l"/>
        <c:majorGridlines>
          <c:spPr>
            <a:ln w="1270">
              <a:solidFill>
                <a:srgbClr val="000000"/>
              </a:solidFill>
              <a:prstDash val="solid"/>
            </a:ln>
          </c:spPr>
        </c:majorGridlines>
        <c:title>
          <c:tx>
            <c:rich>
              <a:bodyPr/>
              <a:lstStyle/>
              <a:p>
                <a:pPr>
                  <a:defRPr sz="1000" b="1" i="0">
                    <a:solidFill>
                      <a:srgbClr val="000000"/>
                    </a:solidFill>
                    <a:latin typeface="Arial"/>
                    <a:ea typeface="Arial"/>
                    <a:cs typeface="Arial"/>
                  </a:defRPr>
                </a:pPr>
                <a:r>
                  <a:rPr lang="en-US"/>
                  <a:t>OCP (A)</a:t>
                </a:r>
              </a:p>
            </c:rich>
          </c:tx>
          <c:layout/>
          <c:overlay val="0"/>
        </c:title>
        <c:numFmt formatCode="0.00" sourceLinked="1"/>
        <c:majorTickMark val="in"/>
        <c:minorTickMark val="none"/>
        <c:tickLblPos val="nextTo"/>
        <c:spPr>
          <a:ln w="1270">
            <a:solidFill>
              <a:srgbClr val="000000"/>
            </a:solidFill>
            <a:prstDash val="solid"/>
          </a:ln>
        </c:spPr>
        <c:txPr>
          <a:bodyPr/>
          <a:lstStyle/>
          <a:p>
            <a:pPr>
              <a:defRPr sz="1000" b="1" i="0">
                <a:solidFill>
                  <a:srgbClr val="000000"/>
                </a:solidFill>
                <a:latin typeface="Arial"/>
                <a:ea typeface="Arial"/>
                <a:cs typeface="Arial"/>
              </a:defRPr>
            </a:pPr>
            <a:endParaRPr lang="en-US"/>
          </a:p>
        </c:txPr>
        <c:crossAx val="569668584"/>
        <c:crosses val="autoZero"/>
        <c:crossBetween val="midCat"/>
      </c:valAx>
      <c:spPr>
        <a:solidFill>
          <a:srgbClr val="FFFFFF"/>
        </a:solidFill>
        <a:ln w="1270">
          <a:solidFill>
            <a:srgbClr val="000000"/>
          </a:solidFill>
          <a:prstDash val="solid"/>
        </a:ln>
      </c:spPr>
    </c:plotArea>
    <c:legend>
      <c:legendPos val="r"/>
      <c:layout/>
      <c:overlay val="0"/>
      <c:spPr>
        <a:solidFill>
          <a:srgbClr val="FFFFFF"/>
        </a:solidFill>
        <a:ln w="3175">
          <a:solidFill>
            <a:srgbClr val="000000"/>
          </a:solidFill>
          <a:prstDash val="solid"/>
        </a:ln>
      </c:spPr>
      <c:txPr>
        <a:bodyPr/>
        <a:lstStyle/>
        <a:p>
          <a:pPr>
            <a:defRPr sz="1000" b="1" i="0">
              <a:solidFill>
                <a:srgbClr val="000000"/>
              </a:solidFill>
              <a:latin typeface="Arial"/>
              <a:ea typeface="Arial"/>
              <a:cs typeface="Arial"/>
            </a:defRPr>
          </a:pPr>
          <a:endParaRPr lang="en-US"/>
        </a:p>
      </c:txPr>
    </c:legend>
    <c:plotVisOnly val="1"/>
    <c:dispBlanksAs val="gap"/>
    <c:showDLblsOverMax val="0"/>
  </c:chart>
  <c:printSettings>
    <c:headerFooter/>
    <c:pageMargins b="0.75000000000000089" l="0.70000000000000062" r="0.70000000000000062" t="0.75000000000000089"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'Data For Graphs'!$A$15</c:f>
          <c:strCache>
            <c:ptCount val="1"/>
            <c:pt idx="0">
              <c:v>Temperature: 125°C</c:v>
            </c:pt>
          </c:strCache>
        </c:strRef>
      </c:tx>
      <c:layout/>
      <c:overlay val="0"/>
      <c:txPr>
        <a:bodyPr/>
        <a:lstStyle/>
        <a:p>
          <a:pPr>
            <a:defRPr sz="1000" b="1" i="0">
              <a:solidFill>
                <a:srgbClr val="000000"/>
              </a:solidFill>
              <a:latin typeface="Arial"/>
              <a:ea typeface="Arial"/>
              <a:cs typeface="Arial"/>
            </a:defRPr>
          </a:pPr>
          <a:endParaRPr lang="en-US"/>
        </a:p>
      </c:txPr>
    </c:title>
    <c:autoTitleDeleted val="0"/>
    <c:plotArea>
      <c:layout/>
      <c:scatterChart>
        <c:scatterStyle val="lineMarker"/>
        <c:varyColors val="0"/>
        <c:ser>
          <c:idx val="0"/>
          <c:order val="0"/>
          <c:tx>
            <c:strRef>
              <c:f>'Data For Graphs'!$A$18</c:f>
              <c:strCache>
                <c:ptCount val="1"/>
                <c:pt idx="0">
                  <c:v>0.511kΩ</c:v>
                </c:pt>
              </c:strCache>
            </c:strRef>
          </c:tx>
          <c:spPr>
            <a:ln w="25400"/>
          </c:spPr>
          <c:marker>
            <c:symbol val="none"/>
          </c:marker>
          <c:xVal>
            <c:numRef>
              <c:f>'Data For Graphs'!$B$17:$I$17</c:f>
              <c:numCache>
                <c:formatCode>0.0</c:formatCode>
                <c:ptCount val="8"/>
                <c:pt idx="0">
                  <c:v>2.2000000000000002</c:v>
                </c:pt>
                <c:pt idx="1">
                  <c:v>2.5</c:v>
                </c:pt>
                <c:pt idx="2">
                  <c:v>3</c:v>
                </c:pt>
                <c:pt idx="3">
                  <c:v>4</c:v>
                </c:pt>
                <c:pt idx="4">
                  <c:v>5</c:v>
                </c:pt>
                <c:pt idx="5">
                  <c:v>5.5</c:v>
                </c:pt>
                <c:pt idx="6">
                  <c:v>6</c:v>
                </c:pt>
                <c:pt idx="7">
                  <c:v>6.6</c:v>
                </c:pt>
              </c:numCache>
            </c:numRef>
          </c:xVal>
          <c:yVal>
            <c:numRef>
              <c:f>'Data For Graphs'!$B$18:$I$18</c:f>
              <c:numCache>
                <c:formatCode>0.00</c:formatCode>
                <c:ptCount val="8"/>
                <c:pt idx="0">
                  <c:v>4.82</c:v>
                </c:pt>
                <c:pt idx="1">
                  <c:v>6.47</c:v>
                </c:pt>
                <c:pt idx="2">
                  <c:v>6.84</c:v>
                </c:pt>
                <c:pt idx="3">
                  <c:v>6.89</c:v>
                </c:pt>
                <c:pt idx="4">
                  <c:v>7</c:v>
                </c:pt>
                <c:pt idx="5">
                  <c:v>7.06</c:v>
                </c:pt>
                <c:pt idx="6">
                  <c:v>7.14</c:v>
                </c:pt>
                <c:pt idx="7">
                  <c:v>7.26</c:v>
                </c:pt>
              </c:numCache>
            </c:numRef>
          </c:yVal>
          <c:smooth val="0"/>
        </c:ser>
        <c:ser>
          <c:idx val="1"/>
          <c:order val="1"/>
          <c:tx>
            <c:strRef>
              <c:f>'Data For Graphs'!$A$19</c:f>
              <c:strCache>
                <c:ptCount val="1"/>
                <c:pt idx="0">
                  <c:v>0.681kΩ</c:v>
                </c:pt>
              </c:strCache>
            </c:strRef>
          </c:tx>
          <c:spPr>
            <a:ln w="25400"/>
          </c:spPr>
          <c:marker>
            <c:symbol val="none"/>
          </c:marker>
          <c:xVal>
            <c:numRef>
              <c:f>'Data For Graphs'!$B$17:$I$17</c:f>
              <c:numCache>
                <c:formatCode>0.0</c:formatCode>
                <c:ptCount val="8"/>
                <c:pt idx="0">
                  <c:v>2.2000000000000002</c:v>
                </c:pt>
                <c:pt idx="1">
                  <c:v>2.5</c:v>
                </c:pt>
                <c:pt idx="2">
                  <c:v>3</c:v>
                </c:pt>
                <c:pt idx="3">
                  <c:v>4</c:v>
                </c:pt>
                <c:pt idx="4">
                  <c:v>5</c:v>
                </c:pt>
                <c:pt idx="5">
                  <c:v>5.5</c:v>
                </c:pt>
                <c:pt idx="6">
                  <c:v>6</c:v>
                </c:pt>
                <c:pt idx="7">
                  <c:v>6.6</c:v>
                </c:pt>
              </c:numCache>
            </c:numRef>
          </c:xVal>
          <c:yVal>
            <c:numRef>
              <c:f>'Data For Graphs'!$B$19:$I$19</c:f>
              <c:numCache>
                <c:formatCode>0.00</c:formatCode>
                <c:ptCount val="8"/>
                <c:pt idx="0">
                  <c:v>4.22</c:v>
                </c:pt>
                <c:pt idx="1">
                  <c:v>5.28</c:v>
                </c:pt>
                <c:pt idx="2">
                  <c:v>5.33</c:v>
                </c:pt>
                <c:pt idx="3">
                  <c:v>5.4</c:v>
                </c:pt>
                <c:pt idx="4">
                  <c:v>5.47</c:v>
                </c:pt>
                <c:pt idx="5">
                  <c:v>5.52</c:v>
                </c:pt>
                <c:pt idx="6">
                  <c:v>5.58</c:v>
                </c:pt>
                <c:pt idx="7">
                  <c:v>5.71</c:v>
                </c:pt>
              </c:numCache>
            </c:numRef>
          </c:yVal>
          <c:smooth val="0"/>
        </c:ser>
        <c:ser>
          <c:idx val="2"/>
          <c:order val="2"/>
          <c:tx>
            <c:strRef>
              <c:f>'Data For Graphs'!$A$20</c:f>
              <c:strCache>
                <c:ptCount val="1"/>
                <c:pt idx="0">
                  <c:v>0.75kΩ</c:v>
                </c:pt>
              </c:strCache>
            </c:strRef>
          </c:tx>
          <c:spPr>
            <a:ln w="25400"/>
          </c:spPr>
          <c:marker>
            <c:symbol val="none"/>
          </c:marker>
          <c:xVal>
            <c:numRef>
              <c:f>'Data For Graphs'!$B$17:$I$17</c:f>
              <c:numCache>
                <c:formatCode>0.0</c:formatCode>
                <c:ptCount val="8"/>
                <c:pt idx="0">
                  <c:v>2.2000000000000002</c:v>
                </c:pt>
                <c:pt idx="1">
                  <c:v>2.5</c:v>
                </c:pt>
                <c:pt idx="2">
                  <c:v>3</c:v>
                </c:pt>
                <c:pt idx="3">
                  <c:v>4</c:v>
                </c:pt>
                <c:pt idx="4">
                  <c:v>5</c:v>
                </c:pt>
                <c:pt idx="5">
                  <c:v>5.5</c:v>
                </c:pt>
                <c:pt idx="6">
                  <c:v>6</c:v>
                </c:pt>
                <c:pt idx="7">
                  <c:v>6.6</c:v>
                </c:pt>
              </c:numCache>
            </c:numRef>
          </c:xVal>
          <c:yVal>
            <c:numRef>
              <c:f>'Data For Graphs'!$B$20:$I$20</c:f>
              <c:numCache>
                <c:formatCode>0.00</c:formatCode>
                <c:ptCount val="8"/>
                <c:pt idx="0">
                  <c:v>4.04</c:v>
                </c:pt>
                <c:pt idx="1">
                  <c:v>4.83</c:v>
                </c:pt>
                <c:pt idx="2">
                  <c:v>4.9000000000000004</c:v>
                </c:pt>
                <c:pt idx="3">
                  <c:v>4.9800000000000004</c:v>
                </c:pt>
                <c:pt idx="4">
                  <c:v>5.07</c:v>
                </c:pt>
                <c:pt idx="5">
                  <c:v>5.0999999999999996</c:v>
                </c:pt>
                <c:pt idx="6">
                  <c:v>5.18</c:v>
                </c:pt>
                <c:pt idx="7">
                  <c:v>5.3</c:v>
                </c:pt>
              </c:numCache>
            </c:numRef>
          </c:yVal>
          <c:smooth val="0"/>
        </c:ser>
        <c:ser>
          <c:idx val="3"/>
          <c:order val="3"/>
          <c:tx>
            <c:strRef>
              <c:f>'Data For Graphs'!$A$21</c:f>
              <c:strCache>
                <c:ptCount val="1"/>
                <c:pt idx="0">
                  <c:v>1.0kΩ</c:v>
                </c:pt>
              </c:strCache>
            </c:strRef>
          </c:tx>
          <c:spPr>
            <a:ln w="25400"/>
          </c:spPr>
          <c:marker>
            <c:symbol val="none"/>
          </c:marker>
          <c:xVal>
            <c:numRef>
              <c:f>'Data For Graphs'!$B$17:$I$17</c:f>
              <c:numCache>
                <c:formatCode>0.0</c:formatCode>
                <c:ptCount val="8"/>
                <c:pt idx="0">
                  <c:v>2.2000000000000002</c:v>
                </c:pt>
                <c:pt idx="1">
                  <c:v>2.5</c:v>
                </c:pt>
                <c:pt idx="2">
                  <c:v>3</c:v>
                </c:pt>
                <c:pt idx="3">
                  <c:v>4</c:v>
                </c:pt>
                <c:pt idx="4">
                  <c:v>5</c:v>
                </c:pt>
                <c:pt idx="5">
                  <c:v>5.5</c:v>
                </c:pt>
                <c:pt idx="6">
                  <c:v>6</c:v>
                </c:pt>
                <c:pt idx="7">
                  <c:v>6.6</c:v>
                </c:pt>
              </c:numCache>
            </c:numRef>
          </c:xVal>
          <c:yVal>
            <c:numRef>
              <c:f>'Data For Graphs'!$B$21:$I$21</c:f>
              <c:numCache>
                <c:formatCode>0.00</c:formatCode>
                <c:ptCount val="8"/>
                <c:pt idx="0">
                  <c:v>3.18</c:v>
                </c:pt>
                <c:pt idx="1">
                  <c:v>3.83</c:v>
                </c:pt>
                <c:pt idx="2">
                  <c:v>3.84</c:v>
                </c:pt>
                <c:pt idx="3">
                  <c:v>3.9</c:v>
                </c:pt>
                <c:pt idx="4">
                  <c:v>3.96</c:v>
                </c:pt>
                <c:pt idx="5">
                  <c:v>4.01</c:v>
                </c:pt>
                <c:pt idx="6">
                  <c:v>4.09</c:v>
                </c:pt>
                <c:pt idx="7">
                  <c:v>4.18</c:v>
                </c:pt>
              </c:numCache>
            </c:numRef>
          </c:yVal>
          <c:smooth val="0"/>
        </c:ser>
        <c:ser>
          <c:idx val="4"/>
          <c:order val="4"/>
          <c:tx>
            <c:strRef>
              <c:f>'Data For Graphs'!$A$22</c:f>
              <c:strCache>
                <c:ptCount val="1"/>
                <c:pt idx="0">
                  <c:v>1.47kΩ</c:v>
                </c:pt>
              </c:strCache>
            </c:strRef>
          </c:tx>
          <c:spPr>
            <a:ln w="25400"/>
          </c:spPr>
          <c:marker>
            <c:symbol val="none"/>
          </c:marker>
          <c:xVal>
            <c:numRef>
              <c:f>'Data For Graphs'!$B$17:$I$17</c:f>
              <c:numCache>
                <c:formatCode>0.0</c:formatCode>
                <c:ptCount val="8"/>
                <c:pt idx="0">
                  <c:v>2.2000000000000002</c:v>
                </c:pt>
                <c:pt idx="1">
                  <c:v>2.5</c:v>
                </c:pt>
                <c:pt idx="2">
                  <c:v>3</c:v>
                </c:pt>
                <c:pt idx="3">
                  <c:v>4</c:v>
                </c:pt>
                <c:pt idx="4">
                  <c:v>5</c:v>
                </c:pt>
                <c:pt idx="5">
                  <c:v>5.5</c:v>
                </c:pt>
                <c:pt idx="6">
                  <c:v>6</c:v>
                </c:pt>
                <c:pt idx="7">
                  <c:v>6.6</c:v>
                </c:pt>
              </c:numCache>
            </c:numRef>
          </c:xVal>
          <c:yVal>
            <c:numRef>
              <c:f>'Data For Graphs'!$B$22:$I$22</c:f>
              <c:numCache>
                <c:formatCode>0.00</c:formatCode>
                <c:ptCount val="8"/>
                <c:pt idx="0">
                  <c:v>2.57</c:v>
                </c:pt>
                <c:pt idx="1">
                  <c:v>2.75</c:v>
                </c:pt>
                <c:pt idx="2">
                  <c:v>2.77</c:v>
                </c:pt>
                <c:pt idx="3">
                  <c:v>2.8</c:v>
                </c:pt>
                <c:pt idx="4">
                  <c:v>2.87</c:v>
                </c:pt>
                <c:pt idx="5">
                  <c:v>2.89</c:v>
                </c:pt>
                <c:pt idx="6">
                  <c:v>2.95</c:v>
                </c:pt>
                <c:pt idx="7">
                  <c:v>3.1</c:v>
                </c:pt>
              </c:numCache>
            </c:numRef>
          </c:yVal>
          <c:smooth val="0"/>
        </c:ser>
        <c:ser>
          <c:idx val="5"/>
          <c:order val="5"/>
          <c:tx>
            <c:strRef>
              <c:f>'Data For Graphs'!$A$23</c:f>
              <c:strCache>
                <c:ptCount val="1"/>
                <c:pt idx="0">
                  <c:v>2.0kΩ</c:v>
                </c:pt>
              </c:strCache>
            </c:strRef>
          </c:tx>
          <c:spPr>
            <a:ln w="25400"/>
          </c:spPr>
          <c:marker>
            <c:symbol val="none"/>
          </c:marker>
          <c:xVal>
            <c:numRef>
              <c:f>'Data For Graphs'!$B$17:$I$17</c:f>
              <c:numCache>
                <c:formatCode>0.0</c:formatCode>
                <c:ptCount val="8"/>
                <c:pt idx="0">
                  <c:v>2.2000000000000002</c:v>
                </c:pt>
                <c:pt idx="1">
                  <c:v>2.5</c:v>
                </c:pt>
                <c:pt idx="2">
                  <c:v>3</c:v>
                </c:pt>
                <c:pt idx="3">
                  <c:v>4</c:v>
                </c:pt>
                <c:pt idx="4">
                  <c:v>5</c:v>
                </c:pt>
                <c:pt idx="5">
                  <c:v>5.5</c:v>
                </c:pt>
                <c:pt idx="6">
                  <c:v>6</c:v>
                </c:pt>
                <c:pt idx="7">
                  <c:v>6.6</c:v>
                </c:pt>
              </c:numCache>
            </c:numRef>
          </c:xVal>
          <c:yVal>
            <c:numRef>
              <c:f>'Data For Graphs'!$B$23:$I$23</c:f>
              <c:numCache>
                <c:formatCode>0.00</c:formatCode>
                <c:ptCount val="8"/>
                <c:pt idx="0">
                  <c:v>2.0489999999999999</c:v>
                </c:pt>
                <c:pt idx="1">
                  <c:v>2.15</c:v>
                </c:pt>
                <c:pt idx="2">
                  <c:v>2.1890000000000001</c:v>
                </c:pt>
                <c:pt idx="3">
                  <c:v>2.2200000000000002</c:v>
                </c:pt>
                <c:pt idx="4">
                  <c:v>2.2770000000000001</c:v>
                </c:pt>
                <c:pt idx="5">
                  <c:v>2.3180000000000001</c:v>
                </c:pt>
                <c:pt idx="6">
                  <c:v>2.36</c:v>
                </c:pt>
                <c:pt idx="7">
                  <c:v>2.4910000000000001</c:v>
                </c:pt>
              </c:numCache>
            </c:numRef>
          </c:yVal>
          <c:smooth val="0"/>
        </c:ser>
        <c:ser>
          <c:idx val="6"/>
          <c:order val="6"/>
          <c:tx>
            <c:strRef>
              <c:f>'Data For Graphs'!$A$24</c:f>
              <c:strCache>
                <c:ptCount val="1"/>
                <c:pt idx="0">
                  <c:v>2.61kΩ</c:v>
                </c:pt>
              </c:strCache>
            </c:strRef>
          </c:tx>
          <c:spPr>
            <a:ln w="25400"/>
          </c:spPr>
          <c:marker>
            <c:symbol val="none"/>
          </c:marker>
          <c:xVal>
            <c:numRef>
              <c:f>'Data For Graphs'!$B$17:$I$17</c:f>
              <c:numCache>
                <c:formatCode>0.0</c:formatCode>
                <c:ptCount val="8"/>
                <c:pt idx="0">
                  <c:v>2.2000000000000002</c:v>
                </c:pt>
                <c:pt idx="1">
                  <c:v>2.5</c:v>
                </c:pt>
                <c:pt idx="2">
                  <c:v>3</c:v>
                </c:pt>
                <c:pt idx="3">
                  <c:v>4</c:v>
                </c:pt>
                <c:pt idx="4">
                  <c:v>5</c:v>
                </c:pt>
                <c:pt idx="5">
                  <c:v>5.5</c:v>
                </c:pt>
                <c:pt idx="6">
                  <c:v>6</c:v>
                </c:pt>
                <c:pt idx="7">
                  <c:v>6.6</c:v>
                </c:pt>
              </c:numCache>
            </c:numRef>
          </c:xVal>
          <c:yVal>
            <c:numRef>
              <c:f>'Data For Graphs'!$B$24:$I$24</c:f>
              <c:numCache>
                <c:formatCode>0.00</c:formatCode>
                <c:ptCount val="8"/>
                <c:pt idx="0">
                  <c:v>1.72</c:v>
                </c:pt>
                <c:pt idx="1">
                  <c:v>1.7390000000000001</c:v>
                </c:pt>
                <c:pt idx="2">
                  <c:v>1.7749999999999999</c:v>
                </c:pt>
                <c:pt idx="3">
                  <c:v>1.8160000000000001</c:v>
                </c:pt>
                <c:pt idx="4">
                  <c:v>1.877</c:v>
                </c:pt>
                <c:pt idx="5">
                  <c:v>1.8879999999999999</c:v>
                </c:pt>
                <c:pt idx="6">
                  <c:v>1.96</c:v>
                </c:pt>
                <c:pt idx="7">
                  <c:v>2.0590000000000002</c:v>
                </c:pt>
              </c:numCache>
            </c:numRef>
          </c:yVal>
          <c:smooth val="0"/>
        </c:ser>
        <c:ser>
          <c:idx val="7"/>
          <c:order val="7"/>
          <c:tx>
            <c:strRef>
              <c:f>'Data For Graphs'!$A$25</c:f>
              <c:strCache>
                <c:ptCount val="1"/>
                <c:pt idx="0">
                  <c:v>3.83kΩ</c:v>
                </c:pt>
              </c:strCache>
            </c:strRef>
          </c:tx>
          <c:spPr>
            <a:ln w="25400"/>
          </c:spPr>
          <c:marker>
            <c:symbol val="none"/>
          </c:marker>
          <c:xVal>
            <c:numRef>
              <c:f>'Data For Graphs'!$B$17:$I$17</c:f>
              <c:numCache>
                <c:formatCode>0.0</c:formatCode>
                <c:ptCount val="8"/>
                <c:pt idx="0">
                  <c:v>2.2000000000000002</c:v>
                </c:pt>
                <c:pt idx="1">
                  <c:v>2.5</c:v>
                </c:pt>
                <c:pt idx="2">
                  <c:v>3</c:v>
                </c:pt>
                <c:pt idx="3">
                  <c:v>4</c:v>
                </c:pt>
                <c:pt idx="4">
                  <c:v>5</c:v>
                </c:pt>
                <c:pt idx="5">
                  <c:v>5.5</c:v>
                </c:pt>
                <c:pt idx="6">
                  <c:v>6</c:v>
                </c:pt>
                <c:pt idx="7">
                  <c:v>6.6</c:v>
                </c:pt>
              </c:numCache>
            </c:numRef>
          </c:xVal>
          <c:yVal>
            <c:numRef>
              <c:f>'Data For Graphs'!$B$25:$I$25</c:f>
              <c:numCache>
                <c:formatCode>0.00</c:formatCode>
                <c:ptCount val="8"/>
                <c:pt idx="0">
                  <c:v>1.32</c:v>
                </c:pt>
                <c:pt idx="1">
                  <c:v>1.33</c:v>
                </c:pt>
                <c:pt idx="2">
                  <c:v>1.36</c:v>
                </c:pt>
                <c:pt idx="3">
                  <c:v>1.4059999999999999</c:v>
                </c:pt>
                <c:pt idx="4">
                  <c:v>1.45</c:v>
                </c:pt>
                <c:pt idx="5">
                  <c:v>1.4890000000000001</c:v>
                </c:pt>
                <c:pt idx="6">
                  <c:v>1.508</c:v>
                </c:pt>
                <c:pt idx="7">
                  <c:v>1.633</c:v>
                </c:pt>
              </c:numCache>
            </c:numRef>
          </c:yVal>
          <c:smooth val="0"/>
        </c:ser>
        <c:ser>
          <c:idx val="8"/>
          <c:order val="8"/>
          <c:tx>
            <c:strRef>
              <c:f>'Data For Graphs'!$A$26</c:f>
              <c:strCache>
                <c:ptCount val="1"/>
                <c:pt idx="0">
                  <c:v>5.11kΩ</c:v>
                </c:pt>
              </c:strCache>
            </c:strRef>
          </c:tx>
          <c:spPr>
            <a:ln w="25400"/>
          </c:spPr>
          <c:marker>
            <c:symbol val="none"/>
          </c:marker>
          <c:xVal>
            <c:numRef>
              <c:f>'Data For Graphs'!$B$17:$I$17</c:f>
              <c:numCache>
                <c:formatCode>0.0</c:formatCode>
                <c:ptCount val="8"/>
                <c:pt idx="0">
                  <c:v>2.2000000000000002</c:v>
                </c:pt>
                <c:pt idx="1">
                  <c:v>2.5</c:v>
                </c:pt>
                <c:pt idx="2">
                  <c:v>3</c:v>
                </c:pt>
                <c:pt idx="3">
                  <c:v>4</c:v>
                </c:pt>
                <c:pt idx="4">
                  <c:v>5</c:v>
                </c:pt>
                <c:pt idx="5">
                  <c:v>5.5</c:v>
                </c:pt>
                <c:pt idx="6">
                  <c:v>6</c:v>
                </c:pt>
                <c:pt idx="7">
                  <c:v>6.6</c:v>
                </c:pt>
              </c:numCache>
            </c:numRef>
          </c:xVal>
          <c:yVal>
            <c:numRef>
              <c:f>'Data For Graphs'!$B$26:$I$26</c:f>
              <c:numCache>
                <c:formatCode>0.00</c:formatCode>
                <c:ptCount val="8"/>
                <c:pt idx="0">
                  <c:v>1.08</c:v>
                </c:pt>
                <c:pt idx="1">
                  <c:v>1.1060000000000001</c:v>
                </c:pt>
                <c:pt idx="2">
                  <c:v>1.1339999999999999</c:v>
                </c:pt>
                <c:pt idx="3">
                  <c:v>1.1659999999999999</c:v>
                </c:pt>
                <c:pt idx="4">
                  <c:v>1.2090000000000001</c:v>
                </c:pt>
                <c:pt idx="5">
                  <c:v>1.2370000000000001</c:v>
                </c:pt>
                <c:pt idx="6">
                  <c:v>1.296</c:v>
                </c:pt>
                <c:pt idx="7">
                  <c:v>1.409</c:v>
                </c:pt>
              </c:numCache>
            </c:numRef>
          </c:yVal>
          <c:smooth val="0"/>
        </c:ser>
        <c:dLbls>
          <c:showLegendKey val="0"/>
          <c:showVal val="0"/>
          <c:showCatName val="0"/>
          <c:showSerName val="0"/>
          <c:showPercent val="0"/>
          <c:showBubbleSize val="0"/>
        </c:dLbls>
        <c:axId val="569670152"/>
        <c:axId val="569674856"/>
      </c:scatterChart>
      <c:valAx>
        <c:axId val="569670152"/>
        <c:scaling>
          <c:orientation val="minMax"/>
          <c:min val="2"/>
        </c:scaling>
        <c:delete val="0"/>
        <c:axPos val="b"/>
        <c:majorGridlines>
          <c:spPr>
            <a:ln w="1270">
              <a:solidFill>
                <a:srgbClr val="000000"/>
              </a:solidFill>
              <a:prstDash val="solid"/>
            </a:ln>
          </c:spPr>
        </c:majorGridlines>
        <c:minorGridlines>
          <c:spPr>
            <a:ln w="1270">
              <a:solidFill>
                <a:srgbClr val="000000"/>
              </a:solidFill>
              <a:prstDash val="solid"/>
            </a:ln>
          </c:spPr>
        </c:minorGridlines>
        <c:title>
          <c:tx>
            <c:rich>
              <a:bodyPr/>
              <a:lstStyle/>
              <a:p>
                <a:pPr>
                  <a:defRPr sz="1000" b="1" i="0" baseline="0">
                    <a:solidFill>
                      <a:srgbClr val="000000"/>
                    </a:solidFill>
                    <a:latin typeface="Arial"/>
                    <a:ea typeface="Arial"/>
                    <a:cs typeface="Arial"/>
                  </a:defRPr>
                </a:pPr>
                <a:r>
                  <a:rPr lang="en-US"/>
                  <a:t>VIN (V)</a:t>
                </a:r>
              </a:p>
            </c:rich>
          </c:tx>
          <c:layout/>
          <c:overlay val="0"/>
        </c:title>
        <c:numFmt formatCode="0.0" sourceLinked="1"/>
        <c:majorTickMark val="in"/>
        <c:minorTickMark val="none"/>
        <c:tickLblPos val="nextTo"/>
        <c:spPr>
          <a:ln w="1270">
            <a:solidFill>
              <a:srgbClr val="000000"/>
            </a:solidFill>
            <a:prstDash val="solid"/>
          </a:ln>
        </c:spPr>
        <c:txPr>
          <a:bodyPr/>
          <a:lstStyle/>
          <a:p>
            <a:pPr>
              <a:defRPr sz="1000" b="1" i="0">
                <a:solidFill>
                  <a:srgbClr val="000000"/>
                </a:solidFill>
                <a:latin typeface="Arial"/>
                <a:ea typeface="Arial"/>
                <a:cs typeface="Arial"/>
              </a:defRPr>
            </a:pPr>
            <a:endParaRPr lang="en-US"/>
          </a:p>
        </c:txPr>
        <c:crossAx val="569674856"/>
        <c:crosses val="autoZero"/>
        <c:crossBetween val="midCat"/>
      </c:valAx>
      <c:valAx>
        <c:axId val="569674856"/>
        <c:scaling>
          <c:orientation val="minMax"/>
        </c:scaling>
        <c:delete val="0"/>
        <c:axPos val="l"/>
        <c:majorGridlines>
          <c:spPr>
            <a:ln w="1270">
              <a:solidFill>
                <a:srgbClr val="000000"/>
              </a:solidFill>
              <a:prstDash val="solid"/>
            </a:ln>
          </c:spPr>
        </c:majorGridlines>
        <c:title>
          <c:tx>
            <c:rich>
              <a:bodyPr/>
              <a:lstStyle/>
              <a:p>
                <a:pPr>
                  <a:defRPr sz="1000" b="1" i="0">
                    <a:solidFill>
                      <a:srgbClr val="000000"/>
                    </a:solidFill>
                    <a:latin typeface="Arial"/>
                    <a:ea typeface="Arial"/>
                    <a:cs typeface="Arial"/>
                  </a:defRPr>
                </a:pPr>
                <a:r>
                  <a:rPr lang="en-US"/>
                  <a:t>OCP (A)</a:t>
                </a:r>
              </a:p>
            </c:rich>
          </c:tx>
          <c:layout/>
          <c:overlay val="0"/>
        </c:title>
        <c:numFmt formatCode="0.00" sourceLinked="1"/>
        <c:majorTickMark val="in"/>
        <c:minorTickMark val="none"/>
        <c:tickLblPos val="nextTo"/>
        <c:spPr>
          <a:ln w="1270">
            <a:solidFill>
              <a:srgbClr val="000000"/>
            </a:solidFill>
            <a:prstDash val="solid"/>
          </a:ln>
        </c:spPr>
        <c:txPr>
          <a:bodyPr/>
          <a:lstStyle/>
          <a:p>
            <a:pPr>
              <a:defRPr sz="1000" b="1" i="0">
                <a:solidFill>
                  <a:srgbClr val="000000"/>
                </a:solidFill>
                <a:latin typeface="Arial"/>
                <a:ea typeface="Arial"/>
                <a:cs typeface="Arial"/>
              </a:defRPr>
            </a:pPr>
            <a:endParaRPr lang="en-US"/>
          </a:p>
        </c:txPr>
        <c:crossAx val="569670152"/>
        <c:crosses val="autoZero"/>
        <c:crossBetween val="midCat"/>
      </c:valAx>
      <c:spPr>
        <a:solidFill>
          <a:srgbClr val="FFFFFF"/>
        </a:solidFill>
        <a:ln w="1270">
          <a:solidFill>
            <a:srgbClr val="000000"/>
          </a:solidFill>
          <a:prstDash val="solid"/>
        </a:ln>
      </c:spPr>
    </c:plotArea>
    <c:legend>
      <c:legendPos val="r"/>
      <c:layout/>
      <c:overlay val="0"/>
      <c:spPr>
        <a:solidFill>
          <a:srgbClr val="FFFFFF"/>
        </a:solidFill>
        <a:ln w="3175">
          <a:solidFill>
            <a:srgbClr val="000000"/>
          </a:solidFill>
          <a:prstDash val="solid"/>
        </a:ln>
      </c:spPr>
      <c:txPr>
        <a:bodyPr/>
        <a:lstStyle/>
        <a:p>
          <a:pPr>
            <a:defRPr sz="1000" b="1" i="0">
              <a:solidFill>
                <a:srgbClr val="000000"/>
              </a:solidFill>
              <a:latin typeface="Arial"/>
              <a:ea typeface="Arial"/>
              <a:cs typeface="Arial"/>
            </a:defRPr>
          </a:pPr>
          <a:endParaRPr lang="en-US"/>
        </a:p>
      </c:txPr>
    </c:legend>
    <c:plotVisOnly val="1"/>
    <c:dispBlanksAs val="gap"/>
    <c:showDLblsOverMax val="0"/>
  </c:chart>
  <c:printSettings>
    <c:headerFooter/>
    <c:pageMargins b="0.75000000000000089" l="0.70000000000000062" r="0.70000000000000062" t="0.75000000000000089" header="0.30000000000000032" footer="0.30000000000000032"/>
    <c:pageSetup orientation="landscape" horizontalDpi="-3" verticalDpi="0"/>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5" Type="http://schemas.openxmlformats.org/officeDocument/2006/relationships/image" Target="../media/image2.jpeg"/><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1</xdr:col>
      <xdr:colOff>36636</xdr:colOff>
      <xdr:row>0</xdr:row>
      <xdr:rowOff>43961</xdr:rowOff>
    </xdr:from>
    <xdr:to>
      <xdr:col>4</xdr:col>
      <xdr:colOff>578829</xdr:colOff>
      <xdr:row>2</xdr:row>
      <xdr:rowOff>181456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236" y="43961"/>
          <a:ext cx="2370993" cy="518495"/>
        </a:xfrm>
        <a:prstGeom prst="rect">
          <a:avLst/>
        </a:prstGeom>
      </xdr:spPr>
    </xdr:pic>
    <xdr:clientData/>
  </xdr:twoCellAnchor>
  <xdr:twoCellAnchor>
    <xdr:from>
      <xdr:col>1</xdr:col>
      <xdr:colOff>0</xdr:colOff>
      <xdr:row>20</xdr:row>
      <xdr:rowOff>0</xdr:rowOff>
    </xdr:from>
    <xdr:to>
      <xdr:col>9</xdr:col>
      <xdr:colOff>0</xdr:colOff>
      <xdr:row>38</xdr:row>
      <xdr:rowOff>0</xdr:rowOff>
    </xdr:to>
    <xdr:graphicFrame macro="">
      <xdr:nvGraphicFramePr>
        <xdr:cNvPr id="18" name="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20</xdr:row>
      <xdr:rowOff>0</xdr:rowOff>
    </xdr:from>
    <xdr:to>
      <xdr:col>16</xdr:col>
      <xdr:colOff>606552</xdr:colOff>
      <xdr:row>38</xdr:row>
      <xdr:rowOff>0</xdr:rowOff>
    </xdr:to>
    <xdr:graphicFrame macro="">
      <xdr:nvGraphicFramePr>
        <xdr:cNvPr id="9" name="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0</xdr:colOff>
      <xdr:row>20</xdr:row>
      <xdr:rowOff>0</xdr:rowOff>
    </xdr:from>
    <xdr:to>
      <xdr:col>24</xdr:col>
      <xdr:colOff>606552</xdr:colOff>
      <xdr:row>38</xdr:row>
      <xdr:rowOff>0</xdr:rowOff>
    </xdr:to>
    <xdr:graphicFrame macro="">
      <xdr:nvGraphicFramePr>
        <xdr:cNvPr id="10" name="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22</xdr:col>
      <xdr:colOff>485775</xdr:colOff>
      <xdr:row>15</xdr:row>
      <xdr:rowOff>113538</xdr:rowOff>
    </xdr:from>
    <xdr:to>
      <xdr:col>24</xdr:col>
      <xdr:colOff>514350</xdr:colOff>
      <xdr:row>16</xdr:row>
      <xdr:rowOff>136452</xdr:rowOff>
    </xdr:to>
    <xdr:pic>
      <xdr:nvPicPr>
        <xdr:cNvPr id="3" name="Picture 2"/>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896975" y="2971038"/>
          <a:ext cx="1247775" cy="2134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Y20"/>
  <sheetViews>
    <sheetView tabSelected="1" zoomScaleNormal="100" workbookViewId="0">
      <selection activeCell="D17" sqref="D17"/>
    </sheetView>
  </sheetViews>
  <sheetFormatPr defaultRowHeight="15" x14ac:dyDescent="0.25"/>
  <cols>
    <col min="6" max="6" width="9.140625" customWidth="1"/>
  </cols>
  <sheetData>
    <row r="1" spans="2:25" x14ac:dyDescent="0.25">
      <c r="B1" s="5"/>
      <c r="C1" s="5"/>
      <c r="D1" s="5"/>
      <c r="E1" s="5"/>
      <c r="F1" s="5"/>
      <c r="G1" s="5"/>
      <c r="H1" s="5"/>
      <c r="I1" s="5"/>
      <c r="J1" s="5"/>
      <c r="K1" s="5"/>
      <c r="L1" s="5"/>
      <c r="M1" s="5"/>
      <c r="N1" s="5"/>
      <c r="O1" s="5"/>
    </row>
    <row r="2" spans="2:25" x14ac:dyDescent="0.25">
      <c r="B2" s="5"/>
      <c r="C2" s="5"/>
      <c r="D2" s="5"/>
      <c r="E2" s="5"/>
      <c r="F2" s="5"/>
      <c r="G2" s="5"/>
      <c r="H2" s="5"/>
      <c r="I2" s="5"/>
      <c r="J2" s="5"/>
      <c r="K2" s="5"/>
      <c r="L2" s="5"/>
      <c r="M2" s="5"/>
      <c r="N2" s="5"/>
      <c r="O2" s="5"/>
    </row>
    <row r="3" spans="2:25" x14ac:dyDescent="0.25">
      <c r="B3" s="5"/>
      <c r="C3" s="5"/>
      <c r="D3" s="5"/>
      <c r="E3" s="5"/>
      <c r="F3" s="5"/>
      <c r="G3" s="5"/>
      <c r="H3" s="5"/>
      <c r="I3" s="5"/>
      <c r="J3" s="5"/>
      <c r="K3" s="5"/>
      <c r="L3" s="5"/>
      <c r="M3" s="5"/>
      <c r="N3" s="5"/>
      <c r="O3" s="5"/>
    </row>
    <row r="4" spans="2:25" x14ac:dyDescent="0.25">
      <c r="B4" s="32" t="s">
        <v>100</v>
      </c>
      <c r="C4" s="32"/>
      <c r="D4" s="32"/>
      <c r="E4" s="32"/>
      <c r="F4" s="32"/>
      <c r="G4" s="32"/>
      <c r="H4" s="32"/>
      <c r="I4" s="32"/>
      <c r="J4" s="32"/>
      <c r="K4" s="32"/>
      <c r="L4" s="32"/>
      <c r="M4" s="32"/>
      <c r="N4" s="32"/>
      <c r="O4" s="32"/>
      <c r="P4" s="32"/>
    </row>
    <row r="5" spans="2:25" x14ac:dyDescent="0.25">
      <c r="B5" s="5"/>
      <c r="C5" s="5"/>
      <c r="D5" s="5"/>
      <c r="E5" s="5"/>
      <c r="F5" s="5"/>
      <c r="G5" s="29"/>
      <c r="H5" s="5"/>
      <c r="I5" s="5"/>
      <c r="J5" s="5"/>
      <c r="K5" s="5"/>
      <c r="L5" s="5"/>
      <c r="M5" s="5"/>
      <c r="N5" s="5"/>
      <c r="O5" s="5"/>
    </row>
    <row r="6" spans="2:25" ht="15" customHeight="1" x14ac:dyDescent="0.25">
      <c r="B6" s="2"/>
      <c r="C6" s="28" t="s">
        <v>69</v>
      </c>
      <c r="D6" s="28"/>
      <c r="E6" s="28"/>
      <c r="F6" s="30"/>
      <c r="G6" s="30"/>
      <c r="H6" s="30"/>
      <c r="I6" s="30"/>
      <c r="J6" s="42" t="s">
        <v>99</v>
      </c>
      <c r="K6" s="42"/>
      <c r="L6" s="42"/>
      <c r="M6" s="42"/>
      <c r="N6" s="42"/>
      <c r="O6" s="42"/>
      <c r="P6" s="42"/>
      <c r="Q6" s="42"/>
      <c r="R6" s="42"/>
      <c r="S6" s="42"/>
      <c r="T6" s="42"/>
      <c r="U6" s="42"/>
      <c r="V6" s="42"/>
      <c r="W6" s="42"/>
      <c r="X6" s="42"/>
      <c r="Y6" s="42"/>
    </row>
    <row r="7" spans="2:25" ht="15" customHeight="1" x14ac:dyDescent="0.25">
      <c r="B7" s="3"/>
      <c r="C7" s="28" t="s">
        <v>70</v>
      </c>
      <c r="D7" s="28"/>
      <c r="E7" s="28"/>
      <c r="F7" s="30"/>
      <c r="G7" s="30"/>
      <c r="H7" s="30"/>
      <c r="I7" s="30"/>
      <c r="J7" s="42"/>
      <c r="K7" s="42"/>
      <c r="L7" s="42"/>
      <c r="M7" s="42"/>
      <c r="N7" s="42"/>
      <c r="O7" s="42"/>
      <c r="P7" s="42"/>
      <c r="Q7" s="42"/>
      <c r="R7" s="42"/>
      <c r="S7" s="42"/>
      <c r="T7" s="42"/>
      <c r="U7" s="42"/>
      <c r="V7" s="42"/>
      <c r="W7" s="42"/>
      <c r="X7" s="42"/>
      <c r="Y7" s="42"/>
    </row>
    <row r="8" spans="2:25" ht="15" customHeight="1" x14ac:dyDescent="0.25">
      <c r="B8" s="30"/>
      <c r="C8" s="30"/>
      <c r="D8" s="30"/>
      <c r="E8" s="30"/>
      <c r="F8" s="30"/>
      <c r="G8" s="30"/>
      <c r="H8" s="30"/>
      <c r="I8" s="30"/>
      <c r="J8" s="42"/>
      <c r="K8" s="42"/>
      <c r="L8" s="42"/>
      <c r="M8" s="42"/>
      <c r="N8" s="42"/>
      <c r="O8" s="42"/>
      <c r="P8" s="42"/>
      <c r="Q8" s="42"/>
      <c r="R8" s="42"/>
      <c r="S8" s="42"/>
      <c r="T8" s="42"/>
      <c r="U8" s="42"/>
      <c r="V8" s="42"/>
      <c r="W8" s="42"/>
      <c r="X8" s="42"/>
      <c r="Y8" s="42"/>
    </row>
    <row r="9" spans="2:25" x14ac:dyDescent="0.25">
      <c r="B9" s="39" t="s">
        <v>71</v>
      </c>
      <c r="C9" s="39"/>
      <c r="D9" s="39"/>
      <c r="E9" s="39"/>
      <c r="F9" s="39"/>
      <c r="J9" s="42"/>
      <c r="K9" s="42"/>
      <c r="L9" s="42"/>
      <c r="M9" s="42"/>
      <c r="N9" s="42"/>
      <c r="O9" s="42"/>
      <c r="P9" s="42"/>
      <c r="Q9" s="42"/>
      <c r="R9" s="42"/>
      <c r="S9" s="42"/>
      <c r="T9" s="42"/>
      <c r="U9" s="42"/>
      <c r="V9" s="42"/>
      <c r="W9" s="42"/>
      <c r="X9" s="42"/>
      <c r="Y9" s="42"/>
    </row>
    <row r="10" spans="2:25" x14ac:dyDescent="0.25">
      <c r="B10" s="40"/>
      <c r="C10" s="40"/>
      <c r="D10" s="40"/>
      <c r="E10" s="40"/>
      <c r="F10" s="40"/>
      <c r="J10" s="42"/>
      <c r="K10" s="42"/>
      <c r="L10" s="42"/>
      <c r="M10" s="42"/>
      <c r="N10" s="42"/>
      <c r="O10" s="42"/>
      <c r="P10" s="42"/>
      <c r="Q10" s="42"/>
      <c r="R10" s="42"/>
      <c r="S10" s="42"/>
      <c r="T10" s="42"/>
      <c r="U10" s="42"/>
      <c r="V10" s="42"/>
      <c r="W10" s="42"/>
      <c r="X10" s="42"/>
      <c r="Y10" s="42"/>
    </row>
    <row r="11" spans="2:25" x14ac:dyDescent="0.25">
      <c r="B11" s="1" t="s">
        <v>0</v>
      </c>
      <c r="C11" s="1" t="s">
        <v>2</v>
      </c>
      <c r="D11" s="1" t="s">
        <v>3</v>
      </c>
      <c r="E11" s="33" t="s">
        <v>98</v>
      </c>
      <c r="F11" s="34"/>
      <c r="J11" s="42"/>
      <c r="K11" s="42"/>
      <c r="L11" s="42"/>
      <c r="M11" s="42"/>
      <c r="N11" s="42"/>
      <c r="O11" s="42"/>
      <c r="P11" s="42"/>
      <c r="Q11" s="42"/>
      <c r="R11" s="42"/>
      <c r="S11" s="42"/>
      <c r="T11" s="42"/>
      <c r="U11" s="42"/>
      <c r="V11" s="42"/>
      <c r="W11" s="42"/>
      <c r="X11" s="42"/>
      <c r="Y11" s="42"/>
    </row>
    <row r="12" spans="2:25" x14ac:dyDescent="0.25">
      <c r="B12" s="6">
        <v>5.5</v>
      </c>
      <c r="C12" s="7">
        <v>25</v>
      </c>
      <c r="D12" s="4">
        <v>5</v>
      </c>
      <c r="E12" s="35">
        <f>Regression!U225</f>
        <v>0.75652077822478125</v>
      </c>
      <c r="F12" s="36"/>
      <c r="J12" s="42"/>
      <c r="K12" s="42"/>
      <c r="L12" s="42"/>
      <c r="M12" s="42"/>
      <c r="N12" s="42"/>
      <c r="O12" s="42"/>
      <c r="P12" s="42"/>
      <c r="Q12" s="42"/>
      <c r="R12" s="42"/>
      <c r="S12" s="42"/>
      <c r="T12" s="42"/>
      <c r="U12" s="42"/>
      <c r="V12" s="42"/>
      <c r="W12" s="42"/>
      <c r="X12" s="42"/>
      <c r="Y12" s="42"/>
    </row>
    <row r="13" spans="2:25" x14ac:dyDescent="0.25">
      <c r="J13" s="42"/>
      <c r="K13" s="42"/>
      <c r="L13" s="42"/>
      <c r="M13" s="42"/>
      <c r="N13" s="42"/>
      <c r="O13" s="42"/>
      <c r="P13" s="42"/>
      <c r="Q13" s="42"/>
      <c r="R13" s="42"/>
      <c r="S13" s="42"/>
      <c r="T13" s="42"/>
      <c r="U13" s="42"/>
      <c r="V13" s="42"/>
      <c r="W13" s="42"/>
      <c r="X13" s="42"/>
      <c r="Y13" s="42"/>
    </row>
    <row r="14" spans="2:25" x14ac:dyDescent="0.25">
      <c r="B14" s="41" t="s">
        <v>72</v>
      </c>
      <c r="C14" s="41"/>
      <c r="D14" s="41"/>
      <c r="E14" s="41"/>
      <c r="F14" s="41"/>
      <c r="J14" s="42"/>
      <c r="K14" s="42"/>
      <c r="L14" s="42"/>
      <c r="M14" s="42"/>
      <c r="N14" s="42"/>
      <c r="O14" s="42"/>
      <c r="P14" s="42"/>
      <c r="Q14" s="42"/>
      <c r="R14" s="42"/>
      <c r="S14" s="42"/>
      <c r="T14" s="42"/>
      <c r="U14" s="42"/>
      <c r="V14" s="42"/>
      <c r="W14" s="42"/>
      <c r="X14" s="42"/>
      <c r="Y14" s="42"/>
    </row>
    <row r="15" spans="2:25" x14ac:dyDescent="0.25">
      <c r="B15" s="40"/>
      <c r="C15" s="40"/>
      <c r="D15" s="40"/>
      <c r="E15" s="40"/>
      <c r="F15" s="40"/>
      <c r="J15" s="42"/>
      <c r="K15" s="42"/>
      <c r="L15" s="42"/>
      <c r="M15" s="42"/>
      <c r="N15" s="42"/>
      <c r="O15" s="42"/>
      <c r="P15" s="42"/>
      <c r="Q15" s="42"/>
      <c r="R15" s="42"/>
      <c r="S15" s="42"/>
      <c r="T15" s="42"/>
      <c r="U15" s="42"/>
      <c r="V15" s="42"/>
      <c r="W15" s="42"/>
      <c r="X15" s="42"/>
      <c r="Y15" s="42"/>
    </row>
    <row r="16" spans="2:25" x14ac:dyDescent="0.25">
      <c r="B16" s="1" t="s">
        <v>0</v>
      </c>
      <c r="C16" s="1" t="s">
        <v>2</v>
      </c>
      <c r="D16" s="1" t="s">
        <v>1</v>
      </c>
      <c r="E16" s="38" t="s">
        <v>30</v>
      </c>
      <c r="F16" s="38"/>
      <c r="J16" s="42"/>
      <c r="K16" s="42"/>
      <c r="L16" s="42"/>
      <c r="M16" s="42"/>
      <c r="N16" s="42"/>
      <c r="O16" s="42"/>
      <c r="P16" s="42"/>
      <c r="Q16" s="42"/>
      <c r="R16" s="42"/>
      <c r="S16" s="42"/>
      <c r="T16" s="42"/>
      <c r="U16" s="42"/>
      <c r="V16" s="42"/>
      <c r="W16" s="42"/>
      <c r="X16" s="42"/>
      <c r="Y16" s="42"/>
    </row>
    <row r="17" spans="2:25" x14ac:dyDescent="0.25">
      <c r="B17" s="6">
        <v>4.5</v>
      </c>
      <c r="C17" s="7">
        <v>125</v>
      </c>
      <c r="D17" s="8">
        <v>1</v>
      </c>
      <c r="E17" s="37">
        <f>Regression!U235</f>
        <v>3.9558887796775242</v>
      </c>
      <c r="F17" s="37"/>
      <c r="J17" s="42"/>
      <c r="K17" s="42"/>
      <c r="L17" s="42"/>
      <c r="M17" s="42"/>
      <c r="N17" s="42"/>
      <c r="O17" s="42"/>
      <c r="P17" s="42"/>
      <c r="Q17" s="42"/>
      <c r="R17" s="42"/>
      <c r="S17" s="42"/>
      <c r="T17" s="42"/>
      <c r="U17" s="42"/>
      <c r="V17" s="42"/>
      <c r="W17" s="42"/>
      <c r="X17" s="42"/>
      <c r="Y17" s="42"/>
    </row>
    <row r="19" spans="2:25" x14ac:dyDescent="0.25">
      <c r="B19" s="31" t="s">
        <v>97</v>
      </c>
      <c r="C19" s="31"/>
      <c r="D19" s="31"/>
      <c r="E19" s="31"/>
      <c r="F19" s="31"/>
      <c r="G19" s="31"/>
      <c r="H19" s="31"/>
      <c r="I19" s="31"/>
      <c r="J19" s="31"/>
      <c r="K19" s="31"/>
      <c r="L19" s="31"/>
      <c r="M19" s="31"/>
      <c r="N19" s="31"/>
      <c r="O19" s="31"/>
      <c r="P19" s="31"/>
      <c r="Q19" s="31"/>
      <c r="R19" s="31"/>
      <c r="S19" s="31"/>
      <c r="T19" s="31"/>
      <c r="U19" s="31"/>
      <c r="V19" s="31"/>
      <c r="W19" s="31"/>
      <c r="X19" s="31"/>
      <c r="Y19" s="31"/>
    </row>
    <row r="20" spans="2:25" x14ac:dyDescent="0.25">
      <c r="B20" s="31"/>
      <c r="C20" s="31"/>
      <c r="D20" s="31"/>
      <c r="E20" s="31"/>
      <c r="F20" s="31"/>
      <c r="G20" s="31"/>
      <c r="H20" s="31"/>
      <c r="I20" s="31"/>
      <c r="J20" s="31"/>
      <c r="K20" s="31"/>
      <c r="L20" s="31"/>
      <c r="M20" s="31"/>
      <c r="N20" s="31"/>
      <c r="O20" s="31"/>
      <c r="P20" s="31"/>
      <c r="Q20" s="31"/>
      <c r="R20" s="31"/>
      <c r="S20" s="31"/>
      <c r="T20" s="31"/>
      <c r="U20" s="31"/>
      <c r="V20" s="31"/>
      <c r="W20" s="31"/>
      <c r="X20" s="31"/>
      <c r="Y20" s="31"/>
    </row>
  </sheetData>
  <sheetProtection algorithmName="SHA-512" hashValue="n/QZvP8Uaz0zCma32SA4bfk8U8LfgYow1bE7eGi0VBc1BEmkpqs+d+M37U4pfMQAWDywmD6M3i5UWUzVPAJXzA==" saltValue="LppfWrn7FDNVfMFzdKIL/A==" spinCount="100000" sheet="1" objects="1" scenarios="1" selectLockedCells="1"/>
  <mergeCells count="9">
    <mergeCell ref="B19:Y20"/>
    <mergeCell ref="B4:P4"/>
    <mergeCell ref="E11:F11"/>
    <mergeCell ref="E12:F12"/>
    <mergeCell ref="E17:F17"/>
    <mergeCell ref="E16:F16"/>
    <mergeCell ref="B9:F10"/>
    <mergeCell ref="B14:F15"/>
    <mergeCell ref="J6:Y17"/>
  </mergeCells>
  <dataValidations count="4">
    <dataValidation type="decimal" allowBlank="1" showErrorMessage="1" errorTitle="Invalid Input" error="Please enter a number between 2.2 and 6.7. Units are added automatically." promptTitle="Input Voltage" prompt="Please enter a number between 2.2 and 6.7. Units are added automatically." sqref="B12 B17">
      <formula1>2.2</formula1>
      <formula2>6.7</formula2>
    </dataValidation>
    <dataValidation type="decimal" allowBlank="1" showErrorMessage="1" errorTitle="Invalid Input" error="Please enter a number between -55.0 and 125.0. Units are added automatically." promptTitle="Ambient Temperature" prompt="Please enter a number between -55.0 and 125.0. Units are added automatically." sqref="C12 C17">
      <formula1>-55</formula1>
      <formula2>125</formula2>
    </dataValidation>
    <dataValidation type="decimal" allowBlank="1" showErrorMessage="1" errorTitle="Invalid Input" error="Please enter a valid number (units are added automatically)." promptTitle="Over Current Trip Point" prompt="Please enter a number between 0.0 and 8.0. Units are added automatically." sqref="D12">
      <formula1>0</formula1>
      <formula2>50</formula2>
    </dataValidation>
    <dataValidation type="decimal" showErrorMessage="1" errorTitle="Invalid Input" error="Please enter a valid number (units are added automatically)." promptTitle="OCP Resistor Value" prompt="Please enter a value for the OCP Resistor. Units are added automatically." sqref="D17">
      <formula1>0</formula1>
      <formula2>100</formula2>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M248"/>
  <sheetViews>
    <sheetView zoomScaleNormal="100" workbookViewId="0"/>
  </sheetViews>
  <sheetFormatPr defaultRowHeight="15" x14ac:dyDescent="0.25"/>
  <cols>
    <col min="1" max="1" width="1.42578125" style="9" customWidth="1"/>
    <col min="2" max="6" width="9.28515625" style="9" bestFit="1" customWidth="1"/>
    <col min="7" max="7" width="0.85546875" style="9" customWidth="1"/>
    <col min="8" max="13" width="9.28515625" style="9" bestFit="1" customWidth="1"/>
    <col min="14" max="14" width="0.85546875" style="9" customWidth="1"/>
    <col min="15" max="15" width="9.140625" style="9"/>
    <col min="16" max="16" width="9.28515625" style="9" bestFit="1" customWidth="1"/>
    <col min="17" max="39" width="9.28515625" style="9" customWidth="1"/>
    <col min="40" max="16384" width="9.140625" style="9"/>
  </cols>
  <sheetData>
    <row r="1" spans="1:21" x14ac:dyDescent="0.25">
      <c r="A1" s="9">
        <v>2</v>
      </c>
    </row>
    <row r="3" spans="1:21" x14ac:dyDescent="0.25">
      <c r="B3" s="10" t="s">
        <v>0</v>
      </c>
      <c r="C3" s="10" t="s">
        <v>2</v>
      </c>
      <c r="D3" s="10" t="s">
        <v>3</v>
      </c>
      <c r="E3" s="10" t="s">
        <v>1</v>
      </c>
      <c r="F3" s="10" t="s">
        <v>32</v>
      </c>
      <c r="H3" s="44" t="s">
        <v>39</v>
      </c>
      <c r="I3" s="44"/>
      <c r="J3" s="44" t="s">
        <v>37</v>
      </c>
      <c r="K3" s="44"/>
      <c r="L3" s="44" t="s">
        <v>38</v>
      </c>
      <c r="M3" s="44"/>
    </row>
    <row r="4" spans="1:21" x14ac:dyDescent="0.25">
      <c r="B4" s="11">
        <v>2.2000000000000002</v>
      </c>
      <c r="C4" s="11">
        <v>25</v>
      </c>
      <c r="D4" s="12">
        <v>4</v>
      </c>
      <c r="E4" s="11">
        <v>511</v>
      </c>
      <c r="F4" s="11">
        <f t="shared" ref="F4:F67" si="0">1/E4</f>
        <v>1.9569471624266144E-3</v>
      </c>
      <c r="H4" s="10" t="s">
        <v>1</v>
      </c>
      <c r="I4" s="10" t="s">
        <v>3</v>
      </c>
      <c r="J4" s="10" t="s">
        <v>1</v>
      </c>
      <c r="K4" s="10" t="s">
        <v>3</v>
      </c>
      <c r="L4" s="10" t="s">
        <v>1</v>
      </c>
      <c r="M4" s="10" t="s">
        <v>3</v>
      </c>
      <c r="Q4" s="9">
        <v>2.2000000000000002</v>
      </c>
      <c r="T4" s="9">
        <v>2.2000000000000002</v>
      </c>
    </row>
    <row r="5" spans="1:21" x14ac:dyDescent="0.25">
      <c r="B5" s="11">
        <v>2.5</v>
      </c>
      <c r="C5" s="11">
        <v>25</v>
      </c>
      <c r="D5" s="12">
        <v>6.91</v>
      </c>
      <c r="E5" s="11">
        <v>511</v>
      </c>
      <c r="F5" s="11">
        <f t="shared" si="0"/>
        <v>1.9569471624266144E-3</v>
      </c>
      <c r="H5" s="11">
        <v>511</v>
      </c>
      <c r="I5" s="12">
        <v>6.12</v>
      </c>
      <c r="J5" s="11">
        <v>511</v>
      </c>
      <c r="K5" s="12">
        <v>4</v>
      </c>
      <c r="L5" s="11">
        <v>511</v>
      </c>
      <c r="M5" s="12">
        <v>4.82</v>
      </c>
      <c r="Q5" s="9">
        <v>2.5</v>
      </c>
      <c r="T5" s="9">
        <v>2.5</v>
      </c>
    </row>
    <row r="6" spans="1:21" x14ac:dyDescent="0.25">
      <c r="B6" s="11">
        <v>3</v>
      </c>
      <c r="C6" s="11">
        <v>25</v>
      </c>
      <c r="D6" s="12">
        <v>6.97</v>
      </c>
      <c r="E6" s="11">
        <v>511</v>
      </c>
      <c r="F6" s="11">
        <f t="shared" si="0"/>
        <v>1.9569471624266144E-3</v>
      </c>
      <c r="H6" s="11">
        <v>681</v>
      </c>
      <c r="I6" s="13">
        <v>4.9800000000000004</v>
      </c>
      <c r="J6" s="11">
        <v>681</v>
      </c>
      <c r="K6" s="13"/>
      <c r="L6" s="11">
        <v>681</v>
      </c>
      <c r="M6" s="13">
        <v>4.22</v>
      </c>
      <c r="Q6" s="9">
        <v>3</v>
      </c>
      <c r="T6" s="9">
        <v>3</v>
      </c>
    </row>
    <row r="7" spans="1:21" x14ac:dyDescent="0.25">
      <c r="B7" s="11">
        <v>4</v>
      </c>
      <c r="C7" s="11">
        <v>25</v>
      </c>
      <c r="D7" s="12">
        <v>7.02</v>
      </c>
      <c r="E7" s="11">
        <v>511</v>
      </c>
      <c r="F7" s="11">
        <f t="shared" si="0"/>
        <v>1.9569471624266144E-3</v>
      </c>
      <c r="H7" s="11">
        <v>750</v>
      </c>
      <c r="I7" s="13">
        <v>4.8600000000000003</v>
      </c>
      <c r="J7" s="11">
        <v>750</v>
      </c>
      <c r="K7" s="13">
        <v>4.2</v>
      </c>
      <c r="L7" s="11">
        <v>750</v>
      </c>
      <c r="M7" s="13">
        <v>4.04</v>
      </c>
      <c r="Q7" s="9">
        <v>4</v>
      </c>
      <c r="T7" s="9">
        <v>4</v>
      </c>
    </row>
    <row r="8" spans="1:21" x14ac:dyDescent="0.25">
      <c r="B8" s="11">
        <v>5</v>
      </c>
      <c r="C8" s="11">
        <v>25</v>
      </c>
      <c r="D8" s="12">
        <v>7.07</v>
      </c>
      <c r="E8" s="11">
        <v>511</v>
      </c>
      <c r="F8" s="11">
        <f t="shared" si="0"/>
        <v>1.9569471624266144E-3</v>
      </c>
      <c r="H8" s="11">
        <v>1000</v>
      </c>
      <c r="I8" s="13">
        <v>3.96</v>
      </c>
      <c r="J8" s="11">
        <v>1000</v>
      </c>
      <c r="K8" s="13">
        <v>3.56</v>
      </c>
      <c r="L8" s="11">
        <v>1000</v>
      </c>
      <c r="M8" s="13">
        <v>3.18</v>
      </c>
      <c r="Q8" s="9">
        <v>5</v>
      </c>
      <c r="T8" s="9">
        <v>5</v>
      </c>
    </row>
    <row r="9" spans="1:21" x14ac:dyDescent="0.25">
      <c r="B9" s="11">
        <v>5.5</v>
      </c>
      <c r="C9" s="11">
        <v>25</v>
      </c>
      <c r="D9" s="12">
        <v>7.16</v>
      </c>
      <c r="E9" s="11">
        <v>511</v>
      </c>
      <c r="F9" s="11">
        <f t="shared" si="0"/>
        <v>1.9569471624266144E-3</v>
      </c>
      <c r="H9" s="11">
        <v>1470</v>
      </c>
      <c r="I9" s="13">
        <v>2.89</v>
      </c>
      <c r="J9" s="11">
        <v>1470</v>
      </c>
      <c r="K9" s="13">
        <v>2.6480000000000001</v>
      </c>
      <c r="L9" s="11">
        <v>1470</v>
      </c>
      <c r="M9" s="13">
        <v>2.57</v>
      </c>
      <c r="Q9" s="9">
        <v>5.5</v>
      </c>
      <c r="T9" s="9">
        <v>5.5</v>
      </c>
    </row>
    <row r="10" spans="1:21" x14ac:dyDescent="0.25">
      <c r="B10" s="11">
        <v>6</v>
      </c>
      <c r="C10" s="11">
        <v>25</v>
      </c>
      <c r="D10" s="12">
        <v>7.22</v>
      </c>
      <c r="E10" s="11">
        <v>511</v>
      </c>
      <c r="F10" s="11">
        <f t="shared" si="0"/>
        <v>1.9569471624266144E-3</v>
      </c>
      <c r="H10" s="11">
        <v>2000</v>
      </c>
      <c r="I10" s="13">
        <v>2.2999999999999998</v>
      </c>
      <c r="J10" s="11">
        <v>2000</v>
      </c>
      <c r="K10" s="13">
        <v>2.2360000000000002</v>
      </c>
      <c r="L10" s="11">
        <v>2000</v>
      </c>
      <c r="M10" s="13">
        <v>2.0489999999999999</v>
      </c>
      <c r="Q10" s="9">
        <v>6</v>
      </c>
      <c r="T10" s="9">
        <v>6</v>
      </c>
    </row>
    <row r="11" spans="1:21" x14ac:dyDescent="0.25">
      <c r="B11" s="11">
        <v>6.6</v>
      </c>
      <c r="C11" s="11">
        <v>25</v>
      </c>
      <c r="D11" s="12">
        <v>7.35</v>
      </c>
      <c r="E11" s="11">
        <v>511</v>
      </c>
      <c r="F11" s="11">
        <f t="shared" si="0"/>
        <v>1.9569471624266144E-3</v>
      </c>
      <c r="H11" s="11">
        <v>2610</v>
      </c>
      <c r="I11" s="13">
        <v>1.9039999999999999</v>
      </c>
      <c r="J11" s="11">
        <v>2610</v>
      </c>
      <c r="K11" s="13">
        <v>1.8109999999999999</v>
      </c>
      <c r="L11" s="11">
        <v>2610</v>
      </c>
      <c r="M11" s="13">
        <v>1.72</v>
      </c>
      <c r="Q11" s="9">
        <v>6.6</v>
      </c>
      <c r="T11" s="9">
        <v>6.6</v>
      </c>
    </row>
    <row r="12" spans="1:21" x14ac:dyDescent="0.25">
      <c r="B12" s="11">
        <v>2.2000000000000002</v>
      </c>
      <c r="C12" s="11">
        <v>128</v>
      </c>
      <c r="D12" s="12">
        <v>4.82</v>
      </c>
      <c r="E12" s="11">
        <v>511</v>
      </c>
      <c r="F12" s="11">
        <f t="shared" si="0"/>
        <v>1.9569471624266144E-3</v>
      </c>
      <c r="H12" s="11">
        <v>3830</v>
      </c>
      <c r="I12" s="13">
        <v>1.44</v>
      </c>
      <c r="J12" s="11">
        <v>3830</v>
      </c>
      <c r="K12" s="13">
        <v>1.405</v>
      </c>
      <c r="L12" s="11">
        <v>3830</v>
      </c>
      <c r="M12" s="13">
        <v>1.32</v>
      </c>
    </row>
    <row r="13" spans="1:21" x14ac:dyDescent="0.25">
      <c r="B13" s="11">
        <v>2.5</v>
      </c>
      <c r="C13" s="11">
        <v>128</v>
      </c>
      <c r="D13" s="12">
        <v>6.47</v>
      </c>
      <c r="E13" s="11">
        <v>511</v>
      </c>
      <c r="F13" s="11">
        <f t="shared" si="0"/>
        <v>1.9569471624266144E-3</v>
      </c>
      <c r="H13" s="11">
        <v>5110</v>
      </c>
      <c r="I13" s="13">
        <v>1.1890000000000001</v>
      </c>
      <c r="J13" s="11">
        <v>5110</v>
      </c>
      <c r="K13" s="13">
        <v>1.1619999999999999</v>
      </c>
      <c r="L13" s="11">
        <v>5110</v>
      </c>
      <c r="M13" s="13">
        <v>1.08</v>
      </c>
      <c r="Q13" s="9">
        <v>2.2000000000000002</v>
      </c>
      <c r="R13" s="9">
        <f>IF(AND(Q13&gt;=Q4,Q13&lt;=Q11),VLOOKUP(Q13,Q4:Q11,1),"")</f>
        <v>2.2000000000000002</v>
      </c>
      <c r="T13" s="9">
        <f>Q235</f>
        <v>4.5</v>
      </c>
      <c r="U13" s="9">
        <f>IF(AND(T13&gt;=T4,T13&lt;=T11),VLOOKUP(T13,T4:T11,1),"")</f>
        <v>4</v>
      </c>
    </row>
    <row r="14" spans="1:21" x14ac:dyDescent="0.25">
      <c r="B14" s="11">
        <v>3</v>
      </c>
      <c r="C14" s="11">
        <v>128</v>
      </c>
      <c r="D14" s="12">
        <v>6.84</v>
      </c>
      <c r="E14" s="11">
        <v>511</v>
      </c>
      <c r="F14" s="11">
        <f t="shared" si="0"/>
        <v>1.9569471624266144E-3</v>
      </c>
      <c r="R14" s="9" t="str">
        <f>IF(R13&lt;&gt;"",IF(Q13&lt;&gt;R13,IF(Q13&gt;R13,INDEX(Q4:Q11,MATCH(R13,Q4:Q11)+1),INDEX(Q4:Q11,MATCH(R13,Q4:Q11)-1)),""),"")</f>
        <v/>
      </c>
      <c r="U14" s="9">
        <f>IF(U13&lt;&gt;"",IF(T13&lt;&gt;U13,IF(T13&gt;U13,INDEX(T4:T11,MATCH(U13,T4:T11)+1),INDEX(T4:T11,MATCH(U13,T4:T11)-1)),""),"")</f>
        <v>5</v>
      </c>
    </row>
    <row r="15" spans="1:21" x14ac:dyDescent="0.25">
      <c r="B15" s="11">
        <v>4</v>
      </c>
      <c r="C15" s="11">
        <v>128</v>
      </c>
      <c r="D15" s="12">
        <v>6.89</v>
      </c>
      <c r="E15" s="11">
        <v>511</v>
      </c>
      <c r="F15" s="11">
        <f t="shared" si="0"/>
        <v>1.9569471624266144E-3</v>
      </c>
      <c r="H15" s="44" t="s">
        <v>40</v>
      </c>
      <c r="I15" s="44"/>
      <c r="J15" s="44" t="s">
        <v>41</v>
      </c>
      <c r="K15" s="44"/>
      <c r="L15" s="44" t="s">
        <v>42</v>
      </c>
      <c r="M15" s="44"/>
    </row>
    <row r="16" spans="1:21" x14ac:dyDescent="0.25">
      <c r="B16" s="11">
        <v>5</v>
      </c>
      <c r="C16" s="11">
        <v>128</v>
      </c>
      <c r="D16" s="12">
        <v>7</v>
      </c>
      <c r="E16" s="11">
        <v>511</v>
      </c>
      <c r="F16" s="11">
        <f t="shared" si="0"/>
        <v>1.9569471624266144E-3</v>
      </c>
      <c r="H16" s="10" t="s">
        <v>1</v>
      </c>
      <c r="I16" s="10" t="s">
        <v>3</v>
      </c>
      <c r="J16" s="10" t="s">
        <v>1</v>
      </c>
      <c r="K16" s="10" t="s">
        <v>3</v>
      </c>
      <c r="L16" s="10" t="s">
        <v>1</v>
      </c>
      <c r="M16" s="10" t="s">
        <v>3</v>
      </c>
    </row>
    <row r="17" spans="2:13" x14ac:dyDescent="0.25">
      <c r="B17" s="11">
        <v>5.5</v>
      </c>
      <c r="C17" s="11">
        <v>128</v>
      </c>
      <c r="D17" s="12">
        <v>7.06</v>
      </c>
      <c r="E17" s="11">
        <v>511</v>
      </c>
      <c r="F17" s="11">
        <f t="shared" si="0"/>
        <v>1.9569471624266144E-3</v>
      </c>
      <c r="H17" s="11">
        <v>511</v>
      </c>
      <c r="I17" s="11">
        <v>7.1</v>
      </c>
      <c r="J17" s="11">
        <v>511</v>
      </c>
      <c r="K17" s="11">
        <v>6.91</v>
      </c>
      <c r="L17" s="11">
        <v>511</v>
      </c>
      <c r="M17" s="11">
        <v>6.47</v>
      </c>
    </row>
    <row r="18" spans="2:13" x14ac:dyDescent="0.25">
      <c r="B18" s="11">
        <v>6</v>
      </c>
      <c r="C18" s="11">
        <v>128</v>
      </c>
      <c r="D18" s="12">
        <v>7.14</v>
      </c>
      <c r="E18" s="11">
        <v>511</v>
      </c>
      <c r="F18" s="11">
        <f t="shared" si="0"/>
        <v>1.9569471624266144E-3</v>
      </c>
      <c r="H18" s="11">
        <v>681</v>
      </c>
      <c r="I18" s="11">
        <v>5.56</v>
      </c>
      <c r="J18" s="11">
        <v>681</v>
      </c>
      <c r="K18" s="11">
        <v>5.44</v>
      </c>
      <c r="L18" s="11">
        <v>681</v>
      </c>
      <c r="M18" s="11">
        <v>5.28</v>
      </c>
    </row>
    <row r="19" spans="2:13" x14ac:dyDescent="0.25">
      <c r="B19" s="11">
        <v>6.6</v>
      </c>
      <c r="C19" s="11">
        <v>128</v>
      </c>
      <c r="D19" s="12">
        <v>7.26</v>
      </c>
      <c r="E19" s="11">
        <v>511</v>
      </c>
      <c r="F19" s="11">
        <f t="shared" si="0"/>
        <v>1.9569471624266144E-3</v>
      </c>
      <c r="H19" s="11">
        <v>750</v>
      </c>
      <c r="I19" s="11">
        <v>5.17</v>
      </c>
      <c r="J19" s="11">
        <v>750</v>
      </c>
      <c r="K19" s="11">
        <v>5.01</v>
      </c>
      <c r="L19" s="11">
        <v>750</v>
      </c>
      <c r="M19" s="11">
        <v>4.83</v>
      </c>
    </row>
    <row r="20" spans="2:13" x14ac:dyDescent="0.25">
      <c r="B20" s="11">
        <v>2.2000000000000002</v>
      </c>
      <c r="C20" s="11">
        <v>-58</v>
      </c>
      <c r="D20" s="12">
        <v>6.12</v>
      </c>
      <c r="E20" s="11">
        <v>511</v>
      </c>
      <c r="F20" s="11">
        <f t="shared" si="0"/>
        <v>1.9569471624266144E-3</v>
      </c>
      <c r="H20" s="11">
        <v>1000</v>
      </c>
      <c r="I20" s="11">
        <v>4.03</v>
      </c>
      <c r="J20" s="11">
        <v>1000</v>
      </c>
      <c r="K20" s="11">
        <v>3.93</v>
      </c>
      <c r="L20" s="11">
        <v>1000</v>
      </c>
      <c r="M20" s="11">
        <v>3.83</v>
      </c>
    </row>
    <row r="21" spans="2:13" x14ac:dyDescent="0.25">
      <c r="B21" s="11">
        <v>2.5</v>
      </c>
      <c r="C21" s="11">
        <v>-58</v>
      </c>
      <c r="D21" s="12">
        <v>7.1</v>
      </c>
      <c r="E21" s="11">
        <v>511</v>
      </c>
      <c r="F21" s="11">
        <f t="shared" si="0"/>
        <v>1.9569471624266144E-3</v>
      </c>
      <c r="H21" s="11">
        <v>1470</v>
      </c>
      <c r="I21" s="11">
        <v>2.9</v>
      </c>
      <c r="J21" s="11">
        <v>1470</v>
      </c>
      <c r="K21" s="11">
        <v>2.84</v>
      </c>
      <c r="L21" s="11">
        <v>1470</v>
      </c>
      <c r="M21" s="11">
        <v>2.75</v>
      </c>
    </row>
    <row r="22" spans="2:13" x14ac:dyDescent="0.25">
      <c r="B22" s="11">
        <v>3</v>
      </c>
      <c r="C22" s="11">
        <v>-58</v>
      </c>
      <c r="D22" s="12">
        <v>7.1</v>
      </c>
      <c r="E22" s="11">
        <v>511</v>
      </c>
      <c r="F22" s="11">
        <f t="shared" si="0"/>
        <v>1.9569471624266144E-3</v>
      </c>
      <c r="H22" s="11">
        <v>2000</v>
      </c>
      <c r="I22" s="11">
        <v>2.2999999999999998</v>
      </c>
      <c r="J22" s="11">
        <v>2000</v>
      </c>
      <c r="K22" s="11">
        <v>2.2629999999999999</v>
      </c>
      <c r="L22" s="11">
        <v>2000</v>
      </c>
      <c r="M22" s="11">
        <v>2.15</v>
      </c>
    </row>
    <row r="23" spans="2:13" x14ac:dyDescent="0.25">
      <c r="B23" s="11">
        <v>4</v>
      </c>
      <c r="C23" s="11">
        <v>-58</v>
      </c>
      <c r="D23" s="12">
        <v>7.11</v>
      </c>
      <c r="E23" s="11">
        <v>511</v>
      </c>
      <c r="F23" s="11">
        <f t="shared" si="0"/>
        <v>1.9569471624266144E-3</v>
      </c>
      <c r="H23" s="11">
        <v>2610</v>
      </c>
      <c r="I23" s="11">
        <v>1.8759999999999999</v>
      </c>
      <c r="J23" s="11">
        <v>2610</v>
      </c>
      <c r="K23" s="11">
        <v>1.851</v>
      </c>
      <c r="L23" s="11">
        <v>2610</v>
      </c>
      <c r="M23" s="11">
        <v>1.7390000000000001</v>
      </c>
    </row>
    <row r="24" spans="2:13" x14ac:dyDescent="0.25">
      <c r="B24" s="11">
        <v>5</v>
      </c>
      <c r="C24" s="11">
        <v>-58</v>
      </c>
      <c r="D24" s="12">
        <v>7.13</v>
      </c>
      <c r="E24" s="11">
        <v>511</v>
      </c>
      <c r="F24" s="11">
        <f t="shared" si="0"/>
        <v>1.9569471624266144E-3</v>
      </c>
      <c r="H24" s="11">
        <v>3830</v>
      </c>
      <c r="I24" s="11">
        <v>1.4359999999999999</v>
      </c>
      <c r="J24" s="11">
        <v>3830</v>
      </c>
      <c r="K24" s="11">
        <v>1.4139999999999999</v>
      </c>
      <c r="L24" s="11">
        <v>3830</v>
      </c>
      <c r="M24" s="11">
        <v>1.33</v>
      </c>
    </row>
    <row r="25" spans="2:13" x14ac:dyDescent="0.25">
      <c r="B25" s="11">
        <v>5.5</v>
      </c>
      <c r="C25" s="11">
        <v>-58</v>
      </c>
      <c r="D25" s="12">
        <v>7.17</v>
      </c>
      <c r="E25" s="11">
        <v>511</v>
      </c>
      <c r="F25" s="11">
        <f t="shared" si="0"/>
        <v>1.9569471624266144E-3</v>
      </c>
      <c r="H25" s="11">
        <v>5110</v>
      </c>
      <c r="I25" s="11">
        <v>1.194</v>
      </c>
      <c r="J25" s="11">
        <v>5110</v>
      </c>
      <c r="K25" s="11">
        <v>1.1819999999999999</v>
      </c>
      <c r="L25" s="11">
        <v>5110</v>
      </c>
      <c r="M25" s="11">
        <v>1.1060000000000001</v>
      </c>
    </row>
    <row r="26" spans="2:13" x14ac:dyDescent="0.25">
      <c r="B26" s="11">
        <v>6</v>
      </c>
      <c r="C26" s="11">
        <v>-58</v>
      </c>
      <c r="D26" s="12">
        <v>7.27</v>
      </c>
      <c r="E26" s="11">
        <v>511</v>
      </c>
      <c r="F26" s="11">
        <f t="shared" si="0"/>
        <v>1.9569471624266144E-3</v>
      </c>
    </row>
    <row r="27" spans="2:13" x14ac:dyDescent="0.25">
      <c r="B27" s="11">
        <v>6.6</v>
      </c>
      <c r="C27" s="11">
        <v>-58</v>
      </c>
      <c r="D27" s="12">
        <v>7.43</v>
      </c>
      <c r="E27" s="11">
        <v>511</v>
      </c>
      <c r="F27" s="11">
        <f t="shared" si="0"/>
        <v>1.9569471624266144E-3</v>
      </c>
      <c r="H27" s="44" t="s">
        <v>36</v>
      </c>
      <c r="I27" s="44"/>
      <c r="J27" s="44" t="s">
        <v>33</v>
      </c>
      <c r="K27" s="44"/>
      <c r="L27" s="44" t="s">
        <v>35</v>
      </c>
      <c r="M27" s="44"/>
    </row>
    <row r="28" spans="2:13" x14ac:dyDescent="0.25">
      <c r="B28" s="11">
        <v>2.2000000000000002</v>
      </c>
      <c r="C28" s="11">
        <v>25</v>
      </c>
      <c r="D28" s="13">
        <v>4.66</v>
      </c>
      <c r="E28" s="11">
        <v>681</v>
      </c>
      <c r="F28" s="11">
        <f t="shared" si="0"/>
        <v>1.4684287812041115E-3</v>
      </c>
      <c r="H28" s="10" t="s">
        <v>1</v>
      </c>
      <c r="I28" s="10" t="s">
        <v>3</v>
      </c>
      <c r="J28" s="10" t="s">
        <v>1</v>
      </c>
      <c r="K28" s="10" t="s">
        <v>3</v>
      </c>
      <c r="L28" s="10" t="s">
        <v>1</v>
      </c>
      <c r="M28" s="10" t="s">
        <v>3</v>
      </c>
    </row>
    <row r="29" spans="2:13" x14ac:dyDescent="0.25">
      <c r="B29" s="11">
        <v>2.5</v>
      </c>
      <c r="C29" s="11">
        <v>25</v>
      </c>
      <c r="D29" s="13">
        <v>5.44</v>
      </c>
      <c r="E29" s="11">
        <v>681</v>
      </c>
      <c r="F29" s="11">
        <f t="shared" si="0"/>
        <v>1.4684287812041115E-3</v>
      </c>
      <c r="H29" s="11">
        <v>511</v>
      </c>
      <c r="I29" s="12">
        <v>7.1</v>
      </c>
      <c r="J29" s="11">
        <v>511</v>
      </c>
      <c r="K29" s="12">
        <v>6.97</v>
      </c>
      <c r="L29" s="11">
        <v>511</v>
      </c>
      <c r="M29" s="12">
        <v>6.84</v>
      </c>
    </row>
    <row r="30" spans="2:13" x14ac:dyDescent="0.25">
      <c r="B30" s="11">
        <v>3</v>
      </c>
      <c r="C30" s="11">
        <v>25</v>
      </c>
      <c r="D30" s="13">
        <v>5.47</v>
      </c>
      <c r="E30" s="11">
        <v>681</v>
      </c>
      <c r="F30" s="11">
        <f t="shared" si="0"/>
        <v>1.4684287812041115E-3</v>
      </c>
      <c r="H30" s="11">
        <v>681</v>
      </c>
      <c r="I30" s="13">
        <v>5.52</v>
      </c>
      <c r="J30" s="11">
        <v>681</v>
      </c>
      <c r="K30" s="13">
        <v>5.47</v>
      </c>
      <c r="L30" s="11">
        <v>681</v>
      </c>
      <c r="M30" s="13">
        <v>5.33</v>
      </c>
    </row>
    <row r="31" spans="2:13" x14ac:dyDescent="0.25">
      <c r="B31" s="11">
        <v>4</v>
      </c>
      <c r="C31" s="11">
        <v>25</v>
      </c>
      <c r="D31" s="13">
        <v>5.49</v>
      </c>
      <c r="E31" s="11">
        <v>681</v>
      </c>
      <c r="F31" s="11">
        <f t="shared" si="0"/>
        <v>1.4684287812041115E-3</v>
      </c>
      <c r="H31" s="11">
        <v>750</v>
      </c>
      <c r="I31" s="13">
        <v>5.08</v>
      </c>
      <c r="J31" s="11">
        <v>750</v>
      </c>
      <c r="K31" s="13">
        <v>5.04</v>
      </c>
      <c r="L31" s="11">
        <v>750</v>
      </c>
      <c r="M31" s="13">
        <v>4.9000000000000004</v>
      </c>
    </row>
    <row r="32" spans="2:13" x14ac:dyDescent="0.25">
      <c r="B32" s="11">
        <v>5</v>
      </c>
      <c r="C32" s="11">
        <v>25</v>
      </c>
      <c r="D32" s="13">
        <v>5.5</v>
      </c>
      <c r="E32" s="11">
        <v>681</v>
      </c>
      <c r="F32" s="11">
        <f t="shared" si="0"/>
        <v>1.4684287812041115E-3</v>
      </c>
      <c r="H32" s="11">
        <v>1000</v>
      </c>
      <c r="I32" s="13">
        <v>3.91</v>
      </c>
      <c r="J32" s="11">
        <v>1000</v>
      </c>
      <c r="K32" s="13">
        <v>3.96</v>
      </c>
      <c r="L32" s="11">
        <v>1000</v>
      </c>
      <c r="M32" s="13">
        <v>3.84</v>
      </c>
    </row>
    <row r="33" spans="2:22" x14ac:dyDescent="0.25">
      <c r="B33" s="11">
        <v>5.5</v>
      </c>
      <c r="C33" s="11">
        <v>25</v>
      </c>
      <c r="D33" s="13">
        <v>5.55</v>
      </c>
      <c r="E33" s="11">
        <v>681</v>
      </c>
      <c r="F33" s="11">
        <f t="shared" si="0"/>
        <v>1.4684287812041115E-3</v>
      </c>
      <c r="H33" s="11">
        <v>1470</v>
      </c>
      <c r="I33" s="13">
        <v>2.83</v>
      </c>
      <c r="J33" s="11">
        <v>1470</v>
      </c>
      <c r="K33" s="13">
        <v>2.8719999999999999</v>
      </c>
      <c r="L33" s="11">
        <v>1470</v>
      </c>
      <c r="M33" s="13">
        <v>2.77</v>
      </c>
      <c r="R33" s="11"/>
      <c r="S33" s="11"/>
      <c r="T33" s="12"/>
      <c r="V33" s="11"/>
    </row>
    <row r="34" spans="2:22" x14ac:dyDescent="0.25">
      <c r="B34" s="11">
        <v>6</v>
      </c>
      <c r="C34" s="11">
        <v>25</v>
      </c>
      <c r="D34" s="13">
        <v>5.59</v>
      </c>
      <c r="E34" s="11">
        <v>681</v>
      </c>
      <c r="F34" s="11">
        <f t="shared" si="0"/>
        <v>1.4684287812041115E-3</v>
      </c>
      <c r="H34" s="11">
        <v>2000</v>
      </c>
      <c r="I34" s="13">
        <v>2.2400000000000002</v>
      </c>
      <c r="J34" s="11">
        <v>2000</v>
      </c>
      <c r="K34" s="13">
        <v>2.2749999999999999</v>
      </c>
      <c r="L34" s="11">
        <v>2000</v>
      </c>
      <c r="M34" s="13">
        <v>2.1890000000000001</v>
      </c>
      <c r="Q34" s="11"/>
      <c r="R34" s="11"/>
      <c r="S34" s="11"/>
      <c r="T34" s="13"/>
      <c r="V34" s="11"/>
    </row>
    <row r="35" spans="2:22" x14ac:dyDescent="0.25">
      <c r="B35" s="11">
        <v>6.6</v>
      </c>
      <c r="C35" s="11">
        <v>25</v>
      </c>
      <c r="D35" s="13">
        <v>5.68</v>
      </c>
      <c r="E35" s="11">
        <v>681</v>
      </c>
      <c r="F35" s="11">
        <f t="shared" si="0"/>
        <v>1.4684287812041115E-3</v>
      </c>
      <c r="H35" s="11">
        <v>2610</v>
      </c>
      <c r="I35" s="13">
        <v>1.841</v>
      </c>
      <c r="J35" s="11">
        <v>2610</v>
      </c>
      <c r="K35" s="13">
        <v>1.863</v>
      </c>
      <c r="L35" s="11">
        <v>2610</v>
      </c>
      <c r="M35" s="13">
        <v>1.7749999999999999</v>
      </c>
      <c r="Q35" s="11"/>
      <c r="R35" s="11"/>
      <c r="S35" s="11"/>
      <c r="T35" s="13"/>
      <c r="V35" s="11"/>
    </row>
    <row r="36" spans="2:22" x14ac:dyDescent="0.25">
      <c r="B36" s="11">
        <v>2.2000000000000002</v>
      </c>
      <c r="C36" s="11">
        <v>128</v>
      </c>
      <c r="D36" s="13">
        <v>4.22</v>
      </c>
      <c r="E36" s="11">
        <v>681</v>
      </c>
      <c r="F36" s="11">
        <f t="shared" si="0"/>
        <v>1.4684287812041115E-3</v>
      </c>
      <c r="H36" s="11">
        <v>3830</v>
      </c>
      <c r="I36" s="13">
        <v>1.42</v>
      </c>
      <c r="J36" s="11">
        <v>3830</v>
      </c>
      <c r="K36" s="13">
        <v>1.427</v>
      </c>
      <c r="L36" s="11">
        <v>3830</v>
      </c>
      <c r="M36" s="13">
        <v>1.36</v>
      </c>
      <c r="Q36" s="11"/>
      <c r="R36" s="11"/>
      <c r="S36" s="11"/>
      <c r="T36" s="13"/>
      <c r="V36" s="11"/>
    </row>
    <row r="37" spans="2:22" x14ac:dyDescent="0.25">
      <c r="B37" s="11">
        <v>2.5</v>
      </c>
      <c r="C37" s="11">
        <v>128</v>
      </c>
      <c r="D37" s="13">
        <v>5.28</v>
      </c>
      <c r="E37" s="11">
        <v>681</v>
      </c>
      <c r="F37" s="11">
        <f t="shared" si="0"/>
        <v>1.4684287812041115E-3</v>
      </c>
      <c r="H37" s="11">
        <v>5110</v>
      </c>
      <c r="I37" s="13">
        <v>1.1890000000000001</v>
      </c>
      <c r="J37" s="11">
        <v>5110</v>
      </c>
      <c r="K37" s="13">
        <v>1.1910000000000001</v>
      </c>
      <c r="L37" s="11">
        <v>5110</v>
      </c>
      <c r="M37" s="13">
        <v>1.1339999999999999</v>
      </c>
      <c r="Q37" s="11"/>
      <c r="R37" s="11"/>
      <c r="S37" s="11"/>
      <c r="T37" s="13"/>
      <c r="V37" s="11"/>
    </row>
    <row r="38" spans="2:22" x14ac:dyDescent="0.25">
      <c r="B38" s="11">
        <v>3</v>
      </c>
      <c r="C38" s="11">
        <v>128</v>
      </c>
      <c r="D38" s="13">
        <v>5.33</v>
      </c>
      <c r="E38" s="11">
        <v>681</v>
      </c>
      <c r="F38" s="11">
        <f t="shared" si="0"/>
        <v>1.4684287812041115E-3</v>
      </c>
      <c r="Q38" s="11"/>
      <c r="R38" s="11"/>
      <c r="S38" s="11"/>
      <c r="T38" s="13"/>
      <c r="V38" s="11"/>
    </row>
    <row r="39" spans="2:22" x14ac:dyDescent="0.25">
      <c r="B39" s="11">
        <v>4</v>
      </c>
      <c r="C39" s="11">
        <v>128</v>
      </c>
      <c r="D39" s="13">
        <v>5.4</v>
      </c>
      <c r="E39" s="11">
        <v>681</v>
      </c>
      <c r="F39" s="11">
        <f t="shared" si="0"/>
        <v>1.4684287812041115E-3</v>
      </c>
      <c r="H39" s="44" t="s">
        <v>43</v>
      </c>
      <c r="I39" s="44"/>
      <c r="J39" s="44" t="s">
        <v>34</v>
      </c>
      <c r="K39" s="44"/>
      <c r="L39" s="44" t="s">
        <v>44</v>
      </c>
      <c r="M39" s="44"/>
      <c r="Q39" s="11"/>
      <c r="R39" s="11"/>
      <c r="S39" s="11"/>
      <c r="T39" s="13"/>
      <c r="V39" s="11"/>
    </row>
    <row r="40" spans="2:22" x14ac:dyDescent="0.25">
      <c r="B40" s="11">
        <v>5</v>
      </c>
      <c r="C40" s="11">
        <v>128</v>
      </c>
      <c r="D40" s="13">
        <v>5.47</v>
      </c>
      <c r="E40" s="11">
        <v>681</v>
      </c>
      <c r="F40" s="11">
        <f t="shared" si="0"/>
        <v>1.4684287812041115E-3</v>
      </c>
      <c r="H40" s="10" t="s">
        <v>1</v>
      </c>
      <c r="I40" s="10" t="s">
        <v>3</v>
      </c>
      <c r="J40" s="10" t="s">
        <v>1</v>
      </c>
      <c r="K40" s="10" t="s">
        <v>3</v>
      </c>
      <c r="L40" s="10" t="s">
        <v>1</v>
      </c>
      <c r="M40" s="10" t="s">
        <v>3</v>
      </c>
      <c r="Q40" s="11"/>
      <c r="R40" s="11"/>
      <c r="S40" s="11"/>
      <c r="T40" s="13"/>
      <c r="V40" s="11"/>
    </row>
    <row r="41" spans="2:22" x14ac:dyDescent="0.25">
      <c r="B41" s="11">
        <v>5.5</v>
      </c>
      <c r="C41" s="11">
        <v>128</v>
      </c>
      <c r="D41" s="13">
        <v>5.52</v>
      </c>
      <c r="E41" s="11">
        <v>681</v>
      </c>
      <c r="F41" s="11">
        <f t="shared" si="0"/>
        <v>1.4684287812041115E-3</v>
      </c>
      <c r="H41" s="11">
        <v>511</v>
      </c>
      <c r="I41" s="11">
        <v>7.11</v>
      </c>
      <c r="J41" s="11">
        <v>511</v>
      </c>
      <c r="K41" s="12">
        <v>7.02</v>
      </c>
      <c r="L41" s="11">
        <v>511</v>
      </c>
      <c r="M41" s="11">
        <v>6.89</v>
      </c>
      <c r="Q41" s="11"/>
      <c r="R41" s="11"/>
      <c r="S41" s="11"/>
      <c r="T41" s="13"/>
      <c r="V41" s="11"/>
    </row>
    <row r="42" spans="2:22" x14ac:dyDescent="0.25">
      <c r="B42" s="11">
        <v>6</v>
      </c>
      <c r="C42" s="11">
        <v>128</v>
      </c>
      <c r="D42" s="13">
        <v>5.58</v>
      </c>
      <c r="E42" s="11">
        <v>681</v>
      </c>
      <c r="F42" s="11">
        <f t="shared" si="0"/>
        <v>1.4684287812041115E-3</v>
      </c>
      <c r="H42" s="11">
        <v>681</v>
      </c>
      <c r="I42" s="11">
        <v>5.39</v>
      </c>
      <c r="J42" s="11">
        <v>681</v>
      </c>
      <c r="K42" s="12">
        <v>5.49</v>
      </c>
      <c r="L42" s="11">
        <v>681</v>
      </c>
      <c r="M42" s="11">
        <v>5.4</v>
      </c>
      <c r="Q42" s="11"/>
      <c r="R42" s="11"/>
      <c r="S42" s="13"/>
      <c r="U42" s="11"/>
      <c r="V42" s="11"/>
    </row>
    <row r="43" spans="2:22" x14ac:dyDescent="0.25">
      <c r="B43" s="11">
        <v>6.6</v>
      </c>
      <c r="C43" s="11">
        <v>128</v>
      </c>
      <c r="D43" s="13">
        <v>5.71</v>
      </c>
      <c r="E43" s="11">
        <v>681</v>
      </c>
      <c r="F43" s="11">
        <f t="shared" si="0"/>
        <v>1.4684287812041115E-3</v>
      </c>
      <c r="H43" s="11">
        <v>750</v>
      </c>
      <c r="I43" s="11">
        <v>4.92</v>
      </c>
      <c r="J43" s="11">
        <v>750</v>
      </c>
      <c r="K43" s="12">
        <v>5.07</v>
      </c>
      <c r="L43" s="11">
        <v>750</v>
      </c>
      <c r="M43" s="11">
        <v>4.9800000000000004</v>
      </c>
      <c r="R43" s="11"/>
      <c r="V43" s="11"/>
    </row>
    <row r="44" spans="2:22" x14ac:dyDescent="0.25">
      <c r="B44" s="11">
        <v>2.2000000000000002</v>
      </c>
      <c r="C44" s="11">
        <v>-58</v>
      </c>
      <c r="D44" s="13">
        <v>4.9800000000000004</v>
      </c>
      <c r="E44" s="11">
        <v>681</v>
      </c>
      <c r="F44" s="11">
        <f t="shared" si="0"/>
        <v>1.4684287812041115E-3</v>
      </c>
      <c r="H44" s="11">
        <v>1000</v>
      </c>
      <c r="I44" s="11">
        <v>3.78</v>
      </c>
      <c r="J44" s="11">
        <v>1000</v>
      </c>
      <c r="K44" s="12">
        <v>3.96</v>
      </c>
      <c r="L44" s="11">
        <v>1000</v>
      </c>
      <c r="M44" s="11">
        <v>3.9</v>
      </c>
      <c r="R44" s="11"/>
      <c r="V44" s="11"/>
    </row>
    <row r="45" spans="2:22" x14ac:dyDescent="0.25">
      <c r="B45" s="11">
        <v>2.5</v>
      </c>
      <c r="C45" s="11">
        <v>-58</v>
      </c>
      <c r="D45" s="13">
        <v>5.56</v>
      </c>
      <c r="E45" s="11">
        <v>681</v>
      </c>
      <c r="F45" s="11">
        <f t="shared" si="0"/>
        <v>1.4684287812041115E-3</v>
      </c>
      <c r="H45" s="11">
        <v>1470</v>
      </c>
      <c r="I45" s="11">
        <v>2.74</v>
      </c>
      <c r="J45" s="11">
        <v>1470</v>
      </c>
      <c r="K45" s="12">
        <v>2.8889999999999998</v>
      </c>
      <c r="L45" s="11">
        <v>1470</v>
      </c>
      <c r="M45" s="11">
        <v>2.8</v>
      </c>
      <c r="R45" s="11"/>
      <c r="V45" s="11"/>
    </row>
    <row r="46" spans="2:22" x14ac:dyDescent="0.25">
      <c r="B46" s="11">
        <v>3</v>
      </c>
      <c r="C46" s="11">
        <v>-58</v>
      </c>
      <c r="D46" s="13">
        <v>5.52</v>
      </c>
      <c r="E46" s="11">
        <v>681</v>
      </c>
      <c r="F46" s="11">
        <f t="shared" si="0"/>
        <v>1.4684287812041115E-3</v>
      </c>
      <c r="H46" s="11">
        <v>2000</v>
      </c>
      <c r="I46" s="11">
        <v>2.2000000000000002</v>
      </c>
      <c r="J46" s="11">
        <v>2000</v>
      </c>
      <c r="K46" s="12">
        <v>2.2970000000000002</v>
      </c>
      <c r="L46" s="11">
        <v>2000</v>
      </c>
      <c r="M46" s="11">
        <v>2.2200000000000002</v>
      </c>
      <c r="R46" s="11"/>
      <c r="V46" s="11"/>
    </row>
    <row r="47" spans="2:22" x14ac:dyDescent="0.25">
      <c r="B47" s="11">
        <v>4</v>
      </c>
      <c r="C47" s="11">
        <v>-58</v>
      </c>
      <c r="D47" s="13">
        <v>5.39</v>
      </c>
      <c r="E47" s="11">
        <v>681</v>
      </c>
      <c r="F47" s="11">
        <f t="shared" si="0"/>
        <v>1.4684287812041115E-3</v>
      </c>
      <c r="H47" s="11">
        <v>2610</v>
      </c>
      <c r="I47" s="11">
        <v>1.8240000000000001</v>
      </c>
      <c r="J47" s="11">
        <v>2610</v>
      </c>
      <c r="K47" s="12">
        <v>1.889</v>
      </c>
      <c r="L47" s="11">
        <v>2610</v>
      </c>
      <c r="M47" s="11">
        <v>1.8160000000000001</v>
      </c>
      <c r="R47" s="11"/>
      <c r="V47" s="11"/>
    </row>
    <row r="48" spans="2:22" x14ac:dyDescent="0.25">
      <c r="B48" s="11">
        <v>5</v>
      </c>
      <c r="C48" s="11">
        <v>-58</v>
      </c>
      <c r="D48" s="13">
        <v>5.33</v>
      </c>
      <c r="E48" s="11">
        <v>681</v>
      </c>
      <c r="F48" s="11">
        <f t="shared" si="0"/>
        <v>1.4684287812041115E-3</v>
      </c>
      <c r="H48" s="11">
        <v>3830</v>
      </c>
      <c r="I48" s="11">
        <v>1.4179999999999999</v>
      </c>
      <c r="J48" s="11">
        <v>3830</v>
      </c>
      <c r="K48" s="12">
        <v>1.454</v>
      </c>
      <c r="L48" s="11">
        <v>3830</v>
      </c>
      <c r="M48" s="11">
        <v>1.4059999999999999</v>
      </c>
      <c r="R48" s="11"/>
      <c r="V48" s="11"/>
    </row>
    <row r="49" spans="2:22" x14ac:dyDescent="0.25">
      <c r="B49" s="11">
        <v>5.5</v>
      </c>
      <c r="C49" s="11">
        <v>-58</v>
      </c>
      <c r="D49" s="13">
        <v>5.35</v>
      </c>
      <c r="E49" s="11">
        <v>681</v>
      </c>
      <c r="F49" s="11">
        <f t="shared" si="0"/>
        <v>1.4684287812041115E-3</v>
      </c>
      <c r="H49" s="11">
        <v>5110</v>
      </c>
      <c r="I49" s="11">
        <v>1.2</v>
      </c>
      <c r="J49" s="11">
        <v>5110</v>
      </c>
      <c r="K49" s="12">
        <v>1.2170000000000001</v>
      </c>
      <c r="L49" s="11">
        <v>5110</v>
      </c>
      <c r="M49" s="11">
        <v>1.1659999999999999</v>
      </c>
      <c r="R49" s="11"/>
      <c r="V49" s="11"/>
    </row>
    <row r="50" spans="2:22" x14ac:dyDescent="0.25">
      <c r="B50" s="11">
        <v>6</v>
      </c>
      <c r="C50" s="11">
        <v>-58</v>
      </c>
      <c r="D50" s="13">
        <v>5.38</v>
      </c>
      <c r="E50" s="11">
        <v>681</v>
      </c>
      <c r="F50" s="11">
        <f t="shared" si="0"/>
        <v>1.4684287812041115E-3</v>
      </c>
    </row>
    <row r="51" spans="2:22" x14ac:dyDescent="0.25">
      <c r="B51" s="11">
        <v>6.6</v>
      </c>
      <c r="C51" s="11">
        <v>-58</v>
      </c>
      <c r="D51" s="13">
        <v>5.61</v>
      </c>
      <c r="E51" s="11">
        <v>681</v>
      </c>
      <c r="F51" s="11">
        <f t="shared" si="0"/>
        <v>1.4684287812041115E-3</v>
      </c>
      <c r="H51" s="44" t="s">
        <v>45</v>
      </c>
      <c r="I51" s="44"/>
      <c r="J51" s="44" t="s">
        <v>46</v>
      </c>
      <c r="K51" s="44"/>
      <c r="L51" s="44" t="s">
        <v>47</v>
      </c>
      <c r="M51" s="44"/>
    </row>
    <row r="52" spans="2:22" x14ac:dyDescent="0.25">
      <c r="B52" s="11">
        <v>2.2000000000000002</v>
      </c>
      <c r="C52" s="11">
        <v>25</v>
      </c>
      <c r="D52" s="13">
        <v>4.2</v>
      </c>
      <c r="E52" s="11">
        <v>750</v>
      </c>
      <c r="F52" s="11">
        <f t="shared" si="0"/>
        <v>1.3333333333333333E-3</v>
      </c>
      <c r="H52" s="10" t="s">
        <v>1</v>
      </c>
      <c r="I52" s="10" t="s">
        <v>3</v>
      </c>
      <c r="J52" s="10" t="s">
        <v>1</v>
      </c>
      <c r="K52" s="10" t="s">
        <v>3</v>
      </c>
      <c r="L52" s="10" t="s">
        <v>1</v>
      </c>
      <c r="M52" s="10" t="s">
        <v>3</v>
      </c>
    </row>
    <row r="53" spans="2:22" x14ac:dyDescent="0.25">
      <c r="B53" s="11">
        <v>2.5</v>
      </c>
      <c r="C53" s="11">
        <v>25</v>
      </c>
      <c r="D53" s="13">
        <v>5.01</v>
      </c>
      <c r="E53" s="11">
        <v>750</v>
      </c>
      <c r="F53" s="11">
        <f t="shared" si="0"/>
        <v>1.3333333333333333E-3</v>
      </c>
      <c r="H53" s="11">
        <v>511</v>
      </c>
      <c r="I53" s="11">
        <v>7.13</v>
      </c>
      <c r="J53" s="11">
        <v>511</v>
      </c>
      <c r="K53" s="12">
        <v>7.07</v>
      </c>
      <c r="L53" s="11">
        <v>511</v>
      </c>
      <c r="M53" s="11">
        <v>7</v>
      </c>
    </row>
    <row r="54" spans="2:22" x14ac:dyDescent="0.25">
      <c r="B54" s="11">
        <v>3</v>
      </c>
      <c r="C54" s="11">
        <v>25</v>
      </c>
      <c r="D54" s="13">
        <v>5.04</v>
      </c>
      <c r="E54" s="11">
        <v>750</v>
      </c>
      <c r="F54" s="11">
        <f t="shared" si="0"/>
        <v>1.3333333333333333E-3</v>
      </c>
      <c r="H54" s="11">
        <v>681</v>
      </c>
      <c r="I54" s="11">
        <v>5.33</v>
      </c>
      <c r="J54" s="11">
        <v>681</v>
      </c>
      <c r="K54" s="12">
        <v>5.5</v>
      </c>
      <c r="L54" s="11">
        <v>681</v>
      </c>
      <c r="M54" s="11">
        <v>5.47</v>
      </c>
    </row>
    <row r="55" spans="2:22" x14ac:dyDescent="0.25">
      <c r="B55" s="11">
        <v>4</v>
      </c>
      <c r="C55" s="11">
        <v>25</v>
      </c>
      <c r="D55" s="13">
        <v>5.07</v>
      </c>
      <c r="E55" s="11">
        <v>750</v>
      </c>
      <c r="F55" s="11">
        <f t="shared" si="0"/>
        <v>1.3333333333333333E-3</v>
      </c>
      <c r="H55" s="11">
        <v>750</v>
      </c>
      <c r="I55" s="11">
        <v>4.8600000000000003</v>
      </c>
      <c r="J55" s="11">
        <v>750</v>
      </c>
      <c r="K55" s="12">
        <v>5.08</v>
      </c>
      <c r="L55" s="11">
        <v>750</v>
      </c>
      <c r="M55" s="11">
        <v>5.07</v>
      </c>
    </row>
    <row r="56" spans="2:22" x14ac:dyDescent="0.25">
      <c r="B56" s="11">
        <v>5</v>
      </c>
      <c r="C56" s="11">
        <v>25</v>
      </c>
      <c r="D56" s="13">
        <v>5.08</v>
      </c>
      <c r="E56" s="11">
        <v>750</v>
      </c>
      <c r="F56" s="11">
        <f t="shared" si="0"/>
        <v>1.3333333333333333E-3</v>
      </c>
      <c r="H56" s="11">
        <v>1000</v>
      </c>
      <c r="I56" s="11">
        <v>3.72</v>
      </c>
      <c r="J56" s="11">
        <v>1000</v>
      </c>
      <c r="K56" s="12">
        <v>3.97</v>
      </c>
      <c r="L56" s="11">
        <v>1000</v>
      </c>
      <c r="M56" s="11">
        <v>3.96</v>
      </c>
      <c r="P56" s="11"/>
      <c r="Q56" s="11"/>
      <c r="R56" s="12"/>
      <c r="T56" s="11"/>
      <c r="U56" s="11"/>
    </row>
    <row r="57" spans="2:22" x14ac:dyDescent="0.25">
      <c r="B57" s="11">
        <v>5.5</v>
      </c>
      <c r="C57" s="11">
        <v>25</v>
      </c>
      <c r="D57" s="13">
        <v>5.09</v>
      </c>
      <c r="E57" s="11">
        <v>750</v>
      </c>
      <c r="F57" s="11">
        <f t="shared" si="0"/>
        <v>1.3333333333333333E-3</v>
      </c>
      <c r="H57" s="11">
        <v>1470</v>
      </c>
      <c r="I57" s="11">
        <v>2.71</v>
      </c>
      <c r="J57" s="11">
        <v>1470</v>
      </c>
      <c r="K57" s="12">
        <v>2.8879999999999999</v>
      </c>
      <c r="L57" s="11">
        <v>1470</v>
      </c>
      <c r="M57" s="11">
        <v>2.87</v>
      </c>
      <c r="P57" s="11"/>
      <c r="Q57" s="11"/>
      <c r="R57" s="13"/>
      <c r="T57" s="11"/>
      <c r="U57" s="11"/>
    </row>
    <row r="58" spans="2:22" x14ac:dyDescent="0.25">
      <c r="B58" s="11">
        <v>6</v>
      </c>
      <c r="C58" s="11">
        <v>25</v>
      </c>
      <c r="D58" s="13">
        <v>5.18</v>
      </c>
      <c r="E58" s="11">
        <v>750</v>
      </c>
      <c r="F58" s="11">
        <f t="shared" si="0"/>
        <v>1.3333333333333333E-3</v>
      </c>
      <c r="H58" s="11">
        <v>2000</v>
      </c>
      <c r="I58" s="11">
        <v>2.21</v>
      </c>
      <c r="J58" s="11">
        <v>2000</v>
      </c>
      <c r="K58" s="12">
        <v>2.3140000000000001</v>
      </c>
      <c r="L58" s="11">
        <v>2000</v>
      </c>
      <c r="M58" s="11">
        <v>2.2770000000000001</v>
      </c>
      <c r="P58" s="11"/>
      <c r="Q58" s="11"/>
      <c r="R58" s="13"/>
      <c r="T58" s="11"/>
      <c r="U58" s="11"/>
    </row>
    <row r="59" spans="2:22" x14ac:dyDescent="0.25">
      <c r="B59" s="11">
        <v>6.6</v>
      </c>
      <c r="C59" s="11">
        <v>25</v>
      </c>
      <c r="D59" s="13">
        <v>5.3</v>
      </c>
      <c r="E59" s="11">
        <v>750</v>
      </c>
      <c r="F59" s="11">
        <f t="shared" si="0"/>
        <v>1.3333333333333333E-3</v>
      </c>
      <c r="H59" s="11">
        <v>2610</v>
      </c>
      <c r="I59" s="11">
        <v>1.8520000000000001</v>
      </c>
      <c r="J59" s="11">
        <v>2610</v>
      </c>
      <c r="K59" s="12">
        <v>1.919</v>
      </c>
      <c r="L59" s="11">
        <v>2610</v>
      </c>
      <c r="M59" s="11">
        <v>1.877</v>
      </c>
      <c r="P59" s="11"/>
      <c r="Q59" s="11"/>
      <c r="R59" s="13"/>
      <c r="T59" s="11"/>
      <c r="U59" s="11"/>
    </row>
    <row r="60" spans="2:22" x14ac:dyDescent="0.25">
      <c r="B60" s="11">
        <v>2.2000000000000002</v>
      </c>
      <c r="C60" s="11">
        <v>128</v>
      </c>
      <c r="D60" s="13">
        <v>4.04</v>
      </c>
      <c r="E60" s="11">
        <v>750</v>
      </c>
      <c r="F60" s="11">
        <f t="shared" si="0"/>
        <v>1.3333333333333333E-3</v>
      </c>
      <c r="H60" s="11">
        <v>3830</v>
      </c>
      <c r="I60" s="11">
        <v>1.4450000000000001</v>
      </c>
      <c r="J60" s="11">
        <v>3830</v>
      </c>
      <c r="K60" s="12">
        <v>1.484</v>
      </c>
      <c r="L60" s="11">
        <v>3830</v>
      </c>
      <c r="M60" s="11">
        <v>1.45</v>
      </c>
      <c r="P60" s="11"/>
      <c r="Q60" s="11"/>
      <c r="R60" s="13"/>
      <c r="T60" s="11"/>
      <c r="U60" s="11"/>
    </row>
    <row r="61" spans="2:22" x14ac:dyDescent="0.25">
      <c r="B61" s="11">
        <v>2.5</v>
      </c>
      <c r="C61" s="11">
        <v>128</v>
      </c>
      <c r="D61" s="13">
        <v>4.83</v>
      </c>
      <c r="E61" s="11">
        <v>750</v>
      </c>
      <c r="F61" s="11">
        <f t="shared" si="0"/>
        <v>1.3333333333333333E-3</v>
      </c>
      <c r="H61" s="11">
        <v>5110</v>
      </c>
      <c r="I61" s="11">
        <v>1.2210000000000001</v>
      </c>
      <c r="J61" s="11">
        <v>5110</v>
      </c>
      <c r="K61" s="12">
        <v>1.2450000000000001</v>
      </c>
      <c r="L61" s="11">
        <v>5110</v>
      </c>
      <c r="M61" s="11">
        <v>1.2090000000000001</v>
      </c>
      <c r="P61" s="11"/>
      <c r="Q61" s="11"/>
      <c r="R61" s="13"/>
      <c r="T61" s="11"/>
      <c r="U61" s="11"/>
    </row>
    <row r="62" spans="2:22" x14ac:dyDescent="0.25">
      <c r="B62" s="11">
        <v>3</v>
      </c>
      <c r="C62" s="11">
        <v>128</v>
      </c>
      <c r="D62" s="13">
        <v>4.9000000000000004</v>
      </c>
      <c r="E62" s="11">
        <v>750</v>
      </c>
      <c r="F62" s="11">
        <f t="shared" si="0"/>
        <v>1.3333333333333333E-3</v>
      </c>
      <c r="P62" s="11"/>
      <c r="Q62" s="11"/>
      <c r="R62" s="13"/>
      <c r="T62" s="11"/>
      <c r="U62" s="11"/>
    </row>
    <row r="63" spans="2:22" x14ac:dyDescent="0.25">
      <c r="B63" s="11">
        <v>4</v>
      </c>
      <c r="C63" s="11">
        <v>128</v>
      </c>
      <c r="D63" s="13">
        <v>4.9800000000000004</v>
      </c>
      <c r="E63" s="11">
        <v>750</v>
      </c>
      <c r="F63" s="11">
        <f t="shared" si="0"/>
        <v>1.3333333333333333E-3</v>
      </c>
      <c r="H63" s="44" t="s">
        <v>48</v>
      </c>
      <c r="I63" s="44"/>
      <c r="J63" s="44" t="s">
        <v>49</v>
      </c>
      <c r="K63" s="44"/>
      <c r="L63" s="44" t="s">
        <v>50</v>
      </c>
      <c r="M63" s="44"/>
      <c r="P63" s="11"/>
      <c r="Q63" s="11"/>
      <c r="R63" s="13"/>
      <c r="T63" s="11"/>
      <c r="U63" s="11"/>
    </row>
    <row r="64" spans="2:22" x14ac:dyDescent="0.25">
      <c r="B64" s="11">
        <v>5</v>
      </c>
      <c r="C64" s="11">
        <v>128</v>
      </c>
      <c r="D64" s="13">
        <v>5.07</v>
      </c>
      <c r="E64" s="11">
        <v>750</v>
      </c>
      <c r="F64" s="11">
        <f t="shared" si="0"/>
        <v>1.3333333333333333E-3</v>
      </c>
      <c r="H64" s="10" t="s">
        <v>1</v>
      </c>
      <c r="I64" s="10" t="s">
        <v>3</v>
      </c>
      <c r="J64" s="10" t="s">
        <v>1</v>
      </c>
      <c r="K64" s="10" t="s">
        <v>3</v>
      </c>
      <c r="L64" s="10" t="s">
        <v>1</v>
      </c>
      <c r="M64" s="10" t="s">
        <v>3</v>
      </c>
      <c r="P64" s="11"/>
      <c r="Q64" s="11"/>
      <c r="R64" s="13"/>
      <c r="T64" s="11"/>
      <c r="U64" s="11"/>
    </row>
    <row r="65" spans="2:22" x14ac:dyDescent="0.25">
      <c r="B65" s="11">
        <v>5.5</v>
      </c>
      <c r="C65" s="11">
        <v>128</v>
      </c>
      <c r="D65" s="13">
        <v>5.0999999999999996</v>
      </c>
      <c r="E65" s="11">
        <v>750</v>
      </c>
      <c r="F65" s="11">
        <f t="shared" si="0"/>
        <v>1.3333333333333333E-3</v>
      </c>
      <c r="H65" s="11">
        <v>511</v>
      </c>
      <c r="I65" s="11">
        <v>7.17</v>
      </c>
      <c r="J65" s="11">
        <v>511</v>
      </c>
      <c r="K65" s="12">
        <v>7.16</v>
      </c>
      <c r="L65" s="11">
        <v>511</v>
      </c>
      <c r="M65" s="11">
        <v>7.06</v>
      </c>
    </row>
    <row r="66" spans="2:22" x14ac:dyDescent="0.25">
      <c r="B66" s="11">
        <v>6</v>
      </c>
      <c r="C66" s="11">
        <v>128</v>
      </c>
      <c r="D66" s="13">
        <v>5.18</v>
      </c>
      <c r="E66" s="11">
        <v>750</v>
      </c>
      <c r="F66" s="11">
        <f t="shared" si="0"/>
        <v>1.3333333333333333E-3</v>
      </c>
      <c r="H66" s="11">
        <v>681</v>
      </c>
      <c r="I66" s="11">
        <v>5.35</v>
      </c>
      <c r="J66" s="11">
        <v>681</v>
      </c>
      <c r="K66" s="12">
        <v>5.55</v>
      </c>
      <c r="L66" s="11">
        <v>681</v>
      </c>
      <c r="M66" s="11">
        <v>5.52</v>
      </c>
    </row>
    <row r="67" spans="2:22" x14ac:dyDescent="0.25">
      <c r="B67" s="11">
        <v>6.6</v>
      </c>
      <c r="C67" s="11">
        <v>128</v>
      </c>
      <c r="D67" s="13">
        <v>5.3</v>
      </c>
      <c r="E67" s="11">
        <v>750</v>
      </c>
      <c r="F67" s="11">
        <f t="shared" si="0"/>
        <v>1.3333333333333333E-3</v>
      </c>
      <c r="H67" s="11">
        <v>750</v>
      </c>
      <c r="I67" s="11">
        <v>4.88</v>
      </c>
      <c r="J67" s="11">
        <v>750</v>
      </c>
      <c r="K67" s="12">
        <v>5.09</v>
      </c>
      <c r="L67" s="11">
        <v>750</v>
      </c>
      <c r="M67" s="11">
        <v>5.0999999999999996</v>
      </c>
    </row>
    <row r="68" spans="2:22" x14ac:dyDescent="0.25">
      <c r="B68" s="11">
        <v>2.2000000000000002</v>
      </c>
      <c r="C68" s="11">
        <v>-58</v>
      </c>
      <c r="D68" s="13">
        <v>4.8600000000000003</v>
      </c>
      <c r="E68" s="11">
        <v>750</v>
      </c>
      <c r="F68" s="11">
        <f t="shared" ref="F68:F131" si="1">1/E68</f>
        <v>1.3333333333333333E-3</v>
      </c>
      <c r="H68" s="11">
        <v>1000</v>
      </c>
      <c r="I68" s="11">
        <v>3.75</v>
      </c>
      <c r="J68" s="11">
        <v>1000</v>
      </c>
      <c r="K68" s="12">
        <v>4.01</v>
      </c>
      <c r="L68" s="11">
        <v>1000</v>
      </c>
      <c r="M68" s="11">
        <v>4.01</v>
      </c>
      <c r="Q68" s="11"/>
      <c r="R68" s="11"/>
      <c r="S68" s="12"/>
      <c r="U68" s="11"/>
      <c r="V68" s="11"/>
    </row>
    <row r="69" spans="2:22" x14ac:dyDescent="0.25">
      <c r="B69" s="11">
        <v>2.5</v>
      </c>
      <c r="C69" s="11">
        <v>-58</v>
      </c>
      <c r="D69" s="13">
        <v>5.17</v>
      </c>
      <c r="E69" s="11">
        <v>750</v>
      </c>
      <c r="F69" s="11">
        <f t="shared" si="1"/>
        <v>1.3333333333333333E-3</v>
      </c>
      <c r="H69" s="11">
        <v>1470</v>
      </c>
      <c r="I69" s="11">
        <v>2.75</v>
      </c>
      <c r="J69" s="11">
        <v>1470</v>
      </c>
      <c r="K69" s="12">
        <v>2.9169999999999998</v>
      </c>
      <c r="L69" s="11">
        <v>1470</v>
      </c>
      <c r="M69" s="11">
        <v>2.89</v>
      </c>
      <c r="Q69" s="11"/>
      <c r="R69" s="11"/>
      <c r="S69" s="13"/>
      <c r="U69" s="11"/>
      <c r="V69" s="11"/>
    </row>
    <row r="70" spans="2:22" x14ac:dyDescent="0.25">
      <c r="B70" s="11">
        <v>3</v>
      </c>
      <c r="C70" s="11">
        <v>-58</v>
      </c>
      <c r="D70" s="13">
        <v>5.08</v>
      </c>
      <c r="E70" s="11">
        <v>750</v>
      </c>
      <c r="F70" s="11">
        <f t="shared" si="1"/>
        <v>1.3333333333333333E-3</v>
      </c>
      <c r="H70" s="11">
        <v>2000</v>
      </c>
      <c r="I70" s="11">
        <v>2.2400000000000002</v>
      </c>
      <c r="J70" s="11">
        <v>2000</v>
      </c>
      <c r="K70" s="12">
        <v>2.3530000000000002</v>
      </c>
      <c r="L70" s="11">
        <v>2000</v>
      </c>
      <c r="M70" s="11">
        <v>2.3180000000000001</v>
      </c>
      <c r="Q70" s="11"/>
      <c r="R70" s="11"/>
      <c r="S70" s="13"/>
      <c r="U70" s="11"/>
      <c r="V70" s="11"/>
    </row>
    <row r="71" spans="2:22" x14ac:dyDescent="0.25">
      <c r="B71" s="11">
        <v>4</v>
      </c>
      <c r="C71" s="11">
        <v>-58</v>
      </c>
      <c r="D71" s="13">
        <v>4.92</v>
      </c>
      <c r="E71" s="11">
        <v>750</v>
      </c>
      <c r="F71" s="11">
        <f t="shared" si="1"/>
        <v>1.3333333333333333E-3</v>
      </c>
      <c r="H71" s="11">
        <v>2610</v>
      </c>
      <c r="I71" s="11">
        <v>1.8759999999999999</v>
      </c>
      <c r="J71" s="11">
        <v>2610</v>
      </c>
      <c r="K71" s="12">
        <v>1.948</v>
      </c>
      <c r="L71" s="11">
        <v>2610</v>
      </c>
      <c r="M71" s="11">
        <v>1.8879999999999999</v>
      </c>
      <c r="Q71" s="11"/>
      <c r="R71" s="11"/>
      <c r="S71" s="13"/>
      <c r="U71" s="11"/>
      <c r="V71" s="11"/>
    </row>
    <row r="72" spans="2:22" x14ac:dyDescent="0.25">
      <c r="B72" s="11">
        <v>5</v>
      </c>
      <c r="C72" s="11">
        <v>-58</v>
      </c>
      <c r="D72" s="13">
        <v>4.8600000000000003</v>
      </c>
      <c r="E72" s="11">
        <v>750</v>
      </c>
      <c r="F72" s="11">
        <f t="shared" si="1"/>
        <v>1.3333333333333333E-3</v>
      </c>
      <c r="H72" s="11">
        <v>3830</v>
      </c>
      <c r="I72" s="11">
        <v>1.4650000000000001</v>
      </c>
      <c r="J72" s="11">
        <v>3830</v>
      </c>
      <c r="K72" s="12">
        <v>1.5029999999999999</v>
      </c>
      <c r="L72" s="11">
        <v>3830</v>
      </c>
      <c r="M72" s="11">
        <v>1.4890000000000001</v>
      </c>
      <c r="Q72" s="11"/>
      <c r="R72" s="11"/>
      <c r="S72" s="13"/>
      <c r="U72" s="11"/>
      <c r="V72" s="11"/>
    </row>
    <row r="73" spans="2:22" x14ac:dyDescent="0.25">
      <c r="B73" s="11">
        <v>5.5</v>
      </c>
      <c r="C73" s="11">
        <v>-58</v>
      </c>
      <c r="D73" s="13">
        <v>4.88</v>
      </c>
      <c r="E73" s="11">
        <v>750</v>
      </c>
      <c r="F73" s="11">
        <f t="shared" si="1"/>
        <v>1.3333333333333333E-3</v>
      </c>
      <c r="H73" s="11">
        <v>5110</v>
      </c>
      <c r="I73" s="11">
        <v>1.2470000000000001</v>
      </c>
      <c r="J73" s="11">
        <v>5110</v>
      </c>
      <c r="K73" s="12">
        <v>1.274</v>
      </c>
      <c r="L73" s="11">
        <v>5110</v>
      </c>
      <c r="M73" s="11">
        <v>1.2370000000000001</v>
      </c>
      <c r="Q73" s="11"/>
      <c r="R73" s="11"/>
      <c r="S73" s="13"/>
      <c r="U73" s="11"/>
      <c r="V73" s="11"/>
    </row>
    <row r="74" spans="2:22" x14ac:dyDescent="0.25">
      <c r="B74" s="11">
        <v>6</v>
      </c>
      <c r="C74" s="11">
        <v>-58</v>
      </c>
      <c r="D74" s="13">
        <v>4.9000000000000004</v>
      </c>
      <c r="E74" s="11">
        <v>750</v>
      </c>
      <c r="F74" s="11">
        <f t="shared" si="1"/>
        <v>1.3333333333333333E-3</v>
      </c>
      <c r="Q74" s="11"/>
      <c r="R74" s="11"/>
      <c r="S74" s="13"/>
      <c r="U74" s="11"/>
      <c r="V74" s="11"/>
    </row>
    <row r="75" spans="2:22" x14ac:dyDescent="0.25">
      <c r="B75" s="11">
        <v>6.6</v>
      </c>
      <c r="C75" s="11">
        <v>-58</v>
      </c>
      <c r="D75" s="13">
        <v>5.14</v>
      </c>
      <c r="E75" s="11">
        <v>750</v>
      </c>
      <c r="F75" s="11">
        <f t="shared" si="1"/>
        <v>1.3333333333333333E-3</v>
      </c>
      <c r="H75" s="44" t="s">
        <v>51</v>
      </c>
      <c r="I75" s="44"/>
      <c r="J75" s="44" t="s">
        <v>52</v>
      </c>
      <c r="K75" s="44"/>
      <c r="L75" s="44" t="s">
        <v>53</v>
      </c>
      <c r="M75" s="44"/>
      <c r="Q75" s="11"/>
      <c r="R75" s="11"/>
      <c r="S75" s="13"/>
      <c r="U75" s="11"/>
      <c r="V75" s="11"/>
    </row>
    <row r="76" spans="2:22" x14ac:dyDescent="0.25">
      <c r="B76" s="11">
        <v>2.2000000000000002</v>
      </c>
      <c r="C76" s="11">
        <v>25</v>
      </c>
      <c r="D76" s="13">
        <v>3.56</v>
      </c>
      <c r="E76" s="11">
        <v>1000</v>
      </c>
      <c r="F76" s="11">
        <f t="shared" si="1"/>
        <v>1E-3</v>
      </c>
      <c r="H76" s="10" t="s">
        <v>1</v>
      </c>
      <c r="I76" s="10" t="s">
        <v>3</v>
      </c>
      <c r="J76" s="10" t="s">
        <v>1</v>
      </c>
      <c r="K76" s="10" t="s">
        <v>3</v>
      </c>
      <c r="L76" s="10" t="s">
        <v>1</v>
      </c>
      <c r="M76" s="10" t="s">
        <v>3</v>
      </c>
      <c r="Q76" s="11"/>
      <c r="R76" s="11"/>
      <c r="S76" s="13"/>
      <c r="U76" s="11"/>
      <c r="V76" s="11"/>
    </row>
    <row r="77" spans="2:22" x14ac:dyDescent="0.25">
      <c r="B77" s="11">
        <v>2.5</v>
      </c>
      <c r="C77" s="11">
        <v>25</v>
      </c>
      <c r="D77" s="13">
        <v>3.93</v>
      </c>
      <c r="E77" s="11">
        <v>1000</v>
      </c>
      <c r="F77" s="11">
        <f t="shared" si="1"/>
        <v>1E-3</v>
      </c>
      <c r="H77" s="11">
        <v>511</v>
      </c>
      <c r="I77" s="11">
        <v>7.27</v>
      </c>
      <c r="J77" s="11">
        <v>511</v>
      </c>
      <c r="K77" s="12">
        <v>7.22</v>
      </c>
      <c r="L77" s="11">
        <v>511</v>
      </c>
      <c r="M77" s="11">
        <v>7.14</v>
      </c>
    </row>
    <row r="78" spans="2:22" x14ac:dyDescent="0.25">
      <c r="B78" s="11">
        <v>3</v>
      </c>
      <c r="C78" s="11">
        <v>25</v>
      </c>
      <c r="D78" s="13">
        <v>3.96</v>
      </c>
      <c r="E78" s="11">
        <v>1000</v>
      </c>
      <c r="F78" s="11">
        <f t="shared" si="1"/>
        <v>1E-3</v>
      </c>
      <c r="H78" s="11">
        <v>681</v>
      </c>
      <c r="I78" s="11">
        <v>5.38</v>
      </c>
      <c r="J78" s="11">
        <v>681</v>
      </c>
      <c r="K78" s="12">
        <v>5.59</v>
      </c>
      <c r="L78" s="11">
        <v>681</v>
      </c>
      <c r="M78" s="11">
        <v>5.58</v>
      </c>
      <c r="Q78" s="11"/>
      <c r="R78" s="11"/>
      <c r="S78" s="12"/>
      <c r="U78" s="11"/>
    </row>
    <row r="79" spans="2:22" x14ac:dyDescent="0.25">
      <c r="B79" s="11">
        <v>4</v>
      </c>
      <c r="C79" s="11">
        <v>25</v>
      </c>
      <c r="D79" s="13">
        <v>3.96</v>
      </c>
      <c r="E79" s="11">
        <v>1000</v>
      </c>
      <c r="F79" s="11">
        <f t="shared" si="1"/>
        <v>1E-3</v>
      </c>
      <c r="H79" s="11">
        <v>750</v>
      </c>
      <c r="I79" s="11">
        <v>4.9000000000000004</v>
      </c>
      <c r="J79" s="11">
        <v>750</v>
      </c>
      <c r="K79" s="12">
        <v>5.18</v>
      </c>
      <c r="L79" s="11">
        <v>750</v>
      </c>
      <c r="M79" s="11">
        <v>5.18</v>
      </c>
      <c r="Q79" s="11"/>
      <c r="R79" s="11"/>
      <c r="S79" s="13"/>
      <c r="U79" s="11"/>
    </row>
    <row r="80" spans="2:22" x14ac:dyDescent="0.25">
      <c r="B80" s="11">
        <v>5</v>
      </c>
      <c r="C80" s="11">
        <v>25</v>
      </c>
      <c r="D80" s="13">
        <v>3.97</v>
      </c>
      <c r="E80" s="11">
        <v>1000</v>
      </c>
      <c r="F80" s="11">
        <f t="shared" si="1"/>
        <v>1E-3</v>
      </c>
      <c r="H80" s="11">
        <v>1000</v>
      </c>
      <c r="I80" s="11">
        <v>3.81</v>
      </c>
      <c r="J80" s="11">
        <v>1000</v>
      </c>
      <c r="K80" s="12">
        <v>4.0599999999999996</v>
      </c>
      <c r="L80" s="11">
        <v>1000</v>
      </c>
      <c r="M80" s="11">
        <v>4.09</v>
      </c>
      <c r="Q80" s="11"/>
      <c r="R80" s="11"/>
      <c r="S80" s="13"/>
      <c r="U80" s="11"/>
    </row>
    <row r="81" spans="2:21" x14ac:dyDescent="0.25">
      <c r="B81" s="11">
        <v>5.5</v>
      </c>
      <c r="C81" s="11">
        <v>25</v>
      </c>
      <c r="D81" s="13">
        <v>4.01</v>
      </c>
      <c r="E81" s="11">
        <v>1000</v>
      </c>
      <c r="F81" s="11">
        <f t="shared" si="1"/>
        <v>1E-3</v>
      </c>
      <c r="H81" s="11">
        <v>1470</v>
      </c>
      <c r="I81" s="11">
        <v>2.79</v>
      </c>
      <c r="J81" s="11">
        <v>1470</v>
      </c>
      <c r="K81" s="12">
        <v>2.964</v>
      </c>
      <c r="L81" s="11">
        <v>1470</v>
      </c>
      <c r="M81" s="11">
        <v>2.95</v>
      </c>
      <c r="Q81" s="11"/>
      <c r="R81" s="11"/>
      <c r="S81" s="13"/>
      <c r="U81" s="11"/>
    </row>
    <row r="82" spans="2:21" x14ac:dyDescent="0.25">
      <c r="B82" s="11">
        <v>6</v>
      </c>
      <c r="C82" s="11">
        <v>25</v>
      </c>
      <c r="D82" s="13">
        <v>4.0599999999999996</v>
      </c>
      <c r="E82" s="11">
        <v>1000</v>
      </c>
      <c r="F82" s="11">
        <f t="shared" si="1"/>
        <v>1E-3</v>
      </c>
      <c r="H82" s="11">
        <v>2000</v>
      </c>
      <c r="I82" s="11">
        <v>2.29</v>
      </c>
      <c r="J82" s="11">
        <v>2000</v>
      </c>
      <c r="K82" s="12">
        <v>2.4020000000000001</v>
      </c>
      <c r="L82" s="11">
        <v>2000</v>
      </c>
      <c r="M82" s="11">
        <v>2.36</v>
      </c>
      <c r="Q82" s="11"/>
      <c r="R82" s="11"/>
      <c r="S82" s="13"/>
      <c r="U82" s="11"/>
    </row>
    <row r="83" spans="2:21" x14ac:dyDescent="0.25">
      <c r="B83" s="11">
        <v>6.6</v>
      </c>
      <c r="C83" s="11">
        <v>25</v>
      </c>
      <c r="D83" s="13">
        <v>4.2</v>
      </c>
      <c r="E83" s="11">
        <v>1000</v>
      </c>
      <c r="F83" s="11">
        <f t="shared" si="1"/>
        <v>1E-3</v>
      </c>
      <c r="H83" s="11">
        <v>2610</v>
      </c>
      <c r="I83" s="11">
        <v>1.9510000000000001</v>
      </c>
      <c r="J83" s="11">
        <v>2610</v>
      </c>
      <c r="K83" s="12">
        <v>2.0009999999999999</v>
      </c>
      <c r="L83" s="11">
        <v>2610</v>
      </c>
      <c r="M83" s="11">
        <v>1.96</v>
      </c>
      <c r="Q83" s="11"/>
      <c r="R83" s="11"/>
      <c r="S83" s="13"/>
      <c r="U83" s="11"/>
    </row>
    <row r="84" spans="2:21" x14ac:dyDescent="0.25">
      <c r="B84" s="11">
        <v>2.2000000000000002</v>
      </c>
      <c r="C84" s="11">
        <v>128</v>
      </c>
      <c r="D84" s="13">
        <v>3.18</v>
      </c>
      <c r="E84" s="11">
        <v>1000</v>
      </c>
      <c r="F84" s="11">
        <f t="shared" si="1"/>
        <v>1E-3</v>
      </c>
      <c r="H84" s="11">
        <v>3830</v>
      </c>
      <c r="I84" s="11">
        <v>1.536</v>
      </c>
      <c r="J84" s="11">
        <v>3830</v>
      </c>
      <c r="K84" s="12">
        <v>1.552</v>
      </c>
      <c r="L84" s="11">
        <v>3830</v>
      </c>
      <c r="M84" s="11">
        <v>1.508</v>
      </c>
      <c r="Q84" s="11"/>
      <c r="R84" s="11"/>
      <c r="S84" s="13"/>
      <c r="U84" s="11"/>
    </row>
    <row r="85" spans="2:21" x14ac:dyDescent="0.25">
      <c r="B85" s="11">
        <v>2.5</v>
      </c>
      <c r="C85" s="11">
        <v>128</v>
      </c>
      <c r="D85" s="13">
        <v>3.83</v>
      </c>
      <c r="E85" s="11">
        <v>1000</v>
      </c>
      <c r="F85" s="11">
        <f t="shared" si="1"/>
        <v>1E-3</v>
      </c>
      <c r="H85" s="11">
        <v>5110</v>
      </c>
      <c r="I85" s="11">
        <v>1.3109999999999999</v>
      </c>
      <c r="J85" s="11">
        <v>5110</v>
      </c>
      <c r="K85" s="12">
        <v>1.3240000000000001</v>
      </c>
      <c r="L85" s="11">
        <v>5110</v>
      </c>
      <c r="M85" s="11">
        <v>1.296</v>
      </c>
      <c r="Q85" s="11"/>
      <c r="R85" s="11"/>
      <c r="S85" s="13"/>
      <c r="U85" s="11"/>
    </row>
    <row r="86" spans="2:21" x14ac:dyDescent="0.25">
      <c r="B86" s="11">
        <v>3</v>
      </c>
      <c r="C86" s="11">
        <v>128</v>
      </c>
      <c r="D86" s="13">
        <v>3.84</v>
      </c>
      <c r="E86" s="11">
        <v>1000</v>
      </c>
      <c r="F86" s="11">
        <f t="shared" si="1"/>
        <v>1E-3</v>
      </c>
      <c r="Q86" s="11"/>
      <c r="R86" s="11"/>
      <c r="S86" s="13"/>
      <c r="U86" s="11"/>
    </row>
    <row r="87" spans="2:21" x14ac:dyDescent="0.25">
      <c r="B87" s="11">
        <v>4</v>
      </c>
      <c r="C87" s="11">
        <v>128</v>
      </c>
      <c r="D87" s="13">
        <v>3.9</v>
      </c>
      <c r="E87" s="11">
        <v>1000</v>
      </c>
      <c r="F87" s="11">
        <f t="shared" si="1"/>
        <v>1E-3</v>
      </c>
      <c r="H87" s="44" t="s">
        <v>54</v>
      </c>
      <c r="I87" s="44"/>
      <c r="J87" s="44" t="s">
        <v>55</v>
      </c>
      <c r="K87" s="44"/>
      <c r="L87" s="44" t="s">
        <v>56</v>
      </c>
      <c r="M87" s="44"/>
    </row>
    <row r="88" spans="2:21" x14ac:dyDescent="0.25">
      <c r="B88" s="11">
        <v>5</v>
      </c>
      <c r="C88" s="11">
        <v>128</v>
      </c>
      <c r="D88" s="13">
        <v>3.96</v>
      </c>
      <c r="E88" s="11">
        <v>1000</v>
      </c>
      <c r="F88" s="11">
        <f t="shared" si="1"/>
        <v>1E-3</v>
      </c>
      <c r="H88" s="10" t="s">
        <v>1</v>
      </c>
      <c r="I88" s="10" t="s">
        <v>3</v>
      </c>
      <c r="J88" s="10" t="s">
        <v>1</v>
      </c>
      <c r="K88" s="10" t="s">
        <v>3</v>
      </c>
      <c r="L88" s="10" t="s">
        <v>1</v>
      </c>
      <c r="M88" s="10" t="s">
        <v>3</v>
      </c>
    </row>
    <row r="89" spans="2:21" x14ac:dyDescent="0.25">
      <c r="B89" s="11">
        <v>5.5</v>
      </c>
      <c r="C89" s="11">
        <v>128</v>
      </c>
      <c r="D89" s="13">
        <v>4.01</v>
      </c>
      <c r="E89" s="11">
        <v>1000</v>
      </c>
      <c r="F89" s="11">
        <f t="shared" si="1"/>
        <v>1E-3</v>
      </c>
      <c r="H89" s="11">
        <v>511</v>
      </c>
      <c r="I89" s="11">
        <v>7.43</v>
      </c>
      <c r="J89" s="11">
        <v>511</v>
      </c>
      <c r="K89" s="12">
        <v>7.35</v>
      </c>
      <c r="L89" s="11">
        <v>511</v>
      </c>
      <c r="M89" s="11">
        <v>7.26</v>
      </c>
    </row>
    <row r="90" spans="2:21" x14ac:dyDescent="0.25">
      <c r="B90" s="11">
        <v>6</v>
      </c>
      <c r="C90" s="11">
        <v>128</v>
      </c>
      <c r="D90" s="13">
        <v>4.09</v>
      </c>
      <c r="E90" s="11">
        <v>1000</v>
      </c>
      <c r="F90" s="11">
        <f t="shared" si="1"/>
        <v>1E-3</v>
      </c>
      <c r="H90" s="11">
        <v>681</v>
      </c>
      <c r="I90" s="11">
        <v>5.61</v>
      </c>
      <c r="J90" s="11">
        <v>681</v>
      </c>
      <c r="K90" s="12">
        <v>5.68</v>
      </c>
      <c r="L90" s="11">
        <v>681</v>
      </c>
      <c r="M90" s="11">
        <v>5.71</v>
      </c>
    </row>
    <row r="91" spans="2:21" x14ac:dyDescent="0.25">
      <c r="B91" s="11">
        <v>6.6</v>
      </c>
      <c r="C91" s="11">
        <v>128</v>
      </c>
      <c r="D91" s="13">
        <v>4.18</v>
      </c>
      <c r="E91" s="11">
        <v>1000</v>
      </c>
      <c r="F91" s="11">
        <f t="shared" si="1"/>
        <v>1E-3</v>
      </c>
      <c r="H91" s="11">
        <v>750</v>
      </c>
      <c r="I91" s="11">
        <v>5.14</v>
      </c>
      <c r="J91" s="11">
        <v>750</v>
      </c>
      <c r="K91" s="12">
        <v>5.3</v>
      </c>
      <c r="L91" s="11">
        <v>750</v>
      </c>
      <c r="M91" s="11">
        <v>5.3</v>
      </c>
    </row>
    <row r="92" spans="2:21" x14ac:dyDescent="0.25">
      <c r="B92" s="11">
        <v>2.2000000000000002</v>
      </c>
      <c r="C92" s="11">
        <v>-58</v>
      </c>
      <c r="D92" s="13">
        <v>3.96</v>
      </c>
      <c r="E92" s="11">
        <v>1000</v>
      </c>
      <c r="F92" s="11">
        <f t="shared" si="1"/>
        <v>1E-3</v>
      </c>
      <c r="H92" s="11">
        <v>1000</v>
      </c>
      <c r="I92" s="11">
        <v>3.96</v>
      </c>
      <c r="J92" s="11">
        <v>1000</v>
      </c>
      <c r="K92" s="12">
        <v>4.2</v>
      </c>
      <c r="L92" s="11">
        <v>1000</v>
      </c>
      <c r="M92" s="11">
        <v>4.18</v>
      </c>
    </row>
    <row r="93" spans="2:21" x14ac:dyDescent="0.25">
      <c r="B93" s="11">
        <v>2.5</v>
      </c>
      <c r="C93" s="11">
        <v>-58</v>
      </c>
      <c r="D93" s="13">
        <v>4.03</v>
      </c>
      <c r="E93" s="11">
        <v>1000</v>
      </c>
      <c r="F93" s="11">
        <f t="shared" si="1"/>
        <v>1E-3</v>
      </c>
      <c r="H93" s="11">
        <v>1470</v>
      </c>
      <c r="I93" s="11">
        <v>2.93</v>
      </c>
      <c r="J93" s="11">
        <v>1470</v>
      </c>
      <c r="K93" s="12">
        <v>3.07</v>
      </c>
      <c r="L93" s="11">
        <v>1470</v>
      </c>
      <c r="M93" s="11">
        <v>3.1</v>
      </c>
    </row>
    <row r="94" spans="2:21" x14ac:dyDescent="0.25">
      <c r="B94" s="11">
        <v>3</v>
      </c>
      <c r="C94" s="11">
        <v>-58</v>
      </c>
      <c r="D94" s="13">
        <v>3.91</v>
      </c>
      <c r="E94" s="11">
        <v>1000</v>
      </c>
      <c r="F94" s="11">
        <f t="shared" si="1"/>
        <v>1E-3</v>
      </c>
      <c r="H94" s="11">
        <v>2000</v>
      </c>
      <c r="I94" s="11">
        <v>2.4300000000000002</v>
      </c>
      <c r="J94" s="11">
        <v>2000</v>
      </c>
      <c r="K94" s="12">
        <v>2.524</v>
      </c>
      <c r="L94" s="11">
        <v>2000</v>
      </c>
      <c r="M94" s="11">
        <v>2.4910000000000001</v>
      </c>
    </row>
    <row r="95" spans="2:21" x14ac:dyDescent="0.25">
      <c r="B95" s="11">
        <v>4</v>
      </c>
      <c r="C95" s="11">
        <v>-58</v>
      </c>
      <c r="D95" s="13">
        <v>3.78</v>
      </c>
      <c r="E95" s="11">
        <v>1000</v>
      </c>
      <c r="F95" s="11">
        <f t="shared" si="1"/>
        <v>1E-3</v>
      </c>
      <c r="H95" s="11">
        <v>2610</v>
      </c>
      <c r="I95" s="11">
        <v>2.0739999999999998</v>
      </c>
      <c r="J95" s="11">
        <v>2610</v>
      </c>
      <c r="K95" s="12">
        <v>2.1160000000000001</v>
      </c>
      <c r="L95" s="11">
        <v>2610</v>
      </c>
      <c r="M95" s="11">
        <v>2.0590000000000002</v>
      </c>
    </row>
    <row r="96" spans="2:21" x14ac:dyDescent="0.25">
      <c r="B96" s="11">
        <v>5</v>
      </c>
      <c r="C96" s="11">
        <v>-58</v>
      </c>
      <c r="D96" s="13">
        <v>3.72</v>
      </c>
      <c r="E96" s="11">
        <v>1000</v>
      </c>
      <c r="F96" s="11">
        <f t="shared" si="1"/>
        <v>1E-3</v>
      </c>
      <c r="H96" s="11">
        <v>3830</v>
      </c>
      <c r="I96" s="11">
        <v>1.6639999999999999</v>
      </c>
      <c r="J96" s="11">
        <v>3830</v>
      </c>
      <c r="K96" s="12">
        <v>1.663</v>
      </c>
      <c r="L96" s="11">
        <v>3830</v>
      </c>
      <c r="M96" s="11">
        <v>1.633</v>
      </c>
    </row>
    <row r="97" spans="2:39" x14ac:dyDescent="0.25">
      <c r="B97" s="11">
        <v>5.5</v>
      </c>
      <c r="C97" s="11">
        <v>-58</v>
      </c>
      <c r="D97" s="13">
        <v>3.75</v>
      </c>
      <c r="E97" s="11">
        <v>1000</v>
      </c>
      <c r="F97" s="11">
        <f t="shared" si="1"/>
        <v>1E-3</v>
      </c>
      <c r="H97" s="11">
        <v>5110</v>
      </c>
      <c r="I97" s="11">
        <v>1.4259999999999999</v>
      </c>
      <c r="J97" s="11">
        <v>5110</v>
      </c>
      <c r="K97" s="12">
        <v>1.425</v>
      </c>
      <c r="L97" s="11">
        <v>5110</v>
      </c>
      <c r="M97" s="11">
        <v>1.409</v>
      </c>
    </row>
    <row r="98" spans="2:39" x14ac:dyDescent="0.25">
      <c r="B98" s="11">
        <v>6</v>
      </c>
      <c r="C98" s="11">
        <v>-58</v>
      </c>
      <c r="D98" s="13">
        <v>3.81</v>
      </c>
      <c r="E98" s="11">
        <v>1000</v>
      </c>
      <c r="F98" s="11">
        <f t="shared" si="1"/>
        <v>1E-3</v>
      </c>
    </row>
    <row r="99" spans="2:39" x14ac:dyDescent="0.25">
      <c r="B99" s="11">
        <v>6.6</v>
      </c>
      <c r="C99" s="11">
        <v>-58</v>
      </c>
      <c r="D99" s="13">
        <v>3.96</v>
      </c>
      <c r="E99" s="11">
        <v>1000</v>
      </c>
      <c r="F99" s="11">
        <f t="shared" si="1"/>
        <v>1E-3</v>
      </c>
    </row>
    <row r="100" spans="2:39" x14ac:dyDescent="0.25">
      <c r="B100" s="11">
        <v>2.2000000000000002</v>
      </c>
      <c r="C100" s="11">
        <v>25</v>
      </c>
      <c r="D100" s="13">
        <v>2.6480000000000001</v>
      </c>
      <c r="E100" s="11">
        <v>1470</v>
      </c>
      <c r="F100" s="11">
        <f t="shared" si="1"/>
        <v>6.8027210884353737E-4</v>
      </c>
      <c r="U100" s="43" t="s">
        <v>64</v>
      </c>
      <c r="V100" s="43"/>
      <c r="W100" s="43"/>
      <c r="X100" s="43"/>
      <c r="Z100" s="43" t="s">
        <v>65</v>
      </c>
      <c r="AA100" s="43"/>
      <c r="AB100" s="43"/>
      <c r="AC100" s="43"/>
      <c r="AE100" s="43" t="s">
        <v>66</v>
      </c>
      <c r="AF100" s="43"/>
      <c r="AG100" s="43"/>
      <c r="AH100" s="43"/>
      <c r="AJ100" s="43" t="s">
        <v>67</v>
      </c>
      <c r="AK100" s="43"/>
      <c r="AL100" s="43"/>
      <c r="AM100" s="43"/>
    </row>
    <row r="101" spans="2:39" x14ac:dyDescent="0.25">
      <c r="B101" s="11">
        <v>2.5</v>
      </c>
      <c r="C101" s="11">
        <v>25</v>
      </c>
      <c r="D101" s="13">
        <v>2.84</v>
      </c>
      <c r="E101" s="11">
        <v>1470</v>
      </c>
      <c r="F101" s="11">
        <f t="shared" si="1"/>
        <v>6.8027210884353737E-4</v>
      </c>
      <c r="P101" s="10" t="s">
        <v>0</v>
      </c>
      <c r="Q101" s="10" t="s">
        <v>2</v>
      </c>
      <c r="R101" s="10" t="s">
        <v>57</v>
      </c>
      <c r="S101" s="10" t="s">
        <v>58</v>
      </c>
      <c r="T101" s="10"/>
      <c r="U101" s="10" t="s">
        <v>0</v>
      </c>
      <c r="V101" s="10" t="s">
        <v>2</v>
      </c>
      <c r="W101" s="10" t="s">
        <v>57</v>
      </c>
      <c r="X101" s="10" t="s">
        <v>58</v>
      </c>
      <c r="Z101" s="10" t="s">
        <v>0</v>
      </c>
      <c r="AA101" s="10" t="s">
        <v>2</v>
      </c>
      <c r="AB101" s="10" t="s">
        <v>57</v>
      </c>
      <c r="AC101" s="10" t="s">
        <v>58</v>
      </c>
      <c r="AE101" s="10" t="s">
        <v>0</v>
      </c>
      <c r="AF101" s="10" t="s">
        <v>2</v>
      </c>
      <c r="AG101" s="10" t="s">
        <v>57</v>
      </c>
      <c r="AH101" s="10" t="s">
        <v>58</v>
      </c>
      <c r="AJ101" s="10" t="s">
        <v>0</v>
      </c>
      <c r="AK101" s="10" t="s">
        <v>2</v>
      </c>
      <c r="AL101" s="10" t="s">
        <v>57</v>
      </c>
      <c r="AM101" s="10" t="s">
        <v>58</v>
      </c>
    </row>
    <row r="102" spans="2:39" x14ac:dyDescent="0.25">
      <c r="B102" s="11">
        <v>3</v>
      </c>
      <c r="C102" s="11">
        <v>25</v>
      </c>
      <c r="D102" s="13">
        <v>2.8719999999999999</v>
      </c>
      <c r="E102" s="11">
        <v>1470</v>
      </c>
      <c r="F102" s="11">
        <f t="shared" si="1"/>
        <v>6.8027210884353737E-4</v>
      </c>
      <c r="P102" s="11">
        <v>2.2000000000000002</v>
      </c>
      <c r="Q102" s="11">
        <v>-58</v>
      </c>
      <c r="R102" s="14">
        <v>570.2355</v>
      </c>
      <c r="S102" s="14">
        <v>-0.72399999999999998</v>
      </c>
      <c r="T102" s="11"/>
      <c r="U102" s="11">
        <v>2.2000000000000002</v>
      </c>
      <c r="V102" s="11">
        <v>-58</v>
      </c>
      <c r="W102" s="14">
        <v>570.2355</v>
      </c>
      <c r="X102" s="14">
        <v>-0.72399999999999998</v>
      </c>
      <c r="Z102" s="11">
        <v>2.5</v>
      </c>
      <c r="AA102" s="11">
        <v>-58</v>
      </c>
      <c r="AB102" s="14">
        <v>906.27279999999996</v>
      </c>
      <c r="AC102" s="14">
        <v>-0.7823</v>
      </c>
      <c r="AE102" s="11">
        <v>5</v>
      </c>
      <c r="AF102" s="11">
        <v>-58</v>
      </c>
      <c r="AG102" s="14">
        <v>741.92439999999999</v>
      </c>
      <c r="AH102" s="14">
        <v>-0.7591</v>
      </c>
      <c r="AJ102" s="11">
        <v>6</v>
      </c>
      <c r="AK102" s="11">
        <v>-58</v>
      </c>
      <c r="AL102" s="14">
        <v>631.89009999999996</v>
      </c>
      <c r="AM102" s="14">
        <v>-0.73240000000000005</v>
      </c>
    </row>
    <row r="103" spans="2:39" x14ac:dyDescent="0.25">
      <c r="B103" s="11">
        <v>4</v>
      </c>
      <c r="C103" s="11">
        <v>25</v>
      </c>
      <c r="D103" s="13">
        <v>2.8889999999999998</v>
      </c>
      <c r="E103" s="11">
        <v>1470</v>
      </c>
      <c r="F103" s="11">
        <f t="shared" si="1"/>
        <v>6.8027210884353737E-4</v>
      </c>
      <c r="P103" s="11">
        <v>2.5</v>
      </c>
      <c r="Q103" s="11">
        <v>-58</v>
      </c>
      <c r="R103" s="14">
        <v>906.27279999999996</v>
      </c>
      <c r="S103" s="14">
        <v>-0.7823</v>
      </c>
      <c r="T103" s="11"/>
      <c r="U103" s="11">
        <v>2.5</v>
      </c>
      <c r="V103" s="11">
        <v>-58</v>
      </c>
      <c r="W103" s="14">
        <v>906.27279999999996</v>
      </c>
      <c r="X103" s="14">
        <v>-0.7823</v>
      </c>
      <c r="Z103" s="11">
        <v>3</v>
      </c>
      <c r="AA103" s="11">
        <v>-58</v>
      </c>
      <c r="AB103" s="14">
        <v>895.74030000000005</v>
      </c>
      <c r="AC103" s="14">
        <v>-0.78280000000000005</v>
      </c>
      <c r="AE103" s="11">
        <v>5.5</v>
      </c>
      <c r="AF103" s="11">
        <v>-58</v>
      </c>
      <c r="AG103" s="14">
        <v>714.82209999999998</v>
      </c>
      <c r="AH103" s="14">
        <v>-0.75249999999999995</v>
      </c>
      <c r="AJ103" s="11">
        <v>6.6</v>
      </c>
      <c r="AK103" s="11">
        <v>-58</v>
      </c>
      <c r="AL103" s="14">
        <v>561.84</v>
      </c>
      <c r="AM103" s="14">
        <v>-0.70899999999999996</v>
      </c>
    </row>
    <row r="104" spans="2:39" x14ac:dyDescent="0.25">
      <c r="B104" s="11">
        <v>5</v>
      </c>
      <c r="C104" s="11">
        <v>25</v>
      </c>
      <c r="D104" s="13">
        <v>2.8879999999999999</v>
      </c>
      <c r="E104" s="11">
        <v>1470</v>
      </c>
      <c r="F104" s="11">
        <f t="shared" si="1"/>
        <v>6.8027210884353737E-4</v>
      </c>
      <c r="P104" s="11">
        <v>3</v>
      </c>
      <c r="Q104" s="11">
        <v>-58</v>
      </c>
      <c r="R104" s="14">
        <v>895.74030000000005</v>
      </c>
      <c r="S104" s="14">
        <v>-0.78280000000000005</v>
      </c>
      <c r="T104" s="11"/>
      <c r="U104" s="11">
        <v>2.2000000000000002</v>
      </c>
      <c r="V104" s="11">
        <v>25</v>
      </c>
      <c r="W104" s="14">
        <v>229.4195</v>
      </c>
      <c r="X104" s="14">
        <v>-0.61399999999999999</v>
      </c>
      <c r="Z104" s="11">
        <v>4</v>
      </c>
      <c r="AA104" s="11">
        <v>-58</v>
      </c>
      <c r="AB104" s="14">
        <v>817.61829999999998</v>
      </c>
      <c r="AC104" s="14">
        <v>-0.77249999999999996</v>
      </c>
      <c r="AE104" s="11">
        <v>6</v>
      </c>
      <c r="AF104" s="11">
        <v>-58</v>
      </c>
      <c r="AG104" s="14">
        <v>631.89009999999996</v>
      </c>
      <c r="AH104" s="14">
        <v>-0.73240000000000005</v>
      </c>
      <c r="AJ104" s="11">
        <v>6</v>
      </c>
      <c r="AK104" s="11">
        <v>25</v>
      </c>
      <c r="AL104" s="14">
        <v>690.88610000000006</v>
      </c>
      <c r="AM104" s="14">
        <v>-0.74</v>
      </c>
    </row>
    <row r="105" spans="2:39" x14ac:dyDescent="0.25">
      <c r="B105" s="11">
        <v>5.5</v>
      </c>
      <c r="C105" s="11">
        <v>25</v>
      </c>
      <c r="D105" s="13">
        <v>2.9169999999999998</v>
      </c>
      <c r="E105" s="11">
        <v>1470</v>
      </c>
      <c r="F105" s="11">
        <f t="shared" si="1"/>
        <v>6.8027210884353737E-4</v>
      </c>
      <c r="P105" s="11">
        <v>4</v>
      </c>
      <c r="Q105" s="11">
        <v>-58</v>
      </c>
      <c r="R105" s="14">
        <v>817.61829999999998</v>
      </c>
      <c r="S105" s="14">
        <v>-0.77249999999999996</v>
      </c>
      <c r="T105" s="11"/>
      <c r="U105" s="11">
        <v>2.5</v>
      </c>
      <c r="V105" s="11">
        <v>25</v>
      </c>
      <c r="W105" s="14">
        <v>839.23140000000001</v>
      </c>
      <c r="X105" s="14">
        <v>-0.77459999999999996</v>
      </c>
      <c r="Z105" s="11">
        <v>5</v>
      </c>
      <c r="AA105" s="11">
        <v>-58</v>
      </c>
      <c r="AB105" s="14">
        <v>741.92439999999999</v>
      </c>
      <c r="AC105" s="14">
        <v>-0.7591</v>
      </c>
      <c r="AE105" s="11">
        <v>5</v>
      </c>
      <c r="AF105" s="11">
        <v>25</v>
      </c>
      <c r="AG105" s="14">
        <v>761.53660000000002</v>
      </c>
      <c r="AH105" s="14">
        <v>-0.75770000000000004</v>
      </c>
      <c r="AJ105" s="11">
        <v>6.6</v>
      </c>
      <c r="AK105" s="11">
        <v>25</v>
      </c>
      <c r="AL105" s="14">
        <v>593.83050000000003</v>
      </c>
      <c r="AM105" s="14">
        <v>-0.71360000000000001</v>
      </c>
    </row>
    <row r="106" spans="2:39" x14ac:dyDescent="0.25">
      <c r="B106" s="11">
        <v>6</v>
      </c>
      <c r="C106" s="11">
        <v>25</v>
      </c>
      <c r="D106" s="13">
        <v>2.964</v>
      </c>
      <c r="E106" s="11">
        <v>1470</v>
      </c>
      <c r="F106" s="11">
        <f t="shared" si="1"/>
        <v>6.8027210884353737E-4</v>
      </c>
      <c r="P106" s="11">
        <v>5</v>
      </c>
      <c r="Q106" s="11">
        <v>-58</v>
      </c>
      <c r="R106" s="14">
        <v>741.92439999999999</v>
      </c>
      <c r="S106" s="14">
        <v>-0.7591</v>
      </c>
      <c r="T106" s="11"/>
      <c r="U106" s="11">
        <v>2.2000000000000002</v>
      </c>
      <c r="V106" s="11">
        <v>128</v>
      </c>
      <c r="W106" s="14">
        <v>313.16730000000001</v>
      </c>
      <c r="X106" s="14">
        <v>-0.66220000000000001</v>
      </c>
      <c r="Z106" s="11">
        <v>2.5</v>
      </c>
      <c r="AA106" s="11">
        <v>25</v>
      </c>
      <c r="AB106" s="14">
        <v>839.23140000000001</v>
      </c>
      <c r="AC106" s="14">
        <v>-0.77459999999999996</v>
      </c>
      <c r="AE106" s="11">
        <v>5.5</v>
      </c>
      <c r="AF106" s="11">
        <v>25</v>
      </c>
      <c r="AG106" s="14">
        <v>742.64649999999995</v>
      </c>
      <c r="AH106" s="14">
        <v>-0.75260000000000005</v>
      </c>
      <c r="AJ106" s="11">
        <v>6</v>
      </c>
      <c r="AK106" s="11">
        <v>128</v>
      </c>
      <c r="AL106" s="14">
        <v>742.45830000000001</v>
      </c>
      <c r="AM106" s="14">
        <v>-0.75139999999999996</v>
      </c>
    </row>
    <row r="107" spans="2:39" x14ac:dyDescent="0.25">
      <c r="B107" s="11">
        <v>6.6</v>
      </c>
      <c r="C107" s="11">
        <v>25</v>
      </c>
      <c r="D107" s="13">
        <v>3.07</v>
      </c>
      <c r="E107" s="11">
        <v>1470</v>
      </c>
      <c r="F107" s="11">
        <f t="shared" si="1"/>
        <v>6.8027210884353737E-4</v>
      </c>
      <c r="P107" s="11">
        <v>5.5</v>
      </c>
      <c r="Q107" s="11">
        <v>-58</v>
      </c>
      <c r="R107" s="14">
        <v>714.82209999999998</v>
      </c>
      <c r="S107" s="14">
        <v>-0.75249999999999995</v>
      </c>
      <c r="T107" s="11"/>
      <c r="U107" s="11">
        <v>2.5</v>
      </c>
      <c r="V107" s="11">
        <v>128</v>
      </c>
      <c r="W107" s="14">
        <v>865.96010000000001</v>
      </c>
      <c r="X107" s="14">
        <v>-0.78539999999999999</v>
      </c>
      <c r="Z107" s="11">
        <v>3</v>
      </c>
      <c r="AA107" s="11">
        <v>25</v>
      </c>
      <c r="AB107" s="14">
        <v>843.4837</v>
      </c>
      <c r="AC107" s="14">
        <v>-0.7742</v>
      </c>
      <c r="AE107" s="11">
        <v>6</v>
      </c>
      <c r="AF107" s="11">
        <v>25</v>
      </c>
      <c r="AG107" s="14">
        <v>690.88610000000006</v>
      </c>
      <c r="AH107" s="14">
        <v>-0.74</v>
      </c>
      <c r="AJ107" s="11">
        <v>6.6</v>
      </c>
      <c r="AK107" s="11">
        <v>128</v>
      </c>
      <c r="AL107" s="14">
        <v>422.16219999999998</v>
      </c>
      <c r="AM107" s="14">
        <v>-0.72109999999999996</v>
      </c>
    </row>
    <row r="108" spans="2:39" x14ac:dyDescent="0.25">
      <c r="B108" s="11">
        <v>2.2000000000000002</v>
      </c>
      <c r="C108" s="11">
        <v>128</v>
      </c>
      <c r="D108" s="13">
        <v>2.57</v>
      </c>
      <c r="E108" s="11">
        <v>1470</v>
      </c>
      <c r="F108" s="11">
        <f t="shared" si="1"/>
        <v>6.8027210884353737E-4</v>
      </c>
      <c r="P108" s="11">
        <v>6</v>
      </c>
      <c r="Q108" s="11">
        <v>-58</v>
      </c>
      <c r="R108" s="14">
        <v>631.89009999999996</v>
      </c>
      <c r="S108" s="14">
        <v>-0.73240000000000005</v>
      </c>
      <c r="T108" s="11"/>
      <c r="Z108" s="11">
        <v>4</v>
      </c>
      <c r="AA108" s="11">
        <v>25</v>
      </c>
      <c r="AB108" s="14">
        <v>805.59849999999994</v>
      </c>
      <c r="AC108" s="14">
        <v>-0.76659999999999995</v>
      </c>
      <c r="AE108" s="11">
        <v>5</v>
      </c>
      <c r="AF108" s="11">
        <v>128</v>
      </c>
      <c r="AG108" s="14">
        <v>814.23289999999997</v>
      </c>
      <c r="AH108" s="14">
        <v>-0.76870000000000005</v>
      </c>
      <c r="AJ108" s="11"/>
      <c r="AK108" s="11"/>
      <c r="AL108" s="14"/>
      <c r="AM108" s="14"/>
    </row>
    <row r="109" spans="2:39" x14ac:dyDescent="0.25">
      <c r="B109" s="11">
        <v>2.5</v>
      </c>
      <c r="C109" s="11">
        <v>128</v>
      </c>
      <c r="D109" s="13">
        <v>2.75</v>
      </c>
      <c r="E109" s="11">
        <v>1470</v>
      </c>
      <c r="F109" s="11">
        <f t="shared" si="1"/>
        <v>6.8027210884353737E-4</v>
      </c>
      <c r="P109" s="11">
        <v>6.6</v>
      </c>
      <c r="Q109" s="11">
        <v>-58</v>
      </c>
      <c r="R109" s="14">
        <v>561.84</v>
      </c>
      <c r="S109" s="14">
        <v>-0.70899999999999996</v>
      </c>
      <c r="T109" s="11"/>
      <c r="Z109" s="11">
        <v>5</v>
      </c>
      <c r="AA109" s="11">
        <v>25</v>
      </c>
      <c r="AB109" s="14">
        <v>761.53660000000002</v>
      </c>
      <c r="AC109" s="14">
        <v>-0.75770000000000004</v>
      </c>
      <c r="AE109" s="11">
        <v>5.5</v>
      </c>
      <c r="AF109" s="11">
        <v>128</v>
      </c>
      <c r="AG109" s="14">
        <v>784.7645</v>
      </c>
      <c r="AH109" s="14">
        <v>-0.76190000000000002</v>
      </c>
      <c r="AJ109" s="11"/>
      <c r="AK109" s="11"/>
      <c r="AL109" s="14"/>
      <c r="AM109" s="14"/>
    </row>
    <row r="110" spans="2:39" x14ac:dyDescent="0.25">
      <c r="B110" s="11">
        <v>3</v>
      </c>
      <c r="C110" s="11">
        <v>128</v>
      </c>
      <c r="D110" s="13">
        <v>2.77</v>
      </c>
      <c r="E110" s="11">
        <v>1470</v>
      </c>
      <c r="F110" s="11">
        <f t="shared" si="1"/>
        <v>6.8027210884353737E-4</v>
      </c>
      <c r="P110" s="11">
        <v>2.2000000000000002</v>
      </c>
      <c r="Q110" s="11">
        <v>25</v>
      </c>
      <c r="R110" s="14">
        <v>229.4195</v>
      </c>
      <c r="S110" s="14">
        <v>-0.61399999999999999</v>
      </c>
      <c r="T110" s="11"/>
      <c r="U110" s="11"/>
      <c r="V110" s="11"/>
      <c r="W110" s="14"/>
      <c r="X110" s="14"/>
      <c r="Z110" s="11">
        <v>2.5</v>
      </c>
      <c r="AA110" s="11">
        <v>128</v>
      </c>
      <c r="AB110" s="14">
        <v>865.96010000000001</v>
      </c>
      <c r="AC110" s="14">
        <v>-0.78539999999999999</v>
      </c>
      <c r="AE110" s="11">
        <v>6</v>
      </c>
      <c r="AF110" s="11">
        <v>128</v>
      </c>
      <c r="AG110" s="14">
        <v>742.45830000000001</v>
      </c>
      <c r="AH110" s="14">
        <v>-0.75139999999999996</v>
      </c>
      <c r="AJ110" s="11"/>
      <c r="AK110" s="11"/>
      <c r="AL110" s="14"/>
      <c r="AM110" s="14"/>
    </row>
    <row r="111" spans="2:39" x14ac:dyDescent="0.25">
      <c r="B111" s="11">
        <v>4</v>
      </c>
      <c r="C111" s="11">
        <v>128</v>
      </c>
      <c r="D111" s="13">
        <v>2.8</v>
      </c>
      <c r="E111" s="11">
        <v>1470</v>
      </c>
      <c r="F111" s="11">
        <f t="shared" si="1"/>
        <v>6.8027210884353737E-4</v>
      </c>
      <c r="P111" s="11">
        <v>2.5</v>
      </c>
      <c r="Q111" s="11">
        <v>25</v>
      </c>
      <c r="R111" s="14">
        <v>839.23140000000001</v>
      </c>
      <c r="S111" s="14">
        <v>-0.77459999999999996</v>
      </c>
      <c r="T111" s="11"/>
      <c r="Z111" s="11">
        <v>3</v>
      </c>
      <c r="AA111" s="11">
        <v>128</v>
      </c>
      <c r="AB111" s="14">
        <v>896.49720000000002</v>
      </c>
      <c r="AC111" s="14">
        <v>-0.78749999999999998</v>
      </c>
    </row>
    <row r="112" spans="2:39" x14ac:dyDescent="0.25">
      <c r="B112" s="11">
        <v>5</v>
      </c>
      <c r="C112" s="11">
        <v>128</v>
      </c>
      <c r="D112" s="13">
        <v>2.87</v>
      </c>
      <c r="E112" s="11">
        <v>1470</v>
      </c>
      <c r="F112" s="11">
        <f t="shared" si="1"/>
        <v>6.8027210884353737E-4</v>
      </c>
      <c r="P112" s="11">
        <v>3</v>
      </c>
      <c r="Q112" s="11">
        <v>25</v>
      </c>
      <c r="R112" s="14">
        <v>843.4837</v>
      </c>
      <c r="S112" s="14">
        <v>-0.7742</v>
      </c>
      <c r="T112" s="11"/>
      <c r="Z112" s="11">
        <v>4</v>
      </c>
      <c r="AA112" s="11">
        <v>128</v>
      </c>
      <c r="AB112" s="14">
        <v>855.74249999999995</v>
      </c>
      <c r="AC112" s="14">
        <v>-0.77869999999999995</v>
      </c>
    </row>
    <row r="113" spans="2:34" x14ac:dyDescent="0.25">
      <c r="B113" s="11">
        <v>5.5</v>
      </c>
      <c r="C113" s="11">
        <v>128</v>
      </c>
      <c r="D113" s="13">
        <v>2.89</v>
      </c>
      <c r="E113" s="11">
        <v>1470</v>
      </c>
      <c r="F113" s="11">
        <f t="shared" si="1"/>
        <v>6.8027210884353737E-4</v>
      </c>
      <c r="P113" s="11">
        <v>4</v>
      </c>
      <c r="Q113" s="11">
        <v>25</v>
      </c>
      <c r="R113" s="14">
        <v>805.59849999999994</v>
      </c>
      <c r="S113" s="14">
        <v>-0.76659999999999995</v>
      </c>
      <c r="T113" s="11"/>
      <c r="Z113" s="11">
        <v>5</v>
      </c>
      <c r="AA113" s="11">
        <v>128</v>
      </c>
      <c r="AB113" s="14">
        <v>814.23289999999997</v>
      </c>
      <c r="AC113" s="14">
        <v>-0.76870000000000005</v>
      </c>
    </row>
    <row r="114" spans="2:34" x14ac:dyDescent="0.25">
      <c r="B114" s="11">
        <v>6</v>
      </c>
      <c r="C114" s="11">
        <v>128</v>
      </c>
      <c r="D114" s="13">
        <v>2.95</v>
      </c>
      <c r="E114" s="11">
        <v>1470</v>
      </c>
      <c r="F114" s="11">
        <f t="shared" si="1"/>
        <v>6.8027210884353737E-4</v>
      </c>
      <c r="P114" s="11">
        <v>5</v>
      </c>
      <c r="Q114" s="11">
        <v>25</v>
      </c>
      <c r="R114" s="14">
        <v>761.53660000000002</v>
      </c>
      <c r="S114" s="14">
        <v>-0.75770000000000004</v>
      </c>
      <c r="T114" s="11"/>
    </row>
    <row r="115" spans="2:34" x14ac:dyDescent="0.25">
      <c r="B115" s="11">
        <v>6.6</v>
      </c>
      <c r="C115" s="11">
        <v>128</v>
      </c>
      <c r="D115" s="13">
        <v>3.1</v>
      </c>
      <c r="E115" s="11">
        <v>1470</v>
      </c>
      <c r="F115" s="11">
        <f t="shared" si="1"/>
        <v>6.8027210884353737E-4</v>
      </c>
      <c r="P115" s="11">
        <v>5.5</v>
      </c>
      <c r="Q115" s="11">
        <v>25</v>
      </c>
      <c r="R115" s="14">
        <v>742.64649999999995</v>
      </c>
      <c r="S115" s="14">
        <v>-0.75260000000000005</v>
      </c>
      <c r="T115" s="11"/>
    </row>
    <row r="116" spans="2:34" x14ac:dyDescent="0.25">
      <c r="B116" s="11">
        <v>2.2000000000000002</v>
      </c>
      <c r="C116" s="11">
        <v>-58</v>
      </c>
      <c r="D116" s="13">
        <v>2.89</v>
      </c>
      <c r="E116" s="11">
        <v>1470</v>
      </c>
      <c r="F116" s="11">
        <f t="shared" si="1"/>
        <v>6.8027210884353737E-4</v>
      </c>
      <c r="P116" s="11">
        <v>6</v>
      </c>
      <c r="Q116" s="11">
        <v>25</v>
      </c>
      <c r="R116" s="14">
        <v>690.88610000000006</v>
      </c>
      <c r="S116" s="14">
        <v>-0.74</v>
      </c>
      <c r="T116" s="11"/>
    </row>
    <row r="117" spans="2:34" x14ac:dyDescent="0.25">
      <c r="B117" s="11">
        <v>2.5</v>
      </c>
      <c r="C117" s="11">
        <v>-58</v>
      </c>
      <c r="D117" s="13">
        <v>2.9</v>
      </c>
      <c r="E117" s="11">
        <v>1470</v>
      </c>
      <c r="F117" s="11">
        <f t="shared" si="1"/>
        <v>6.8027210884353737E-4</v>
      </c>
      <c r="P117" s="11">
        <v>6.6</v>
      </c>
      <c r="Q117" s="11">
        <v>25</v>
      </c>
      <c r="R117" s="14">
        <v>593.83050000000003</v>
      </c>
      <c r="S117" s="14">
        <v>-0.71360000000000001</v>
      </c>
      <c r="T117" s="11"/>
      <c r="Z117" s="11"/>
      <c r="AA117" s="11"/>
      <c r="AB117" s="14"/>
      <c r="AC117" s="14"/>
    </row>
    <row r="118" spans="2:34" x14ac:dyDescent="0.25">
      <c r="B118" s="11">
        <v>3</v>
      </c>
      <c r="C118" s="11">
        <v>-58</v>
      </c>
      <c r="D118" s="13">
        <v>2.83</v>
      </c>
      <c r="E118" s="11">
        <v>1470</v>
      </c>
      <c r="F118" s="11">
        <f t="shared" si="1"/>
        <v>6.8027210884353737E-4</v>
      </c>
      <c r="P118" s="11">
        <v>2.2000000000000002</v>
      </c>
      <c r="Q118" s="11">
        <v>128</v>
      </c>
      <c r="R118" s="14">
        <v>313.16730000000001</v>
      </c>
      <c r="S118" s="14">
        <v>-0.66220000000000001</v>
      </c>
      <c r="T118" s="11"/>
      <c r="Z118" s="11"/>
      <c r="AA118" s="11"/>
      <c r="AB118" s="14"/>
      <c r="AC118" s="14"/>
    </row>
    <row r="119" spans="2:34" x14ac:dyDescent="0.25">
      <c r="B119" s="11">
        <v>4</v>
      </c>
      <c r="C119" s="11">
        <v>-58</v>
      </c>
      <c r="D119" s="13">
        <v>2.74</v>
      </c>
      <c r="E119" s="11">
        <v>1470</v>
      </c>
      <c r="F119" s="11">
        <f t="shared" si="1"/>
        <v>6.8027210884353737E-4</v>
      </c>
      <c r="P119" s="11">
        <v>2.5</v>
      </c>
      <c r="Q119" s="11">
        <v>128</v>
      </c>
      <c r="R119" s="14">
        <v>865.96010000000001</v>
      </c>
      <c r="S119" s="14">
        <v>-0.78539999999999999</v>
      </c>
      <c r="T119" s="11"/>
      <c r="Z119" s="11"/>
      <c r="AA119" s="11"/>
      <c r="AB119" s="14"/>
      <c r="AC119" s="14"/>
    </row>
    <row r="120" spans="2:34" x14ac:dyDescent="0.25">
      <c r="B120" s="11">
        <v>5</v>
      </c>
      <c r="C120" s="11">
        <v>-58</v>
      </c>
      <c r="D120" s="13">
        <v>2.71</v>
      </c>
      <c r="E120" s="11">
        <v>1470</v>
      </c>
      <c r="F120" s="11">
        <f t="shared" si="1"/>
        <v>6.8027210884353737E-4</v>
      </c>
      <c r="P120" s="11">
        <v>3</v>
      </c>
      <c r="Q120" s="11">
        <v>128</v>
      </c>
      <c r="R120" s="14">
        <v>896.49720000000002</v>
      </c>
      <c r="S120" s="14">
        <v>-0.78749999999999998</v>
      </c>
      <c r="T120" s="11"/>
    </row>
    <row r="121" spans="2:34" x14ac:dyDescent="0.25">
      <c r="B121" s="11">
        <v>5.5</v>
      </c>
      <c r="C121" s="11">
        <v>-58</v>
      </c>
      <c r="D121" s="13">
        <v>2.75</v>
      </c>
      <c r="E121" s="11">
        <v>1470</v>
      </c>
      <c r="F121" s="11">
        <f t="shared" si="1"/>
        <v>6.8027210884353737E-4</v>
      </c>
      <c r="P121" s="11">
        <v>4</v>
      </c>
      <c r="Q121" s="11">
        <v>128</v>
      </c>
      <c r="R121" s="14">
        <v>855.74249999999995</v>
      </c>
      <c r="S121" s="14">
        <v>-0.77869999999999995</v>
      </c>
      <c r="T121" s="11"/>
    </row>
    <row r="122" spans="2:34" x14ac:dyDescent="0.25">
      <c r="B122" s="11">
        <v>6</v>
      </c>
      <c r="C122" s="11">
        <v>-58</v>
      </c>
      <c r="D122" s="13">
        <v>2.79</v>
      </c>
      <c r="E122" s="11">
        <v>1470</v>
      </c>
      <c r="F122" s="11">
        <f t="shared" si="1"/>
        <v>6.8027210884353737E-4</v>
      </c>
      <c r="P122" s="11">
        <v>5</v>
      </c>
      <c r="Q122" s="11">
        <v>128</v>
      </c>
      <c r="R122" s="14">
        <v>814.23289999999997</v>
      </c>
      <c r="S122" s="14">
        <v>-0.76870000000000005</v>
      </c>
      <c r="T122" s="11"/>
    </row>
    <row r="123" spans="2:34" x14ac:dyDescent="0.25">
      <c r="B123" s="11">
        <v>6.6</v>
      </c>
      <c r="C123" s="11">
        <v>-58</v>
      </c>
      <c r="D123" s="13">
        <v>2.93</v>
      </c>
      <c r="E123" s="11">
        <v>1470</v>
      </c>
      <c r="F123" s="11">
        <f t="shared" si="1"/>
        <v>6.8027210884353737E-4</v>
      </c>
      <c r="P123" s="11">
        <v>5.5</v>
      </c>
      <c r="Q123" s="11">
        <v>128</v>
      </c>
      <c r="R123" s="14">
        <v>784.7645</v>
      </c>
      <c r="S123" s="14">
        <v>-0.76190000000000002</v>
      </c>
      <c r="T123" s="11"/>
    </row>
    <row r="124" spans="2:34" x14ac:dyDescent="0.25">
      <c r="B124" s="11">
        <v>2.2000000000000002</v>
      </c>
      <c r="C124" s="11">
        <v>25</v>
      </c>
      <c r="D124" s="13">
        <v>2.2360000000000002</v>
      </c>
      <c r="E124" s="11">
        <v>2000</v>
      </c>
      <c r="F124" s="11">
        <f t="shared" si="1"/>
        <v>5.0000000000000001E-4</v>
      </c>
      <c r="P124" s="11">
        <v>6</v>
      </c>
      <c r="Q124" s="11">
        <v>128</v>
      </c>
      <c r="R124" s="14">
        <v>742.45830000000001</v>
      </c>
      <c r="S124" s="14">
        <v>-0.75139999999999996</v>
      </c>
      <c r="T124" s="11"/>
    </row>
    <row r="125" spans="2:34" x14ac:dyDescent="0.25">
      <c r="B125" s="11">
        <v>2.5</v>
      </c>
      <c r="C125" s="11">
        <v>25</v>
      </c>
      <c r="D125" s="13">
        <v>2.2629999999999999</v>
      </c>
      <c r="E125" s="11">
        <v>2000</v>
      </c>
      <c r="F125" s="11">
        <f t="shared" si="1"/>
        <v>5.0000000000000001E-4</v>
      </c>
      <c r="P125" s="11">
        <v>6.6</v>
      </c>
      <c r="Q125" s="11">
        <v>128</v>
      </c>
      <c r="R125" s="14">
        <v>422.16219999999998</v>
      </c>
      <c r="S125" s="14">
        <v>-0.72109999999999996</v>
      </c>
      <c r="T125" s="11"/>
    </row>
    <row r="126" spans="2:34" x14ac:dyDescent="0.25">
      <c r="B126" s="11">
        <v>3</v>
      </c>
      <c r="C126" s="11">
        <v>25</v>
      </c>
      <c r="D126" s="13">
        <v>2.2749999999999999</v>
      </c>
      <c r="E126" s="11">
        <v>2000</v>
      </c>
      <c r="F126" s="11">
        <f t="shared" si="1"/>
        <v>5.0000000000000001E-4</v>
      </c>
    </row>
    <row r="127" spans="2:34" ht="15" customHeight="1" x14ac:dyDescent="0.25">
      <c r="B127" s="11">
        <v>4</v>
      </c>
      <c r="C127" s="11">
        <v>25</v>
      </c>
      <c r="D127" s="13">
        <v>2.2970000000000002</v>
      </c>
      <c r="E127" s="11">
        <v>2000</v>
      </c>
      <c r="F127" s="11">
        <f t="shared" si="1"/>
        <v>5.0000000000000001E-4</v>
      </c>
      <c r="P127" s="45" t="s">
        <v>57</v>
      </c>
      <c r="Q127" s="45"/>
      <c r="R127" s="45"/>
      <c r="S127" s="45"/>
      <c r="T127" s="45"/>
      <c r="U127" s="45"/>
      <c r="V127" s="45"/>
      <c r="W127" s="45"/>
      <c r="X127" s="45"/>
      <c r="Z127" s="45" t="s">
        <v>58</v>
      </c>
      <c r="AA127" s="45"/>
      <c r="AB127" s="45"/>
      <c r="AC127" s="45"/>
      <c r="AD127" s="45"/>
      <c r="AE127" s="45"/>
      <c r="AF127" s="45"/>
      <c r="AG127" s="45"/>
      <c r="AH127" s="45"/>
    </row>
    <row r="128" spans="2:34" ht="15" customHeight="1" x14ac:dyDescent="0.25">
      <c r="B128" s="11">
        <v>5</v>
      </c>
      <c r="C128" s="11">
        <v>25</v>
      </c>
      <c r="D128" s="13">
        <v>2.3140000000000001</v>
      </c>
      <c r="E128" s="11">
        <v>2000</v>
      </c>
      <c r="F128" s="11">
        <f t="shared" si="1"/>
        <v>5.0000000000000001E-4</v>
      </c>
      <c r="P128" s="45"/>
      <c r="Q128" s="45"/>
      <c r="R128" s="45"/>
      <c r="S128" s="45"/>
      <c r="T128" s="45"/>
      <c r="U128" s="45"/>
      <c r="V128" s="45"/>
      <c r="W128" s="45"/>
      <c r="X128" s="45"/>
      <c r="Z128" s="45"/>
      <c r="AA128" s="45"/>
      <c r="AB128" s="45"/>
      <c r="AC128" s="45"/>
      <c r="AD128" s="45"/>
      <c r="AE128" s="45"/>
      <c r="AF128" s="45"/>
      <c r="AG128" s="45"/>
      <c r="AH128" s="45"/>
    </row>
    <row r="129" spans="2:34" x14ac:dyDescent="0.25">
      <c r="B129" s="11">
        <v>5.5</v>
      </c>
      <c r="C129" s="11">
        <v>25</v>
      </c>
      <c r="D129" s="13">
        <v>2.3530000000000002</v>
      </c>
      <c r="E129" s="11">
        <v>2000</v>
      </c>
      <c r="F129" s="11">
        <f t="shared" si="1"/>
        <v>5.0000000000000001E-4</v>
      </c>
      <c r="P129" s="44" t="s">
        <v>64</v>
      </c>
      <c r="Q129" s="44"/>
      <c r="R129" s="44"/>
      <c r="S129" s="44"/>
      <c r="T129" s="44"/>
      <c r="U129" s="44"/>
      <c r="V129" s="44"/>
      <c r="W129" s="44"/>
      <c r="X129" s="44"/>
      <c r="Z129" s="44" t="s">
        <v>64</v>
      </c>
      <c r="AA129" s="44"/>
      <c r="AB129" s="44"/>
      <c r="AC129" s="44"/>
      <c r="AD129" s="44"/>
      <c r="AE129" s="44"/>
      <c r="AF129" s="44"/>
      <c r="AG129" s="44"/>
      <c r="AH129" s="44"/>
    </row>
    <row r="130" spans="2:34" x14ac:dyDescent="0.25">
      <c r="B130" s="11">
        <v>6</v>
      </c>
      <c r="C130" s="11">
        <v>25</v>
      </c>
      <c r="D130" s="13">
        <v>2.4020000000000001</v>
      </c>
      <c r="E130" s="11">
        <v>2000</v>
      </c>
      <c r="F130" s="11">
        <f t="shared" si="1"/>
        <v>5.0000000000000001E-4</v>
      </c>
      <c r="P130" s="9" t="s">
        <v>4</v>
      </c>
      <c r="Z130" s="9" t="s">
        <v>4</v>
      </c>
    </row>
    <row r="131" spans="2:34" x14ac:dyDescent="0.25">
      <c r="B131" s="11">
        <v>6.6</v>
      </c>
      <c r="C131" s="11">
        <v>25</v>
      </c>
      <c r="D131" s="13">
        <v>2.524</v>
      </c>
      <c r="E131" s="11">
        <v>2000</v>
      </c>
      <c r="F131" s="11">
        <f t="shared" si="1"/>
        <v>5.0000000000000001E-4</v>
      </c>
    </row>
    <row r="132" spans="2:34" x14ac:dyDescent="0.25">
      <c r="B132" s="11">
        <v>2.2000000000000002</v>
      </c>
      <c r="C132" s="11">
        <v>128</v>
      </c>
      <c r="D132" s="13">
        <v>2.0489999999999999</v>
      </c>
      <c r="E132" s="11">
        <v>2000</v>
      </c>
      <c r="F132" s="11">
        <f t="shared" ref="F132:F224" si="2">1/E132</f>
        <v>5.0000000000000001E-4</v>
      </c>
      <c r="P132" s="15" t="s">
        <v>5</v>
      </c>
      <c r="Q132" s="15"/>
      <c r="Z132" s="15" t="s">
        <v>5</v>
      </c>
      <c r="AA132" s="15"/>
    </row>
    <row r="133" spans="2:34" x14ac:dyDescent="0.25">
      <c r="B133" s="11">
        <v>2.5</v>
      </c>
      <c r="C133" s="11">
        <v>128</v>
      </c>
      <c r="D133" s="13">
        <v>2.15</v>
      </c>
      <c r="E133" s="11">
        <v>2000</v>
      </c>
      <c r="F133" s="11">
        <f t="shared" si="2"/>
        <v>5.0000000000000001E-4</v>
      </c>
      <c r="P133" s="16" t="s">
        <v>6</v>
      </c>
      <c r="Q133" s="16">
        <v>0.94623965117559583</v>
      </c>
      <c r="Z133" s="16" t="s">
        <v>6</v>
      </c>
      <c r="AA133" s="16">
        <v>0.88720275303091278</v>
      </c>
    </row>
    <row r="134" spans="2:34" x14ac:dyDescent="0.25">
      <c r="B134" s="11">
        <v>3</v>
      </c>
      <c r="C134" s="11">
        <v>128</v>
      </c>
      <c r="D134" s="13">
        <v>2.1890000000000001</v>
      </c>
      <c r="E134" s="11">
        <v>2000</v>
      </c>
      <c r="F134" s="11">
        <f t="shared" si="2"/>
        <v>5.0000000000000001E-4</v>
      </c>
      <c r="P134" s="16" t="s">
        <v>7</v>
      </c>
      <c r="Q134" s="16">
        <v>0.8953694774569132</v>
      </c>
      <c r="Z134" s="16" t="s">
        <v>7</v>
      </c>
      <c r="AA134" s="16">
        <v>0.7871287249856308</v>
      </c>
    </row>
    <row r="135" spans="2:34" x14ac:dyDescent="0.25">
      <c r="B135" s="11">
        <v>4</v>
      </c>
      <c r="C135" s="11">
        <v>128</v>
      </c>
      <c r="D135" s="13">
        <v>2.2200000000000002</v>
      </c>
      <c r="E135" s="11">
        <v>2000</v>
      </c>
      <c r="F135" s="11">
        <f t="shared" si="2"/>
        <v>5.0000000000000001E-4</v>
      </c>
      <c r="P135" s="16" t="s">
        <v>8</v>
      </c>
      <c r="Q135" s="16">
        <v>0.82561579576152211</v>
      </c>
      <c r="Z135" s="16" t="s">
        <v>8</v>
      </c>
      <c r="AA135" s="16">
        <v>0.64521454164271796</v>
      </c>
    </row>
    <row r="136" spans="2:34" x14ac:dyDescent="0.25">
      <c r="B136" s="11">
        <v>5</v>
      </c>
      <c r="C136" s="11">
        <v>128</v>
      </c>
      <c r="D136" s="13">
        <v>2.2770000000000001</v>
      </c>
      <c r="E136" s="11">
        <v>2000</v>
      </c>
      <c r="F136" s="11">
        <f t="shared" si="2"/>
        <v>5.0000000000000001E-4</v>
      </c>
      <c r="P136" s="16" t="s">
        <v>9</v>
      </c>
      <c r="Q136" s="16">
        <v>123.83368219151791</v>
      </c>
      <c r="Z136" s="16" t="s">
        <v>9</v>
      </c>
      <c r="AA136" s="16">
        <v>4.2660436108546633E-2</v>
      </c>
    </row>
    <row r="137" spans="2:34" x14ac:dyDescent="0.25">
      <c r="B137" s="11">
        <v>5.5</v>
      </c>
      <c r="C137" s="11">
        <v>128</v>
      </c>
      <c r="D137" s="13">
        <v>2.3180000000000001</v>
      </c>
      <c r="E137" s="11">
        <v>2000</v>
      </c>
      <c r="F137" s="11">
        <f t="shared" si="2"/>
        <v>5.0000000000000001E-4</v>
      </c>
      <c r="P137" s="16" t="s">
        <v>10</v>
      </c>
      <c r="Q137" s="16">
        <v>6</v>
      </c>
      <c r="Z137" s="16" t="s">
        <v>10</v>
      </c>
      <c r="AA137" s="16">
        <v>6</v>
      </c>
    </row>
    <row r="138" spans="2:34" x14ac:dyDescent="0.25">
      <c r="B138" s="11">
        <v>6</v>
      </c>
      <c r="C138" s="11">
        <v>128</v>
      </c>
      <c r="D138" s="13">
        <v>2.36</v>
      </c>
      <c r="E138" s="11">
        <v>2000</v>
      </c>
      <c r="F138" s="11">
        <f t="shared" si="2"/>
        <v>5.0000000000000001E-4</v>
      </c>
    </row>
    <row r="139" spans="2:34" x14ac:dyDescent="0.25">
      <c r="B139" s="11">
        <v>6.6</v>
      </c>
      <c r="C139" s="11">
        <v>128</v>
      </c>
      <c r="D139" s="13">
        <v>2.4910000000000001</v>
      </c>
      <c r="E139" s="11">
        <v>2000</v>
      </c>
      <c r="F139" s="11">
        <f t="shared" si="2"/>
        <v>5.0000000000000001E-4</v>
      </c>
      <c r="P139" s="9" t="s">
        <v>11</v>
      </c>
      <c r="Z139" s="9" t="s">
        <v>11</v>
      </c>
    </row>
    <row r="140" spans="2:34" x14ac:dyDescent="0.25">
      <c r="B140" s="11">
        <v>2.2000000000000002</v>
      </c>
      <c r="C140" s="11">
        <v>-58</v>
      </c>
      <c r="D140" s="13">
        <v>2.2999999999999998</v>
      </c>
      <c r="E140" s="11">
        <v>2000</v>
      </c>
      <c r="F140" s="11">
        <f t="shared" si="2"/>
        <v>5.0000000000000001E-4</v>
      </c>
      <c r="P140" s="17"/>
      <c r="Q140" s="17" t="s">
        <v>16</v>
      </c>
      <c r="R140" s="17" t="s">
        <v>17</v>
      </c>
      <c r="S140" s="17" t="s">
        <v>18</v>
      </c>
      <c r="T140" s="17" t="s">
        <v>19</v>
      </c>
      <c r="U140" s="17" t="s">
        <v>20</v>
      </c>
      <c r="Z140" s="17"/>
      <c r="AA140" s="17" t="s">
        <v>16</v>
      </c>
      <c r="AB140" s="17" t="s">
        <v>17</v>
      </c>
      <c r="AC140" s="17" t="s">
        <v>18</v>
      </c>
      <c r="AD140" s="17" t="s">
        <v>19</v>
      </c>
      <c r="AE140" s="17" t="s">
        <v>20</v>
      </c>
    </row>
    <row r="141" spans="2:34" x14ac:dyDescent="0.25">
      <c r="B141" s="11">
        <v>2.5</v>
      </c>
      <c r="C141" s="11">
        <v>-58</v>
      </c>
      <c r="D141" s="13">
        <v>2.2999999999999998</v>
      </c>
      <c r="E141" s="11">
        <v>2000</v>
      </c>
      <c r="F141" s="11">
        <f t="shared" si="2"/>
        <v>5.0000000000000001E-4</v>
      </c>
      <c r="P141" s="16" t="s">
        <v>12</v>
      </c>
      <c r="Q141" s="16">
        <v>2</v>
      </c>
      <c r="R141" s="16">
        <v>393679.42676234379</v>
      </c>
      <c r="S141" s="16">
        <v>196839.7133811719</v>
      </c>
      <c r="T141" s="16">
        <v>12.836160840468908</v>
      </c>
      <c r="U141" s="16">
        <v>3.3844460173787935E-2</v>
      </c>
      <c r="Z141" s="16" t="s">
        <v>12</v>
      </c>
      <c r="AA141" s="16">
        <v>2</v>
      </c>
      <c r="AB141" s="16">
        <v>2.018833657308583E-2</v>
      </c>
      <c r="AC141" s="16">
        <v>1.0094168286542915E-2</v>
      </c>
      <c r="AD141" s="16">
        <v>5.5465120289186371</v>
      </c>
      <c r="AE141" s="16">
        <v>9.8214495949201244E-2</v>
      </c>
    </row>
    <row r="142" spans="2:34" x14ac:dyDescent="0.25">
      <c r="B142" s="11">
        <v>3</v>
      </c>
      <c r="C142" s="11">
        <v>-58</v>
      </c>
      <c r="D142" s="13">
        <v>2.2400000000000002</v>
      </c>
      <c r="E142" s="11">
        <v>2000</v>
      </c>
      <c r="F142" s="11">
        <f t="shared" si="2"/>
        <v>5.0000000000000001E-4</v>
      </c>
      <c r="P142" s="16" t="s">
        <v>13</v>
      </c>
      <c r="Q142" s="16">
        <v>3</v>
      </c>
      <c r="R142" s="16">
        <v>46004.342535329575</v>
      </c>
      <c r="S142" s="16">
        <v>15334.780845109859</v>
      </c>
      <c r="T142" s="16"/>
      <c r="U142" s="16"/>
      <c r="Z142" s="16" t="s">
        <v>13</v>
      </c>
      <c r="AA142" s="16">
        <v>3</v>
      </c>
      <c r="AB142" s="16">
        <v>5.4597384269141676E-3</v>
      </c>
      <c r="AC142" s="16">
        <v>1.8199128089713891E-3</v>
      </c>
      <c r="AD142" s="16"/>
      <c r="AE142" s="16"/>
    </row>
    <row r="143" spans="2:34" x14ac:dyDescent="0.25">
      <c r="B143" s="11">
        <v>4</v>
      </c>
      <c r="C143" s="11">
        <v>-58</v>
      </c>
      <c r="D143" s="13">
        <v>2.2000000000000002</v>
      </c>
      <c r="E143" s="11">
        <v>2000</v>
      </c>
      <c r="F143" s="11">
        <f t="shared" si="2"/>
        <v>5.0000000000000001E-4</v>
      </c>
      <c r="P143" s="16" t="s">
        <v>14</v>
      </c>
      <c r="Q143" s="16">
        <v>5</v>
      </c>
      <c r="R143" s="16">
        <v>439683.76929767337</v>
      </c>
      <c r="S143" s="16"/>
      <c r="T143" s="16"/>
      <c r="U143" s="16"/>
      <c r="Z143" s="16" t="s">
        <v>14</v>
      </c>
      <c r="AA143" s="16">
        <v>5</v>
      </c>
      <c r="AB143" s="16">
        <v>2.5648074999999999E-2</v>
      </c>
      <c r="AC143" s="16"/>
      <c r="AD143" s="16"/>
      <c r="AE143" s="16"/>
    </row>
    <row r="144" spans="2:34" x14ac:dyDescent="0.25">
      <c r="B144" s="11">
        <v>5</v>
      </c>
      <c r="C144" s="11">
        <v>-58</v>
      </c>
      <c r="D144" s="13">
        <v>2.21</v>
      </c>
      <c r="E144" s="11">
        <v>2000</v>
      </c>
      <c r="F144" s="11">
        <f t="shared" si="2"/>
        <v>5.0000000000000001E-4</v>
      </c>
    </row>
    <row r="145" spans="2:34" x14ac:dyDescent="0.25">
      <c r="B145" s="11">
        <v>5.5</v>
      </c>
      <c r="C145" s="11">
        <v>-58</v>
      </c>
      <c r="D145" s="13">
        <v>2.2400000000000002</v>
      </c>
      <c r="E145" s="11">
        <v>2000</v>
      </c>
      <c r="F145" s="11">
        <f t="shared" si="2"/>
        <v>5.0000000000000001E-4</v>
      </c>
      <c r="P145" s="17"/>
      <c r="Q145" s="17" t="s">
        <v>21</v>
      </c>
      <c r="R145" s="17" t="s">
        <v>9</v>
      </c>
      <c r="S145" s="17" t="s">
        <v>22</v>
      </c>
      <c r="T145" s="17" t="s">
        <v>23</v>
      </c>
      <c r="U145" s="17" t="s">
        <v>24</v>
      </c>
      <c r="V145" s="17" t="s">
        <v>25</v>
      </c>
      <c r="W145" s="17" t="s">
        <v>26</v>
      </c>
      <c r="X145" s="17" t="s">
        <v>27</v>
      </c>
      <c r="Z145" s="17"/>
      <c r="AA145" s="17" t="s">
        <v>21</v>
      </c>
      <c r="AB145" s="17" t="s">
        <v>9</v>
      </c>
      <c r="AC145" s="17" t="s">
        <v>22</v>
      </c>
      <c r="AD145" s="17" t="s">
        <v>23</v>
      </c>
      <c r="AE145" s="17" t="s">
        <v>24</v>
      </c>
      <c r="AF145" s="17" t="s">
        <v>25</v>
      </c>
      <c r="AG145" s="17" t="s">
        <v>26</v>
      </c>
      <c r="AH145" s="17" t="s">
        <v>27</v>
      </c>
    </row>
    <row r="146" spans="2:34" x14ac:dyDescent="0.25">
      <c r="B146" s="11">
        <v>6</v>
      </c>
      <c r="C146" s="11">
        <v>-58</v>
      </c>
      <c r="D146" s="13">
        <v>2.29</v>
      </c>
      <c r="E146" s="11">
        <v>2000</v>
      </c>
      <c r="F146" s="11">
        <f t="shared" si="2"/>
        <v>5.0000000000000001E-4</v>
      </c>
      <c r="P146" s="16" t="s">
        <v>15</v>
      </c>
      <c r="Q146" s="16">
        <v>-3268.7642629843303</v>
      </c>
      <c r="R146" s="16">
        <v>793.91731441734578</v>
      </c>
      <c r="S146" s="16">
        <v>-4.1172603287828151</v>
      </c>
      <c r="T146" s="16">
        <v>2.5961497969696806E-2</v>
      </c>
      <c r="U146" s="16">
        <v>-5795.3634869525777</v>
      </c>
      <c r="V146" s="16">
        <v>-742.16503901608348</v>
      </c>
      <c r="W146" s="16">
        <v>-5795.3634869525777</v>
      </c>
      <c r="X146" s="16">
        <v>-742.16503901608348</v>
      </c>
      <c r="Z146" s="16" t="s">
        <v>15</v>
      </c>
      <c r="AA146" s="16">
        <v>0.16507048935044796</v>
      </c>
      <c r="AB146" s="16">
        <v>0.27350280043186814</v>
      </c>
      <c r="AC146" s="16">
        <v>0.60354222731832108</v>
      </c>
      <c r="AD146" s="16">
        <v>0.5887280151008234</v>
      </c>
      <c r="AE146" s="16">
        <v>-0.70533748736869839</v>
      </c>
      <c r="AF146" s="16">
        <v>1.0354784660695944</v>
      </c>
      <c r="AG146" s="16">
        <v>-0.70533748736869839</v>
      </c>
      <c r="AH146" s="16">
        <v>1.0354784660695944</v>
      </c>
    </row>
    <row r="147" spans="2:34" x14ac:dyDescent="0.25">
      <c r="B147" s="11">
        <v>6.6</v>
      </c>
      <c r="C147" s="11">
        <v>-58</v>
      </c>
      <c r="D147" s="13">
        <v>2.4300000000000002</v>
      </c>
      <c r="E147" s="11">
        <v>2000</v>
      </c>
      <c r="F147" s="11">
        <f t="shared" si="2"/>
        <v>5.0000000000000001E-4</v>
      </c>
      <c r="P147" s="16" t="s">
        <v>0</v>
      </c>
      <c r="Q147" s="16">
        <v>1665.1577777777791</v>
      </c>
      <c r="R147" s="16">
        <v>337.03259371021682</v>
      </c>
      <c r="S147" s="16">
        <v>4.9406431569330485</v>
      </c>
      <c r="T147" s="16">
        <v>1.5904137411184224E-2</v>
      </c>
      <c r="U147" s="16">
        <v>592.56964516451421</v>
      </c>
      <c r="V147" s="16">
        <v>2737.7459103910442</v>
      </c>
      <c r="W147" s="16">
        <v>592.56964516451421</v>
      </c>
      <c r="X147" s="16">
        <v>2737.7459103910442</v>
      </c>
      <c r="Z147" s="16" t="s">
        <v>0</v>
      </c>
      <c r="AA147" s="16">
        <v>-0.38011111111111118</v>
      </c>
      <c r="AB147" s="16">
        <v>0.11610700074504682</v>
      </c>
      <c r="AC147" s="16">
        <v>-3.2738001039728597</v>
      </c>
      <c r="AD147" s="16">
        <v>4.6643181849573917E-2</v>
      </c>
      <c r="AE147" s="16">
        <v>-0.74961540664975823</v>
      </c>
      <c r="AF147" s="16">
        <v>-1.0606815572464068E-2</v>
      </c>
      <c r="AG147" s="16">
        <v>-0.74961540664975823</v>
      </c>
      <c r="AH147" s="16">
        <v>-1.0606815572464068E-2</v>
      </c>
    </row>
    <row r="148" spans="2:34" x14ac:dyDescent="0.25">
      <c r="B148" s="11">
        <v>2.2000000000000002</v>
      </c>
      <c r="C148" s="11">
        <v>25</v>
      </c>
      <c r="D148" s="13">
        <v>1.8109999999999999</v>
      </c>
      <c r="E148" s="11">
        <v>2610</v>
      </c>
      <c r="F148" s="11">
        <f t="shared" si="2"/>
        <v>3.8314176245210729E-4</v>
      </c>
      <c r="P148" s="16" t="s">
        <v>2</v>
      </c>
      <c r="Q148" s="16">
        <v>-0.74659204610895757</v>
      </c>
      <c r="R148" s="16">
        <v>0.66449323445870689</v>
      </c>
      <c r="S148" s="16">
        <v>-1.1235510120989087</v>
      </c>
      <c r="T148" s="16">
        <v>0.34299983892676861</v>
      </c>
      <c r="U148" s="16">
        <v>-2.8613060849980907</v>
      </c>
      <c r="V148" s="16">
        <v>1.3681219927801753</v>
      </c>
      <c r="W148" s="16">
        <v>-2.8613060849980907</v>
      </c>
      <c r="X148" s="16">
        <v>1.3681219927801753</v>
      </c>
      <c r="Z148" s="16" t="s">
        <v>2</v>
      </c>
      <c r="AA148" s="16">
        <v>1.4023016086305519E-4</v>
      </c>
      <c r="AB148" s="16">
        <v>2.2891648436445229E-4</v>
      </c>
      <c r="AC148" s="16">
        <v>0.6125821880079122</v>
      </c>
      <c r="AD148" s="16">
        <v>0.58346099170849508</v>
      </c>
      <c r="AE148" s="16">
        <v>-5.8828425902113202E-4</v>
      </c>
      <c r="AF148" s="16">
        <v>8.6874458074724236E-4</v>
      </c>
      <c r="AG148" s="16">
        <v>-5.8828425902113202E-4</v>
      </c>
      <c r="AH148" s="16">
        <v>8.6874458074724236E-4</v>
      </c>
    </row>
    <row r="149" spans="2:34" x14ac:dyDescent="0.25">
      <c r="B149" s="11">
        <v>2.5</v>
      </c>
      <c r="C149" s="11">
        <v>25</v>
      </c>
      <c r="D149" s="13">
        <v>1.851</v>
      </c>
      <c r="E149" s="11">
        <v>2610</v>
      </c>
      <c r="F149" s="11">
        <f t="shared" si="2"/>
        <v>3.8314176245210729E-4</v>
      </c>
    </row>
    <row r="150" spans="2:34" x14ac:dyDescent="0.25">
      <c r="B150" s="11"/>
      <c r="C150" s="11"/>
      <c r="D150" s="13"/>
      <c r="E150" s="11"/>
      <c r="F150" s="11"/>
    </row>
    <row r="151" spans="2:34" x14ac:dyDescent="0.25">
      <c r="B151" s="11">
        <v>3</v>
      </c>
      <c r="C151" s="11">
        <v>25</v>
      </c>
      <c r="D151" s="13">
        <v>1.863</v>
      </c>
      <c r="E151" s="11">
        <v>2610</v>
      </c>
      <c r="F151" s="11">
        <f t="shared" si="2"/>
        <v>3.8314176245210729E-4</v>
      </c>
    </row>
    <row r="152" spans="2:34" x14ac:dyDescent="0.25">
      <c r="B152" s="11"/>
      <c r="C152" s="11"/>
      <c r="D152" s="13"/>
      <c r="E152" s="11"/>
      <c r="F152" s="11"/>
      <c r="P152" s="44" t="s">
        <v>59</v>
      </c>
      <c r="Q152" s="44"/>
      <c r="R152" s="44"/>
      <c r="S152" s="44"/>
      <c r="T152" s="44"/>
      <c r="U152" s="44"/>
      <c r="V152" s="44"/>
      <c r="W152" s="44"/>
      <c r="X152" s="44"/>
      <c r="Z152" s="44" t="s">
        <v>59</v>
      </c>
      <c r="AA152" s="44"/>
      <c r="AB152" s="44"/>
      <c r="AC152" s="44"/>
      <c r="AD152" s="44"/>
      <c r="AE152" s="44"/>
      <c r="AF152" s="44"/>
      <c r="AG152" s="44"/>
      <c r="AH152" s="44"/>
    </row>
    <row r="153" spans="2:34" x14ac:dyDescent="0.25">
      <c r="B153" s="11">
        <v>4</v>
      </c>
      <c r="C153" s="11">
        <v>25</v>
      </c>
      <c r="D153" s="13">
        <v>1.889</v>
      </c>
      <c r="E153" s="11">
        <v>2610</v>
      </c>
      <c r="F153" s="11">
        <f t="shared" si="2"/>
        <v>3.8314176245210729E-4</v>
      </c>
      <c r="P153" s="9" t="s">
        <v>4</v>
      </c>
      <c r="Z153" s="9" t="s">
        <v>4</v>
      </c>
    </row>
    <row r="154" spans="2:34" x14ac:dyDescent="0.25">
      <c r="B154" s="11">
        <v>5</v>
      </c>
      <c r="C154" s="11">
        <v>25</v>
      </c>
      <c r="D154" s="13">
        <v>1.919</v>
      </c>
      <c r="E154" s="11">
        <v>2610</v>
      </c>
      <c r="F154" s="11">
        <f t="shared" si="2"/>
        <v>3.8314176245210729E-4</v>
      </c>
    </row>
    <row r="155" spans="2:34" x14ac:dyDescent="0.25">
      <c r="B155" s="11">
        <v>5.5</v>
      </c>
      <c r="C155" s="11">
        <v>25</v>
      </c>
      <c r="D155" s="13">
        <v>1.948</v>
      </c>
      <c r="E155" s="11">
        <v>2610</v>
      </c>
      <c r="F155" s="11">
        <f t="shared" si="2"/>
        <v>3.8314176245210729E-4</v>
      </c>
      <c r="P155" s="15" t="s">
        <v>5</v>
      </c>
      <c r="Q155" s="15"/>
      <c r="Z155" s="15" t="s">
        <v>5</v>
      </c>
      <c r="AA155" s="15"/>
    </row>
    <row r="156" spans="2:34" x14ac:dyDescent="0.25">
      <c r="B156" s="11">
        <v>6</v>
      </c>
      <c r="C156" s="11">
        <v>25</v>
      </c>
      <c r="D156" s="13">
        <v>2.0009999999999999</v>
      </c>
      <c r="E156" s="11">
        <v>2610</v>
      </c>
      <c r="F156" s="11">
        <f t="shared" si="2"/>
        <v>3.8314176245210729E-4</v>
      </c>
      <c r="P156" s="16" t="s">
        <v>6</v>
      </c>
      <c r="Q156" s="16">
        <v>0.83550251357195326</v>
      </c>
      <c r="Z156" s="16" t="s">
        <v>6</v>
      </c>
      <c r="AA156" s="16">
        <v>0.86907521929064369</v>
      </c>
    </row>
    <row r="157" spans="2:34" x14ac:dyDescent="0.25">
      <c r="B157" s="11">
        <v>6.6</v>
      </c>
      <c r="C157" s="11">
        <v>25</v>
      </c>
      <c r="D157" s="13">
        <v>2.1160000000000001</v>
      </c>
      <c r="E157" s="11">
        <v>2610</v>
      </c>
      <c r="F157" s="11">
        <f t="shared" si="2"/>
        <v>3.8314176245210729E-4</v>
      </c>
      <c r="P157" s="16" t="s">
        <v>7</v>
      </c>
      <c r="Q157" s="16">
        <v>0.69806445018505192</v>
      </c>
      <c r="Z157" s="16" t="s">
        <v>7</v>
      </c>
      <c r="AA157" s="16">
        <v>0.75529173678508044</v>
      </c>
    </row>
    <row r="158" spans="2:34" x14ac:dyDescent="0.25">
      <c r="B158" s="11">
        <v>2.2000000000000002</v>
      </c>
      <c r="C158" s="11">
        <v>128</v>
      </c>
      <c r="D158" s="13">
        <v>1.72</v>
      </c>
      <c r="E158" s="11">
        <v>2610</v>
      </c>
      <c r="F158" s="11">
        <f t="shared" si="2"/>
        <v>3.8314176245210729E-4</v>
      </c>
      <c r="P158" s="16" t="s">
        <v>8</v>
      </c>
      <c r="Q158" s="16">
        <v>0.63096766133728566</v>
      </c>
      <c r="Z158" s="16" t="s">
        <v>8</v>
      </c>
      <c r="AA158" s="16">
        <v>0.70091212273732062</v>
      </c>
    </row>
    <row r="159" spans="2:34" x14ac:dyDescent="0.25">
      <c r="B159" s="11">
        <v>2.5</v>
      </c>
      <c r="C159" s="11">
        <v>128</v>
      </c>
      <c r="D159" s="13">
        <v>1.7390000000000001</v>
      </c>
      <c r="E159" s="11">
        <v>2610</v>
      </c>
      <c r="F159" s="11">
        <f t="shared" si="2"/>
        <v>3.8314176245210729E-4</v>
      </c>
      <c r="P159" s="16" t="s">
        <v>9</v>
      </c>
      <c r="Q159" s="16">
        <v>31.533800816927901</v>
      </c>
      <c r="Z159" s="16" t="s">
        <v>9</v>
      </c>
      <c r="AA159" s="16">
        <v>5.3519568460418379E-3</v>
      </c>
    </row>
    <row r="160" spans="2:34" x14ac:dyDescent="0.25">
      <c r="B160" s="11">
        <v>3</v>
      </c>
      <c r="C160" s="11">
        <v>128</v>
      </c>
      <c r="D160" s="13">
        <v>1.7749999999999999</v>
      </c>
      <c r="E160" s="11">
        <v>2610</v>
      </c>
      <c r="F160" s="11">
        <f t="shared" si="2"/>
        <v>3.8314176245210729E-4</v>
      </c>
      <c r="P160" s="16" t="s">
        <v>10</v>
      </c>
      <c r="Q160" s="16">
        <v>12</v>
      </c>
      <c r="Z160" s="16" t="s">
        <v>10</v>
      </c>
      <c r="AA160" s="16">
        <v>12</v>
      </c>
    </row>
    <row r="161" spans="2:34" x14ac:dyDescent="0.25">
      <c r="B161" s="11">
        <v>4</v>
      </c>
      <c r="C161" s="11">
        <v>128</v>
      </c>
      <c r="D161" s="13">
        <v>1.8160000000000001</v>
      </c>
      <c r="E161" s="11">
        <v>2610</v>
      </c>
      <c r="F161" s="11">
        <f t="shared" si="2"/>
        <v>3.8314176245210729E-4</v>
      </c>
    </row>
    <row r="162" spans="2:34" x14ac:dyDescent="0.25">
      <c r="B162" s="11">
        <v>5</v>
      </c>
      <c r="C162" s="11">
        <v>128</v>
      </c>
      <c r="D162" s="13">
        <v>1.877</v>
      </c>
      <c r="E162" s="11">
        <v>2610</v>
      </c>
      <c r="F162" s="11">
        <f t="shared" si="2"/>
        <v>3.8314176245210729E-4</v>
      </c>
      <c r="P162" s="9" t="s">
        <v>11</v>
      </c>
      <c r="Z162" s="9" t="s">
        <v>11</v>
      </c>
    </row>
    <row r="163" spans="2:34" x14ac:dyDescent="0.25">
      <c r="B163" s="11">
        <v>5.5</v>
      </c>
      <c r="C163" s="11">
        <v>128</v>
      </c>
      <c r="D163" s="13">
        <v>1.8879999999999999</v>
      </c>
      <c r="E163" s="11">
        <v>2610</v>
      </c>
      <c r="F163" s="11">
        <f t="shared" si="2"/>
        <v>3.8314176245210729E-4</v>
      </c>
      <c r="P163" s="17"/>
      <c r="Q163" s="17" t="s">
        <v>16</v>
      </c>
      <c r="R163" s="17" t="s">
        <v>17</v>
      </c>
      <c r="S163" s="17" t="s">
        <v>18</v>
      </c>
      <c r="T163" s="17" t="s">
        <v>19</v>
      </c>
      <c r="U163" s="17" t="s">
        <v>20</v>
      </c>
      <c r="Z163" s="17"/>
      <c r="AA163" s="17" t="s">
        <v>16</v>
      </c>
      <c r="AB163" s="17" t="s">
        <v>17</v>
      </c>
      <c r="AC163" s="17" t="s">
        <v>18</v>
      </c>
      <c r="AD163" s="17" t="s">
        <v>19</v>
      </c>
      <c r="AE163" s="17" t="s">
        <v>20</v>
      </c>
    </row>
    <row r="164" spans="2:34" x14ac:dyDescent="0.25">
      <c r="B164" s="11">
        <v>6</v>
      </c>
      <c r="C164" s="11">
        <v>128</v>
      </c>
      <c r="D164" s="13">
        <v>1.96</v>
      </c>
      <c r="E164" s="11">
        <v>2610</v>
      </c>
      <c r="F164" s="11">
        <f t="shared" si="2"/>
        <v>3.8314176245210729E-4</v>
      </c>
      <c r="P164" s="16" t="s">
        <v>12</v>
      </c>
      <c r="Q164" s="16">
        <v>2</v>
      </c>
      <c r="R164" s="16">
        <v>20690.758962354026</v>
      </c>
      <c r="S164" s="16">
        <v>10345.379481177013</v>
      </c>
      <c r="T164" s="16">
        <v>10.403842898784145</v>
      </c>
      <c r="U164" s="16">
        <v>4.566822413911811E-3</v>
      </c>
      <c r="Z164" s="16" t="s">
        <v>12</v>
      </c>
      <c r="AA164" s="16">
        <v>2</v>
      </c>
      <c r="AB164" s="16">
        <v>7.9567152126295182E-4</v>
      </c>
      <c r="AC164" s="16">
        <v>3.9783576063147591E-4</v>
      </c>
      <c r="AD164" s="16">
        <v>13.889244159065409</v>
      </c>
      <c r="AE164" s="16">
        <v>1.7738580209951628E-3</v>
      </c>
    </row>
    <row r="165" spans="2:34" x14ac:dyDescent="0.25">
      <c r="B165" s="11">
        <v>6.6</v>
      </c>
      <c r="C165" s="11">
        <v>128</v>
      </c>
      <c r="D165" s="13">
        <v>2.0590000000000002</v>
      </c>
      <c r="E165" s="11">
        <v>2610</v>
      </c>
      <c r="F165" s="11">
        <f t="shared" si="2"/>
        <v>3.8314176245210729E-4</v>
      </c>
      <c r="P165" s="16" t="s">
        <v>13</v>
      </c>
      <c r="Q165" s="16">
        <v>9</v>
      </c>
      <c r="R165" s="16">
        <v>8949.4253456551451</v>
      </c>
      <c r="S165" s="16">
        <v>994.38059396168273</v>
      </c>
      <c r="T165" s="16"/>
      <c r="U165" s="16"/>
      <c r="Z165" s="16" t="s">
        <v>13</v>
      </c>
      <c r="AA165" s="16">
        <v>9</v>
      </c>
      <c r="AB165" s="16">
        <v>2.5779097873704685E-4</v>
      </c>
      <c r="AC165" s="16">
        <v>2.8643442081894096E-5</v>
      </c>
      <c r="AD165" s="16"/>
      <c r="AE165" s="16"/>
    </row>
    <row r="166" spans="2:34" x14ac:dyDescent="0.25">
      <c r="B166" s="11">
        <v>2.2000000000000002</v>
      </c>
      <c r="C166" s="11">
        <v>-58</v>
      </c>
      <c r="D166" s="13">
        <v>1.9039999999999999</v>
      </c>
      <c r="E166" s="11">
        <v>2610</v>
      </c>
      <c r="F166" s="11">
        <f t="shared" si="2"/>
        <v>3.8314176245210729E-4</v>
      </c>
      <c r="P166" s="16" t="s">
        <v>14</v>
      </c>
      <c r="Q166" s="16">
        <v>11</v>
      </c>
      <c r="R166" s="16">
        <v>29640.184308009171</v>
      </c>
      <c r="S166" s="16"/>
      <c r="T166" s="16"/>
      <c r="U166" s="16"/>
      <c r="Z166" s="16" t="s">
        <v>14</v>
      </c>
      <c r="AA166" s="16">
        <v>11</v>
      </c>
      <c r="AB166" s="16">
        <v>1.0534624999999987E-3</v>
      </c>
      <c r="AC166" s="16"/>
      <c r="AD166" s="16"/>
      <c r="AE166" s="16"/>
    </row>
    <row r="167" spans="2:34" x14ac:dyDescent="0.25">
      <c r="B167" s="11">
        <v>2.5</v>
      </c>
      <c r="C167" s="11">
        <v>-58</v>
      </c>
      <c r="D167" s="13">
        <v>1.8759999999999999</v>
      </c>
      <c r="E167" s="11">
        <v>2610</v>
      </c>
      <c r="F167" s="11">
        <f t="shared" si="2"/>
        <v>3.8314176245210729E-4</v>
      </c>
    </row>
    <row r="168" spans="2:34" x14ac:dyDescent="0.25">
      <c r="B168" s="11">
        <v>3</v>
      </c>
      <c r="C168" s="11">
        <v>-58</v>
      </c>
      <c r="D168" s="13">
        <v>1.841</v>
      </c>
      <c r="E168" s="11">
        <v>2610</v>
      </c>
      <c r="F168" s="11">
        <f t="shared" si="2"/>
        <v>3.8314176245210729E-4</v>
      </c>
      <c r="P168" s="17"/>
      <c r="Q168" s="17" t="s">
        <v>21</v>
      </c>
      <c r="R168" s="17" t="s">
        <v>9</v>
      </c>
      <c r="S168" s="17" t="s">
        <v>22</v>
      </c>
      <c r="T168" s="17" t="s">
        <v>23</v>
      </c>
      <c r="U168" s="17" t="s">
        <v>24</v>
      </c>
      <c r="V168" s="17" t="s">
        <v>25</v>
      </c>
      <c r="W168" s="17" t="s">
        <v>26</v>
      </c>
      <c r="X168" s="17" t="s">
        <v>27</v>
      </c>
      <c r="Z168" s="17"/>
      <c r="AA168" s="17" t="s">
        <v>21</v>
      </c>
      <c r="AB168" s="17" t="s">
        <v>9</v>
      </c>
      <c r="AC168" s="17" t="s">
        <v>22</v>
      </c>
      <c r="AD168" s="17" t="s">
        <v>23</v>
      </c>
      <c r="AE168" s="17" t="s">
        <v>24</v>
      </c>
      <c r="AF168" s="17" t="s">
        <v>25</v>
      </c>
      <c r="AG168" s="17" t="s">
        <v>26</v>
      </c>
      <c r="AH168" s="17" t="s">
        <v>27</v>
      </c>
    </row>
    <row r="169" spans="2:34" x14ac:dyDescent="0.25">
      <c r="B169" s="11">
        <v>4</v>
      </c>
      <c r="C169" s="11">
        <v>-58</v>
      </c>
      <c r="D169" s="13">
        <v>1.8240000000000001</v>
      </c>
      <c r="E169" s="11">
        <v>2610</v>
      </c>
      <c r="F169" s="11">
        <f t="shared" si="2"/>
        <v>3.8314176245210729E-4</v>
      </c>
      <c r="P169" s="16" t="s">
        <v>15</v>
      </c>
      <c r="Q169" s="16">
        <v>987.1471138721937</v>
      </c>
      <c r="R169" s="16">
        <v>35.754706593715291</v>
      </c>
      <c r="S169" s="16">
        <v>27.608871891727603</v>
      </c>
      <c r="T169" s="16">
        <v>5.2068701852274947E-10</v>
      </c>
      <c r="U169" s="16">
        <v>906.26434824747241</v>
      </c>
      <c r="V169" s="16">
        <v>1068.0298794969149</v>
      </c>
      <c r="W169" s="16">
        <v>906.26434824747241</v>
      </c>
      <c r="X169" s="16">
        <v>1068.0298794969149</v>
      </c>
      <c r="Z169" s="16" t="s">
        <v>15</v>
      </c>
      <c r="AA169" s="16">
        <v>-0.80212003075058369</v>
      </c>
      <c r="AB169" s="16">
        <v>6.0683343515548441E-3</v>
      </c>
      <c r="AC169" s="16">
        <v>-132.18125177052289</v>
      </c>
      <c r="AD169" s="16">
        <v>4.1250302667174101E-16</v>
      </c>
      <c r="AE169" s="16">
        <v>-0.81584755677020793</v>
      </c>
      <c r="AF169" s="16">
        <v>-0.78839250473095945</v>
      </c>
      <c r="AG169" s="16">
        <v>-0.81584755677020793</v>
      </c>
      <c r="AH169" s="16">
        <v>-0.78839250473095945</v>
      </c>
    </row>
    <row r="170" spans="2:34" x14ac:dyDescent="0.25">
      <c r="B170" s="11">
        <v>5</v>
      </c>
      <c r="C170" s="11">
        <v>-58</v>
      </c>
      <c r="D170" s="13">
        <v>1.8520000000000001</v>
      </c>
      <c r="E170" s="11">
        <v>2610</v>
      </c>
      <c r="F170" s="11">
        <f t="shared" si="2"/>
        <v>3.8314176245210729E-4</v>
      </c>
      <c r="P170" s="16" t="s">
        <v>0</v>
      </c>
      <c r="Q170" s="16">
        <v>-42.37597627118646</v>
      </c>
      <c r="R170" s="16">
        <v>9.4809024527504864</v>
      </c>
      <c r="S170" s="16">
        <v>-4.4696142041723936</v>
      </c>
      <c r="T170" s="16">
        <v>1.5555309943700733E-3</v>
      </c>
      <c r="U170" s="16">
        <v>-63.823267664467046</v>
      </c>
      <c r="V170" s="16">
        <v>-20.928684877905873</v>
      </c>
      <c r="W170" s="16">
        <v>-63.823267664467046</v>
      </c>
      <c r="X170" s="16">
        <v>-20.928684877905873</v>
      </c>
      <c r="Z170" s="16" t="s">
        <v>0</v>
      </c>
      <c r="AA170" s="16">
        <v>8.0146892655367126E-3</v>
      </c>
      <c r="AB170" s="16">
        <v>1.6091108421479581E-3</v>
      </c>
      <c r="AC170" s="16">
        <v>4.9808186332509718</v>
      </c>
      <c r="AD170" s="16">
        <v>7.5858983791770034E-4</v>
      </c>
      <c r="AE170" s="16">
        <v>4.3746276482354574E-3</v>
      </c>
      <c r="AF170" s="16">
        <v>1.1654750882837968E-2</v>
      </c>
      <c r="AG170" s="16">
        <v>4.3746276482354574E-3</v>
      </c>
      <c r="AH170" s="16">
        <v>1.1654750882837968E-2</v>
      </c>
    </row>
    <row r="171" spans="2:34" x14ac:dyDescent="0.25">
      <c r="B171" s="11">
        <v>5.5</v>
      </c>
      <c r="C171" s="11">
        <v>-58</v>
      </c>
      <c r="D171" s="13">
        <v>1.8759999999999999</v>
      </c>
      <c r="E171" s="11">
        <v>2610</v>
      </c>
      <c r="F171" s="11">
        <f t="shared" si="2"/>
        <v>3.8314176245210729E-4</v>
      </c>
      <c r="P171" s="16" t="s">
        <v>2</v>
      </c>
      <c r="Q171" s="16">
        <v>0.10902184560601988</v>
      </c>
      <c r="R171" s="16">
        <v>0.11965010909236048</v>
      </c>
      <c r="S171" s="16">
        <v>0.91117213710071576</v>
      </c>
      <c r="T171" s="16">
        <v>0.38595905844124667</v>
      </c>
      <c r="U171" s="16">
        <v>-0.16164550570685007</v>
      </c>
      <c r="V171" s="16">
        <v>0.3796891969188898</v>
      </c>
      <c r="W171" s="16">
        <v>-0.16164550570685007</v>
      </c>
      <c r="X171" s="16">
        <v>0.3796891969188898</v>
      </c>
      <c r="Z171" s="16" t="s">
        <v>2</v>
      </c>
      <c r="AA171" s="16">
        <v>-3.4996352746957378E-5</v>
      </c>
      <c r="AB171" s="16">
        <v>2.0307168939265755E-5</v>
      </c>
      <c r="AC171" s="16">
        <v>-1.7233496629502476</v>
      </c>
      <c r="AD171" s="16">
        <v>0.11891934567148622</v>
      </c>
      <c r="AE171" s="16">
        <v>-8.0934360419070641E-5</v>
      </c>
      <c r="AF171" s="16">
        <v>1.0941654925155885E-5</v>
      </c>
      <c r="AG171" s="16">
        <v>-8.0934360419070641E-5</v>
      </c>
      <c r="AH171" s="16">
        <v>1.0941654925155885E-5</v>
      </c>
    </row>
    <row r="172" spans="2:34" x14ac:dyDescent="0.25">
      <c r="B172" s="11">
        <v>6</v>
      </c>
      <c r="C172" s="11">
        <v>-58</v>
      </c>
      <c r="D172" s="13">
        <v>1.9510000000000001</v>
      </c>
      <c r="E172" s="11">
        <v>2610</v>
      </c>
      <c r="F172" s="11">
        <f t="shared" si="2"/>
        <v>3.8314176245210729E-4</v>
      </c>
    </row>
    <row r="173" spans="2:34" x14ac:dyDescent="0.25">
      <c r="B173" s="11"/>
      <c r="C173" s="11"/>
      <c r="D173" s="13"/>
      <c r="E173" s="11"/>
      <c r="F173" s="11"/>
    </row>
    <row r="174" spans="2:34" x14ac:dyDescent="0.25">
      <c r="B174" s="11"/>
      <c r="C174" s="11"/>
      <c r="D174" s="13"/>
      <c r="E174" s="11"/>
      <c r="F174" s="11"/>
    </row>
    <row r="175" spans="2:34" x14ac:dyDescent="0.25">
      <c r="B175" s="11">
        <v>6.6</v>
      </c>
      <c r="C175" s="11">
        <v>-58</v>
      </c>
      <c r="D175" s="13">
        <v>2.0739999999999998</v>
      </c>
      <c r="E175" s="11">
        <v>2610</v>
      </c>
      <c r="F175" s="11">
        <f t="shared" si="2"/>
        <v>3.8314176245210729E-4</v>
      </c>
      <c r="P175" s="44" t="s">
        <v>66</v>
      </c>
      <c r="Q175" s="44"/>
      <c r="R175" s="44"/>
      <c r="S175" s="44"/>
      <c r="T175" s="44"/>
      <c r="U175" s="44"/>
      <c r="V175" s="44"/>
      <c r="W175" s="44"/>
      <c r="X175" s="44"/>
      <c r="Z175" s="44" t="s">
        <v>66</v>
      </c>
      <c r="AA175" s="44"/>
      <c r="AB175" s="44"/>
      <c r="AC175" s="44"/>
      <c r="AD175" s="44"/>
      <c r="AE175" s="44"/>
      <c r="AF175" s="44"/>
      <c r="AG175" s="44"/>
      <c r="AH175" s="44"/>
    </row>
    <row r="176" spans="2:34" x14ac:dyDescent="0.25">
      <c r="B176" s="11">
        <v>2.2000000000000002</v>
      </c>
      <c r="C176" s="11">
        <v>25</v>
      </c>
      <c r="D176" s="13">
        <v>1.405</v>
      </c>
      <c r="E176" s="11">
        <v>3830</v>
      </c>
      <c r="F176" s="11">
        <f t="shared" si="2"/>
        <v>2.6109660574412532E-4</v>
      </c>
      <c r="P176" s="9" t="s">
        <v>4</v>
      </c>
      <c r="Z176" s="9" t="s">
        <v>4</v>
      </c>
    </row>
    <row r="177" spans="2:34" x14ac:dyDescent="0.25">
      <c r="B177" s="11">
        <v>2.5</v>
      </c>
      <c r="C177" s="11">
        <v>25</v>
      </c>
      <c r="D177" s="13">
        <v>1.4139999999999999</v>
      </c>
      <c r="E177" s="11">
        <v>3830</v>
      </c>
      <c r="F177" s="11">
        <f t="shared" si="2"/>
        <v>2.6109660574412532E-4</v>
      </c>
    </row>
    <row r="178" spans="2:34" x14ac:dyDescent="0.25">
      <c r="B178" s="11">
        <v>3</v>
      </c>
      <c r="C178" s="11">
        <v>25</v>
      </c>
      <c r="D178" s="13">
        <v>1.427</v>
      </c>
      <c r="E178" s="11">
        <v>3830</v>
      </c>
      <c r="F178" s="11">
        <f t="shared" si="2"/>
        <v>2.6109660574412532E-4</v>
      </c>
      <c r="P178" s="15" t="s">
        <v>5</v>
      </c>
      <c r="Q178" s="15"/>
      <c r="Z178" s="15" t="s">
        <v>5</v>
      </c>
      <c r="AA178" s="15"/>
    </row>
    <row r="179" spans="2:34" x14ac:dyDescent="0.25">
      <c r="B179" s="11">
        <v>4</v>
      </c>
      <c r="C179" s="11">
        <v>25</v>
      </c>
      <c r="D179" s="13">
        <v>1.454</v>
      </c>
      <c r="E179" s="11">
        <v>3830</v>
      </c>
      <c r="F179" s="11">
        <f t="shared" si="2"/>
        <v>2.6109660574412532E-4</v>
      </c>
      <c r="P179" s="16" t="s">
        <v>6</v>
      </c>
      <c r="Q179" s="16">
        <v>0.9722002276319166</v>
      </c>
      <c r="Z179" s="16" t="s">
        <v>6</v>
      </c>
      <c r="AA179" s="16">
        <v>0.95013309766665921</v>
      </c>
    </row>
    <row r="180" spans="2:34" x14ac:dyDescent="0.25">
      <c r="B180" s="11">
        <v>5</v>
      </c>
      <c r="C180" s="11">
        <v>25</v>
      </c>
      <c r="D180" s="13">
        <v>1.484</v>
      </c>
      <c r="E180" s="11">
        <v>3830</v>
      </c>
      <c r="F180" s="11">
        <f t="shared" si="2"/>
        <v>2.6109660574412532E-4</v>
      </c>
      <c r="P180" s="16" t="s">
        <v>7</v>
      </c>
      <c r="Q180" s="16">
        <v>0.94517328260755051</v>
      </c>
      <c r="Z180" s="16" t="s">
        <v>7</v>
      </c>
      <c r="AA180" s="16">
        <v>0.90275290328164137</v>
      </c>
    </row>
    <row r="181" spans="2:34" x14ac:dyDescent="0.25">
      <c r="B181" s="11">
        <v>5.5</v>
      </c>
      <c r="C181" s="11">
        <v>25</v>
      </c>
      <c r="D181" s="13">
        <v>1.5029999999999999</v>
      </c>
      <c r="E181" s="11">
        <v>3830</v>
      </c>
      <c r="F181" s="11">
        <f t="shared" si="2"/>
        <v>2.6109660574412532E-4</v>
      </c>
      <c r="P181" s="16" t="s">
        <v>8</v>
      </c>
      <c r="Q181" s="16">
        <v>0.92689771014340072</v>
      </c>
      <c r="Z181" s="16" t="s">
        <v>8</v>
      </c>
      <c r="AA181" s="16">
        <v>0.87033720437552187</v>
      </c>
    </row>
    <row r="182" spans="2:34" x14ac:dyDescent="0.25">
      <c r="B182" s="11">
        <v>6</v>
      </c>
      <c r="C182" s="11">
        <v>25</v>
      </c>
      <c r="D182" s="13">
        <v>1.552</v>
      </c>
      <c r="E182" s="11">
        <v>3830</v>
      </c>
      <c r="F182" s="11">
        <f t="shared" si="2"/>
        <v>2.6109660574412532E-4</v>
      </c>
      <c r="P182" s="16" t="s">
        <v>9</v>
      </c>
      <c r="Q182" s="16">
        <v>14.368671526162981</v>
      </c>
      <c r="Z182" s="16" t="s">
        <v>9</v>
      </c>
      <c r="AA182" s="16">
        <v>3.988027893133652E-3</v>
      </c>
    </row>
    <row r="183" spans="2:34" x14ac:dyDescent="0.25">
      <c r="B183" s="11">
        <v>6.6</v>
      </c>
      <c r="C183" s="11">
        <v>25</v>
      </c>
      <c r="D183" s="13">
        <v>1.663</v>
      </c>
      <c r="E183" s="11">
        <v>3830</v>
      </c>
      <c r="F183" s="11">
        <f t="shared" si="2"/>
        <v>2.6109660574412532E-4</v>
      </c>
      <c r="P183" s="16" t="s">
        <v>10</v>
      </c>
      <c r="Q183" s="16">
        <v>9</v>
      </c>
      <c r="Z183" s="16" t="s">
        <v>10</v>
      </c>
      <c r="AA183" s="16">
        <v>9</v>
      </c>
    </row>
    <row r="184" spans="2:34" x14ac:dyDescent="0.25">
      <c r="B184" s="11">
        <v>2.2000000000000002</v>
      </c>
      <c r="C184" s="11">
        <v>128</v>
      </c>
      <c r="D184" s="13">
        <v>1.32</v>
      </c>
      <c r="E184" s="11">
        <v>3830</v>
      </c>
      <c r="F184" s="11">
        <f t="shared" si="2"/>
        <v>2.6109660574412532E-4</v>
      </c>
    </row>
    <row r="185" spans="2:34" x14ac:dyDescent="0.25">
      <c r="B185" s="11">
        <v>2.5</v>
      </c>
      <c r="C185" s="11">
        <v>128</v>
      </c>
      <c r="D185" s="13">
        <v>1.33</v>
      </c>
      <c r="E185" s="11">
        <v>3830</v>
      </c>
      <c r="F185" s="11">
        <f t="shared" si="2"/>
        <v>2.6109660574412532E-4</v>
      </c>
      <c r="P185" s="9" t="s">
        <v>11</v>
      </c>
      <c r="Z185" s="9" t="s">
        <v>11</v>
      </c>
    </row>
    <row r="186" spans="2:34" x14ac:dyDescent="0.25">
      <c r="B186" s="11">
        <v>3</v>
      </c>
      <c r="C186" s="11">
        <v>128</v>
      </c>
      <c r="D186" s="13">
        <v>1.36</v>
      </c>
      <c r="E186" s="11">
        <v>3830</v>
      </c>
      <c r="F186" s="11">
        <f t="shared" si="2"/>
        <v>2.6109660574412532E-4</v>
      </c>
      <c r="P186" s="17"/>
      <c r="Q186" s="17" t="s">
        <v>16</v>
      </c>
      <c r="R186" s="17" t="s">
        <v>17</v>
      </c>
      <c r="S186" s="17" t="s">
        <v>18</v>
      </c>
      <c r="T186" s="17" t="s">
        <v>19</v>
      </c>
      <c r="U186" s="17" t="s">
        <v>20</v>
      </c>
      <c r="Z186" s="17"/>
      <c r="AA186" s="17" t="s">
        <v>16</v>
      </c>
      <c r="AB186" s="17" t="s">
        <v>17</v>
      </c>
      <c r="AC186" s="17" t="s">
        <v>18</v>
      </c>
      <c r="AD186" s="17" t="s">
        <v>19</v>
      </c>
      <c r="AE186" s="17" t="s">
        <v>20</v>
      </c>
    </row>
    <row r="187" spans="2:34" x14ac:dyDescent="0.25">
      <c r="B187" s="11">
        <v>4</v>
      </c>
      <c r="C187" s="11">
        <v>128</v>
      </c>
      <c r="D187" s="13">
        <v>1.4059999999999999</v>
      </c>
      <c r="E187" s="11">
        <v>3830</v>
      </c>
      <c r="F187" s="11">
        <f t="shared" si="2"/>
        <v>2.6109660574412532E-4</v>
      </c>
      <c r="P187" s="16" t="s">
        <v>12</v>
      </c>
      <c r="Q187" s="16">
        <v>2</v>
      </c>
      <c r="R187" s="16">
        <v>21355.201631761622</v>
      </c>
      <c r="S187" s="16">
        <v>10677.600815880811</v>
      </c>
      <c r="T187" s="16">
        <v>51.71784820758117</v>
      </c>
      <c r="U187" s="16">
        <v>1.648074095655892E-4</v>
      </c>
      <c r="Z187" s="16" t="s">
        <v>12</v>
      </c>
      <c r="AA187" s="16">
        <v>2</v>
      </c>
      <c r="AB187" s="16">
        <v>8.8584935669708395E-4</v>
      </c>
      <c r="AC187" s="16">
        <v>4.4292467834854197E-4</v>
      </c>
      <c r="AD187" s="16">
        <v>27.849250016053713</v>
      </c>
      <c r="AE187" s="16">
        <v>9.196655816814123E-4</v>
      </c>
    </row>
    <row r="188" spans="2:34" x14ac:dyDescent="0.25">
      <c r="B188" s="11">
        <v>5</v>
      </c>
      <c r="C188" s="11">
        <v>128</v>
      </c>
      <c r="D188" s="13">
        <v>1.45</v>
      </c>
      <c r="E188" s="11">
        <v>3830</v>
      </c>
      <c r="F188" s="11">
        <f t="shared" si="2"/>
        <v>2.6109660574412532E-4</v>
      </c>
      <c r="P188" s="16" t="s">
        <v>13</v>
      </c>
      <c r="Q188" s="16">
        <v>6</v>
      </c>
      <c r="R188" s="16">
        <v>1238.7523285606007</v>
      </c>
      <c r="S188" s="16">
        <v>206.4587214267668</v>
      </c>
      <c r="T188" s="16"/>
      <c r="U188" s="16"/>
      <c r="Z188" s="16" t="s">
        <v>13</v>
      </c>
      <c r="AA188" s="16">
        <v>6</v>
      </c>
      <c r="AB188" s="16">
        <v>9.5426198858472214E-5</v>
      </c>
      <c r="AC188" s="16">
        <v>1.5904366476412035E-5</v>
      </c>
      <c r="AD188" s="16"/>
      <c r="AE188" s="16"/>
    </row>
    <row r="189" spans="2:34" x14ac:dyDescent="0.25">
      <c r="B189" s="11">
        <v>5.5</v>
      </c>
      <c r="C189" s="11">
        <v>128</v>
      </c>
      <c r="D189" s="13">
        <v>1.4890000000000001</v>
      </c>
      <c r="E189" s="11">
        <v>3830</v>
      </c>
      <c r="F189" s="11">
        <f t="shared" si="2"/>
        <v>2.6109660574412532E-4</v>
      </c>
      <c r="P189" s="16" t="s">
        <v>14</v>
      </c>
      <c r="Q189" s="16">
        <v>8</v>
      </c>
      <c r="R189" s="16">
        <v>22593.953960322222</v>
      </c>
      <c r="S189" s="16"/>
      <c r="T189" s="16"/>
      <c r="U189" s="16"/>
      <c r="Z189" s="16" t="s">
        <v>14</v>
      </c>
      <c r="AA189" s="16">
        <v>8</v>
      </c>
      <c r="AB189" s="16">
        <v>9.8127555555555619E-4</v>
      </c>
      <c r="AC189" s="16"/>
      <c r="AD189" s="16"/>
      <c r="AE189" s="16"/>
    </row>
    <row r="190" spans="2:34" x14ac:dyDescent="0.25">
      <c r="B190" s="11">
        <v>6</v>
      </c>
      <c r="C190" s="11">
        <v>128</v>
      </c>
      <c r="D190" s="13">
        <v>1.508</v>
      </c>
      <c r="E190" s="11">
        <v>3830</v>
      </c>
      <c r="F190" s="11">
        <f t="shared" si="2"/>
        <v>2.6109660574412532E-4</v>
      </c>
    </row>
    <row r="191" spans="2:34" x14ac:dyDescent="0.25">
      <c r="B191" s="11">
        <v>6.6</v>
      </c>
      <c r="C191" s="11">
        <v>128</v>
      </c>
      <c r="D191" s="13">
        <v>1.633</v>
      </c>
      <c r="E191" s="11">
        <v>3830</v>
      </c>
      <c r="F191" s="11">
        <f t="shared" si="2"/>
        <v>2.6109660574412532E-4</v>
      </c>
      <c r="P191" s="17"/>
      <c r="Q191" s="17" t="s">
        <v>21</v>
      </c>
      <c r="R191" s="17" t="s">
        <v>9</v>
      </c>
      <c r="S191" s="17" t="s">
        <v>22</v>
      </c>
      <c r="T191" s="17" t="s">
        <v>23</v>
      </c>
      <c r="U191" s="17" t="s">
        <v>24</v>
      </c>
      <c r="V191" s="17" t="s">
        <v>25</v>
      </c>
      <c r="W191" s="17" t="s">
        <v>26</v>
      </c>
      <c r="X191" s="17" t="s">
        <v>27</v>
      </c>
      <c r="Z191" s="17"/>
      <c r="AA191" s="17" t="s">
        <v>21</v>
      </c>
      <c r="AB191" s="17" t="s">
        <v>9</v>
      </c>
      <c r="AC191" s="17" t="s">
        <v>22</v>
      </c>
      <c r="AD191" s="17" t="s">
        <v>23</v>
      </c>
      <c r="AE191" s="17" t="s">
        <v>24</v>
      </c>
      <c r="AF191" s="17" t="s">
        <v>25</v>
      </c>
      <c r="AG191" s="17" t="s">
        <v>26</v>
      </c>
      <c r="AH191" s="17" t="s">
        <v>27</v>
      </c>
    </row>
    <row r="192" spans="2:34" x14ac:dyDescent="0.25">
      <c r="B192" s="11">
        <v>2.2000000000000002</v>
      </c>
      <c r="C192" s="11">
        <v>-58</v>
      </c>
      <c r="D192" s="13">
        <v>1.44</v>
      </c>
      <c r="E192" s="11">
        <v>3830</v>
      </c>
      <c r="F192" s="11">
        <f t="shared" si="2"/>
        <v>2.6109660574412532E-4</v>
      </c>
      <c r="P192" s="16" t="s">
        <v>15</v>
      </c>
      <c r="Q192" s="16">
        <v>1184.5978561401826</v>
      </c>
      <c r="R192" s="16">
        <v>64.734058099598499</v>
      </c>
      <c r="S192" s="16">
        <v>18.299453037805609</v>
      </c>
      <c r="T192" s="16">
        <v>1.7156362069152174E-6</v>
      </c>
      <c r="U192" s="16">
        <v>1026.199322203568</v>
      </c>
      <c r="V192" s="16">
        <v>1342.9963900767971</v>
      </c>
      <c r="W192" s="16">
        <v>1026.199322203568</v>
      </c>
      <c r="X192" s="16">
        <v>1342.9963900767971</v>
      </c>
      <c r="Z192" s="16" t="s">
        <v>15</v>
      </c>
      <c r="AA192" s="16">
        <v>-0.86383919005387722</v>
      </c>
      <c r="AB192" s="16">
        <v>1.7966951841502134E-2</v>
      </c>
      <c r="AC192" s="16">
        <v>-48.079340206082257</v>
      </c>
      <c r="AD192" s="16">
        <v>5.4274707997929781E-9</v>
      </c>
      <c r="AE192" s="16">
        <v>-0.90780273744379969</v>
      </c>
      <c r="AF192" s="16">
        <v>-0.81987564266395474</v>
      </c>
      <c r="AG192" s="16">
        <v>-0.90780273744379969</v>
      </c>
      <c r="AH192" s="16">
        <v>-0.81987564266395474</v>
      </c>
    </row>
    <row r="193" spans="2:34" x14ac:dyDescent="0.25">
      <c r="B193" s="11">
        <v>2.5</v>
      </c>
      <c r="C193" s="11">
        <v>-58</v>
      </c>
      <c r="D193" s="13">
        <v>1.4359999999999999</v>
      </c>
      <c r="E193" s="11">
        <v>3830</v>
      </c>
      <c r="F193" s="11">
        <f t="shared" si="2"/>
        <v>2.6109660574412532E-4</v>
      </c>
      <c r="P193" s="16" t="s">
        <v>0</v>
      </c>
      <c r="Q193" s="16">
        <v>-84.153133333333344</v>
      </c>
      <c r="R193" s="16">
        <v>11.731971173585647</v>
      </c>
      <c r="S193" s="16">
        <v>-7.1729747787654672</v>
      </c>
      <c r="T193" s="16">
        <v>3.7084029561230861E-4</v>
      </c>
      <c r="U193" s="16">
        <v>-112.86023263527122</v>
      </c>
      <c r="V193" s="16">
        <v>-55.44603403139547</v>
      </c>
      <c r="W193" s="16">
        <v>-112.86023263527122</v>
      </c>
      <c r="X193" s="16">
        <v>-55.44603403139547</v>
      </c>
      <c r="Z193" s="16" t="s">
        <v>0</v>
      </c>
      <c r="AA193" s="16">
        <v>2.0566666666666698E-2</v>
      </c>
      <c r="AB193" s="16">
        <v>3.2562111393880304E-3</v>
      </c>
      <c r="AC193" s="16">
        <v>6.3161342389277557</v>
      </c>
      <c r="AD193" s="16">
        <v>7.355025563872624E-4</v>
      </c>
      <c r="AE193" s="16">
        <v>1.2599005039867862E-2</v>
      </c>
      <c r="AF193" s="16">
        <v>2.8534328293465534E-2</v>
      </c>
      <c r="AG193" s="16">
        <v>1.2599005039867862E-2</v>
      </c>
      <c r="AH193" s="16">
        <v>2.8534328293465534E-2</v>
      </c>
    </row>
    <row r="194" spans="2:34" x14ac:dyDescent="0.25">
      <c r="B194" s="11">
        <v>3</v>
      </c>
      <c r="C194" s="11">
        <v>-58</v>
      </c>
      <c r="D194" s="13">
        <v>1.42</v>
      </c>
      <c r="E194" s="11">
        <v>3830</v>
      </c>
      <c r="F194" s="11">
        <f t="shared" si="2"/>
        <v>2.6109660574412532E-4</v>
      </c>
      <c r="P194" s="16" t="s">
        <v>2</v>
      </c>
      <c r="Q194" s="16">
        <v>0.45389787627493899</v>
      </c>
      <c r="R194" s="16">
        <v>6.2953917978918181E-2</v>
      </c>
      <c r="S194" s="16">
        <v>7.2100020276250154</v>
      </c>
      <c r="T194" s="16">
        <v>3.6057382212574714E-4</v>
      </c>
      <c r="U194" s="16">
        <v>0.29985518829631574</v>
      </c>
      <c r="V194" s="16">
        <v>0.60794056425356224</v>
      </c>
      <c r="W194" s="16">
        <v>0.29985518829631574</v>
      </c>
      <c r="X194" s="16">
        <v>0.60794056425356224</v>
      </c>
      <c r="Z194" s="16" t="s">
        <v>2</v>
      </c>
      <c r="AA194" s="16">
        <v>-6.9464173737218674E-5</v>
      </c>
      <c r="AB194" s="16">
        <v>1.7472873565578511E-5</v>
      </c>
      <c r="AC194" s="16">
        <v>-3.9755437751271097</v>
      </c>
      <c r="AD194" s="16">
        <v>7.3204189531205326E-3</v>
      </c>
      <c r="AE194" s="16">
        <v>-1.1221875513839041E-4</v>
      </c>
      <c r="AF194" s="16">
        <v>-2.670959233604695E-5</v>
      </c>
      <c r="AG194" s="16">
        <v>-1.1221875513839041E-4</v>
      </c>
      <c r="AH194" s="16">
        <v>-2.670959233604695E-5</v>
      </c>
    </row>
    <row r="195" spans="2:34" x14ac:dyDescent="0.25">
      <c r="B195" s="11">
        <v>4</v>
      </c>
      <c r="C195" s="11">
        <v>-58</v>
      </c>
      <c r="D195" s="13">
        <v>1.4179999999999999</v>
      </c>
      <c r="E195" s="11">
        <v>3830</v>
      </c>
      <c r="F195" s="11">
        <f t="shared" si="2"/>
        <v>2.6109660574412532E-4</v>
      </c>
    </row>
    <row r="196" spans="2:34" x14ac:dyDescent="0.25">
      <c r="B196" s="11">
        <v>5</v>
      </c>
      <c r="C196" s="11">
        <v>-58</v>
      </c>
      <c r="D196" s="13">
        <v>1.4450000000000001</v>
      </c>
      <c r="E196" s="11">
        <v>3830</v>
      </c>
      <c r="F196" s="11">
        <f t="shared" si="2"/>
        <v>2.6109660574412532E-4</v>
      </c>
    </row>
    <row r="197" spans="2:34" x14ac:dyDescent="0.25">
      <c r="B197" s="11">
        <v>6.6</v>
      </c>
      <c r="C197" s="11">
        <v>-58</v>
      </c>
      <c r="D197" s="13">
        <v>2.0739999999999998</v>
      </c>
      <c r="E197" s="11">
        <v>2610</v>
      </c>
      <c r="F197" s="11">
        <f t="shared" ref="F197:F219" si="3">1/E197</f>
        <v>3.8314176245210729E-4</v>
      </c>
    </row>
    <row r="198" spans="2:34" x14ac:dyDescent="0.25">
      <c r="B198" s="11"/>
      <c r="C198" s="11"/>
      <c r="D198" s="13"/>
      <c r="E198" s="11"/>
      <c r="F198" s="11"/>
      <c r="P198" s="44" t="s">
        <v>67</v>
      </c>
      <c r="Q198" s="44"/>
      <c r="R198" s="44"/>
      <c r="S198" s="44"/>
      <c r="T198" s="44"/>
      <c r="U198" s="44"/>
      <c r="V198" s="44"/>
      <c r="W198" s="44"/>
      <c r="X198" s="44"/>
      <c r="Z198" s="44" t="s">
        <v>67</v>
      </c>
      <c r="AA198" s="44"/>
      <c r="AB198" s="44"/>
      <c r="AC198" s="44"/>
      <c r="AD198" s="44"/>
      <c r="AE198" s="44"/>
      <c r="AF198" s="44"/>
      <c r="AG198" s="44"/>
      <c r="AH198" s="44"/>
    </row>
    <row r="199" spans="2:34" x14ac:dyDescent="0.25">
      <c r="B199" s="11">
        <v>2.2000000000000002</v>
      </c>
      <c r="C199" s="11">
        <v>25</v>
      </c>
      <c r="D199" s="13">
        <v>1.405</v>
      </c>
      <c r="E199" s="11">
        <v>3830</v>
      </c>
      <c r="F199" s="11">
        <f t="shared" si="3"/>
        <v>2.6109660574412532E-4</v>
      </c>
      <c r="P199" s="9" t="s">
        <v>4</v>
      </c>
      <c r="Z199" s="9" t="s">
        <v>4</v>
      </c>
    </row>
    <row r="200" spans="2:34" x14ac:dyDescent="0.25">
      <c r="B200" s="11">
        <v>2.5</v>
      </c>
      <c r="C200" s="11">
        <v>25</v>
      </c>
      <c r="D200" s="13">
        <v>1.4139999999999999</v>
      </c>
      <c r="E200" s="11">
        <v>3830</v>
      </c>
      <c r="F200" s="11">
        <f t="shared" si="3"/>
        <v>2.6109660574412532E-4</v>
      </c>
    </row>
    <row r="201" spans="2:34" x14ac:dyDescent="0.25">
      <c r="B201" s="11">
        <v>3</v>
      </c>
      <c r="C201" s="11">
        <v>25</v>
      </c>
      <c r="D201" s="13">
        <v>1.427</v>
      </c>
      <c r="E201" s="11">
        <v>3830</v>
      </c>
      <c r="F201" s="11">
        <f t="shared" si="3"/>
        <v>2.6109660574412532E-4</v>
      </c>
      <c r="P201" s="15" t="s">
        <v>5</v>
      </c>
      <c r="Q201" s="15"/>
      <c r="Z201" s="15" t="s">
        <v>5</v>
      </c>
      <c r="AA201" s="15"/>
    </row>
    <row r="202" spans="2:34" x14ac:dyDescent="0.25">
      <c r="B202" s="11">
        <v>4</v>
      </c>
      <c r="C202" s="11">
        <v>25</v>
      </c>
      <c r="D202" s="13">
        <v>1.454</v>
      </c>
      <c r="E202" s="11">
        <v>3830</v>
      </c>
      <c r="F202" s="11">
        <f t="shared" si="3"/>
        <v>2.6109660574412532E-4</v>
      </c>
      <c r="P202" s="16" t="s">
        <v>6</v>
      </c>
      <c r="Q202" s="16">
        <v>0.80003264251388928</v>
      </c>
      <c r="Z202" s="16" t="s">
        <v>6</v>
      </c>
      <c r="AA202" s="16">
        <v>0.99512512413231513</v>
      </c>
    </row>
    <row r="203" spans="2:34" x14ac:dyDescent="0.25">
      <c r="B203" s="11">
        <v>5</v>
      </c>
      <c r="C203" s="11">
        <v>25</v>
      </c>
      <c r="D203" s="13">
        <v>1.484</v>
      </c>
      <c r="E203" s="11">
        <v>3830</v>
      </c>
      <c r="F203" s="11">
        <f t="shared" si="3"/>
        <v>2.6109660574412532E-4</v>
      </c>
      <c r="P203" s="16" t="s">
        <v>7</v>
      </c>
      <c r="Q203" s="16">
        <v>0.64005222908775661</v>
      </c>
      <c r="Z203" s="16" t="s">
        <v>7</v>
      </c>
      <c r="AA203" s="16">
        <v>0.99027401267935566</v>
      </c>
    </row>
    <row r="204" spans="2:34" x14ac:dyDescent="0.25">
      <c r="B204" s="11">
        <v>5.5</v>
      </c>
      <c r="C204" s="11">
        <v>25</v>
      </c>
      <c r="D204" s="13">
        <v>1.5029999999999999</v>
      </c>
      <c r="E204" s="11">
        <v>3830</v>
      </c>
      <c r="F204" s="11">
        <f t="shared" si="3"/>
        <v>2.6109660574412532E-4</v>
      </c>
      <c r="P204" s="16" t="s">
        <v>8</v>
      </c>
      <c r="Q204" s="16">
        <v>0.40008704847959436</v>
      </c>
      <c r="Z204" s="16" t="s">
        <v>8</v>
      </c>
      <c r="AA204" s="16">
        <v>0.98379002113225944</v>
      </c>
    </row>
    <row r="205" spans="2:34" x14ac:dyDescent="0.25">
      <c r="B205" s="11">
        <v>6</v>
      </c>
      <c r="C205" s="11">
        <v>25</v>
      </c>
      <c r="D205" s="13">
        <v>1.552</v>
      </c>
      <c r="E205" s="11">
        <v>3830</v>
      </c>
      <c r="F205" s="11">
        <f t="shared" si="3"/>
        <v>2.6109660574412532E-4</v>
      </c>
      <c r="P205" s="16" t="s">
        <v>9</v>
      </c>
      <c r="Q205" s="16">
        <v>86.515186502772181</v>
      </c>
      <c r="Z205" s="16" t="s">
        <v>9</v>
      </c>
      <c r="AA205" s="16">
        <v>2.0740387385017709E-3</v>
      </c>
    </row>
    <row r="206" spans="2:34" x14ac:dyDescent="0.25">
      <c r="B206" s="11">
        <v>6.6</v>
      </c>
      <c r="C206" s="11">
        <v>25</v>
      </c>
      <c r="D206" s="13">
        <v>1.663</v>
      </c>
      <c r="E206" s="11">
        <v>3830</v>
      </c>
      <c r="F206" s="11">
        <f t="shared" si="3"/>
        <v>2.6109660574412532E-4</v>
      </c>
      <c r="P206" s="16" t="s">
        <v>10</v>
      </c>
      <c r="Q206" s="16">
        <v>6</v>
      </c>
      <c r="Z206" s="16" t="s">
        <v>10</v>
      </c>
      <c r="AA206" s="16">
        <v>6</v>
      </c>
    </row>
    <row r="207" spans="2:34" x14ac:dyDescent="0.25">
      <c r="B207" s="11">
        <v>2.2000000000000002</v>
      </c>
      <c r="C207" s="11">
        <v>128</v>
      </c>
      <c r="D207" s="13">
        <v>1.32</v>
      </c>
      <c r="E207" s="11">
        <v>3830</v>
      </c>
      <c r="F207" s="11">
        <f t="shared" si="3"/>
        <v>2.6109660574412532E-4</v>
      </c>
    </row>
    <row r="208" spans="2:34" x14ac:dyDescent="0.25">
      <c r="B208" s="11">
        <v>2.5</v>
      </c>
      <c r="C208" s="11">
        <v>128</v>
      </c>
      <c r="D208" s="13">
        <v>1.33</v>
      </c>
      <c r="E208" s="11">
        <v>3830</v>
      </c>
      <c r="F208" s="11">
        <f t="shared" si="3"/>
        <v>2.6109660574412532E-4</v>
      </c>
      <c r="P208" s="9" t="s">
        <v>11</v>
      </c>
      <c r="Z208" s="9" t="s">
        <v>11</v>
      </c>
    </row>
    <row r="209" spans="2:34" x14ac:dyDescent="0.25">
      <c r="B209" s="11">
        <v>3</v>
      </c>
      <c r="C209" s="11">
        <v>128</v>
      </c>
      <c r="D209" s="13">
        <v>1.36</v>
      </c>
      <c r="E209" s="11">
        <v>3830</v>
      </c>
      <c r="F209" s="11">
        <f t="shared" si="3"/>
        <v>2.6109660574412532E-4</v>
      </c>
      <c r="P209" s="17"/>
      <c r="Q209" s="17" t="s">
        <v>16</v>
      </c>
      <c r="R209" s="17" t="s">
        <v>17</v>
      </c>
      <c r="S209" s="17" t="s">
        <v>18</v>
      </c>
      <c r="T209" s="17" t="s">
        <v>19</v>
      </c>
      <c r="U209" s="17" t="s">
        <v>20</v>
      </c>
      <c r="Z209" s="17"/>
      <c r="AA209" s="17" t="s">
        <v>16</v>
      </c>
      <c r="AB209" s="17" t="s">
        <v>17</v>
      </c>
      <c r="AC209" s="17" t="s">
        <v>18</v>
      </c>
      <c r="AD209" s="17" t="s">
        <v>19</v>
      </c>
      <c r="AE209" s="17" t="s">
        <v>20</v>
      </c>
    </row>
    <row r="210" spans="2:34" x14ac:dyDescent="0.25">
      <c r="B210" s="11">
        <v>4</v>
      </c>
      <c r="C210" s="11">
        <v>128</v>
      </c>
      <c r="D210" s="13">
        <v>1.4059999999999999</v>
      </c>
      <c r="E210" s="11">
        <v>3830</v>
      </c>
      <c r="F210" s="11">
        <f t="shared" si="3"/>
        <v>2.6109660574412532E-4</v>
      </c>
      <c r="P210" s="16" t="s">
        <v>12</v>
      </c>
      <c r="Q210" s="16">
        <v>2</v>
      </c>
      <c r="R210" s="16">
        <v>39928.397223064982</v>
      </c>
      <c r="S210" s="16">
        <v>19964.198611532491</v>
      </c>
      <c r="T210" s="16">
        <v>2.667271257711735</v>
      </c>
      <c r="U210" s="16">
        <v>0.21595299552598382</v>
      </c>
      <c r="Z210" s="16" t="s">
        <v>12</v>
      </c>
      <c r="AA210" s="16">
        <v>2</v>
      </c>
      <c r="AB210" s="16">
        <v>1.3139434232669149E-3</v>
      </c>
      <c r="AC210" s="16">
        <v>6.5697171163345747E-4</v>
      </c>
      <c r="AD210" s="16">
        <v>152.72598760910458</v>
      </c>
      <c r="AE210" s="16">
        <v>9.5918095840506019E-4</v>
      </c>
    </row>
    <row r="211" spans="2:34" x14ac:dyDescent="0.25">
      <c r="B211" s="11">
        <v>5</v>
      </c>
      <c r="C211" s="11">
        <v>128</v>
      </c>
      <c r="D211" s="13">
        <v>1.45</v>
      </c>
      <c r="E211" s="11">
        <v>3830</v>
      </c>
      <c r="F211" s="11">
        <f t="shared" si="3"/>
        <v>2.6109660574412532E-4</v>
      </c>
      <c r="P211" s="16" t="s">
        <v>13</v>
      </c>
      <c r="Q211" s="16">
        <v>3</v>
      </c>
      <c r="R211" s="16">
        <v>22454.632486828363</v>
      </c>
      <c r="S211" s="16">
        <v>7484.8774956094539</v>
      </c>
      <c r="T211" s="16"/>
      <c r="U211" s="16"/>
      <c r="Z211" s="16" t="s">
        <v>13</v>
      </c>
      <c r="AA211" s="16">
        <v>3</v>
      </c>
      <c r="AB211" s="16">
        <v>1.2904910066418052E-5</v>
      </c>
      <c r="AC211" s="16">
        <v>4.3016366888060176E-6</v>
      </c>
      <c r="AD211" s="16"/>
      <c r="AE211" s="16"/>
    </row>
    <row r="212" spans="2:34" x14ac:dyDescent="0.25">
      <c r="B212" s="11">
        <v>5.5</v>
      </c>
      <c r="C212" s="11">
        <v>128</v>
      </c>
      <c r="D212" s="13">
        <v>1.4890000000000001</v>
      </c>
      <c r="E212" s="11">
        <v>3830</v>
      </c>
      <c r="F212" s="11">
        <f t="shared" si="3"/>
        <v>2.6109660574412532E-4</v>
      </c>
      <c r="P212" s="16" t="s">
        <v>14</v>
      </c>
      <c r="Q212" s="16">
        <v>5</v>
      </c>
      <c r="R212" s="16">
        <v>62383.029709893344</v>
      </c>
      <c r="S212" s="16"/>
      <c r="T212" s="16"/>
      <c r="U212" s="16"/>
      <c r="Z212" s="16" t="s">
        <v>14</v>
      </c>
      <c r="AA212" s="16">
        <v>5</v>
      </c>
      <c r="AB212" s="16">
        <v>1.326848333333333E-3</v>
      </c>
      <c r="AC212" s="16"/>
      <c r="AD212" s="16"/>
      <c r="AE212" s="16"/>
    </row>
    <row r="213" spans="2:34" x14ac:dyDescent="0.25">
      <c r="B213" s="11">
        <v>6</v>
      </c>
      <c r="C213" s="11">
        <v>128</v>
      </c>
      <c r="D213" s="13">
        <v>1.508</v>
      </c>
      <c r="E213" s="11">
        <v>3830</v>
      </c>
      <c r="F213" s="11">
        <f t="shared" si="3"/>
        <v>2.6109660574412532E-4</v>
      </c>
    </row>
    <row r="214" spans="2:34" x14ac:dyDescent="0.25">
      <c r="B214" s="11">
        <v>6.6</v>
      </c>
      <c r="C214" s="11">
        <v>128</v>
      </c>
      <c r="D214" s="13">
        <v>1.633</v>
      </c>
      <c r="E214" s="11">
        <v>3830</v>
      </c>
      <c r="F214" s="11">
        <f t="shared" si="3"/>
        <v>2.6109660574412532E-4</v>
      </c>
      <c r="P214" s="17"/>
      <c r="Q214" s="17" t="s">
        <v>21</v>
      </c>
      <c r="R214" s="17" t="s">
        <v>9</v>
      </c>
      <c r="S214" s="17" t="s">
        <v>22</v>
      </c>
      <c r="T214" s="17" t="s">
        <v>23</v>
      </c>
      <c r="U214" s="17" t="s">
        <v>24</v>
      </c>
      <c r="V214" s="17" t="s">
        <v>25</v>
      </c>
      <c r="W214" s="17" t="s">
        <v>26</v>
      </c>
      <c r="X214" s="17" t="s">
        <v>27</v>
      </c>
      <c r="Z214" s="17"/>
      <c r="AA214" s="17" t="s">
        <v>21</v>
      </c>
      <c r="AB214" s="17" t="s">
        <v>9</v>
      </c>
      <c r="AC214" s="17" t="s">
        <v>22</v>
      </c>
      <c r="AD214" s="17" t="s">
        <v>23</v>
      </c>
      <c r="AE214" s="17" t="s">
        <v>24</v>
      </c>
      <c r="AF214" s="17" t="s">
        <v>25</v>
      </c>
      <c r="AG214" s="17" t="s">
        <v>26</v>
      </c>
      <c r="AH214" s="17" t="s">
        <v>27</v>
      </c>
    </row>
    <row r="215" spans="2:34" x14ac:dyDescent="0.25">
      <c r="B215" s="11">
        <v>2.2000000000000002</v>
      </c>
      <c r="C215" s="11">
        <v>-58</v>
      </c>
      <c r="D215" s="13">
        <v>1.44</v>
      </c>
      <c r="E215" s="11">
        <v>3830</v>
      </c>
      <c r="F215" s="11">
        <f t="shared" si="3"/>
        <v>2.6109660574412532E-4</v>
      </c>
      <c r="P215" s="16" t="s">
        <v>15</v>
      </c>
      <c r="Q215" s="16">
        <v>2316.1941806733998</v>
      </c>
      <c r="R215" s="16">
        <v>742.69919517311916</v>
      </c>
      <c r="S215" s="16">
        <v>3.118616790925036</v>
      </c>
      <c r="T215" s="16">
        <v>5.2528003579970485E-2</v>
      </c>
      <c r="U215" s="16">
        <v>-47.406128942477608</v>
      </c>
      <c r="V215" s="16">
        <v>4679.7944902892777</v>
      </c>
      <c r="W215" s="16">
        <v>-47.406128942477608</v>
      </c>
      <c r="X215" s="16">
        <v>4679.7944902892777</v>
      </c>
      <c r="Z215" s="16" t="s">
        <v>15</v>
      </c>
      <c r="AA215" s="16">
        <v>-1.0056090653434182</v>
      </c>
      <c r="AB215" s="16">
        <v>1.7804815132586905E-2</v>
      </c>
      <c r="AC215" s="16">
        <v>-56.479612838154239</v>
      </c>
      <c r="AD215" s="16">
        <v>1.2226600134707499E-5</v>
      </c>
      <c r="AE215" s="16">
        <v>-1.0622719334783788</v>
      </c>
      <c r="AF215" s="16">
        <v>-0.94894619720845752</v>
      </c>
      <c r="AG215" s="16">
        <v>-1.0622719334783788</v>
      </c>
      <c r="AH215" s="16">
        <v>-0.94894619720845752</v>
      </c>
    </row>
    <row r="216" spans="2:34" x14ac:dyDescent="0.25">
      <c r="B216" s="11">
        <v>2.5</v>
      </c>
      <c r="C216" s="11">
        <v>-58</v>
      </c>
      <c r="D216" s="13">
        <v>1.4359999999999999</v>
      </c>
      <c r="E216" s="11">
        <v>3830</v>
      </c>
      <c r="F216" s="11">
        <f t="shared" si="3"/>
        <v>2.6109660574412532E-4</v>
      </c>
      <c r="P216" s="16" t="s">
        <v>0</v>
      </c>
      <c r="Q216" s="16">
        <v>-270.77877777777803</v>
      </c>
      <c r="R216" s="16">
        <v>117.73225662973013</v>
      </c>
      <c r="S216" s="16">
        <v>-2.2999540272924666</v>
      </c>
      <c r="T216" s="16">
        <v>0.10499278646807088</v>
      </c>
      <c r="U216" s="16">
        <v>-645.4553629017762</v>
      </c>
      <c r="V216" s="16">
        <v>103.89780734622008</v>
      </c>
      <c r="W216" s="16">
        <v>-645.4553629017762</v>
      </c>
      <c r="X216" s="16">
        <v>103.89780734622008</v>
      </c>
      <c r="Z216" s="16" t="s">
        <v>0</v>
      </c>
      <c r="AA216" s="16">
        <v>4.4500000000000067E-2</v>
      </c>
      <c r="AB216" s="16">
        <v>2.822409231163918E-3</v>
      </c>
      <c r="AC216" s="16">
        <v>15.766671788289523</v>
      </c>
      <c r="AD216" s="16">
        <v>5.54621632697863E-4</v>
      </c>
      <c r="AE216" s="16">
        <v>3.551783417028382E-2</v>
      </c>
      <c r="AF216" s="16">
        <v>5.3482165829716315E-2</v>
      </c>
      <c r="AG216" s="16">
        <v>3.551783417028382E-2</v>
      </c>
      <c r="AH216" s="16">
        <v>5.3482165829716315E-2</v>
      </c>
    </row>
    <row r="217" spans="2:34" x14ac:dyDescent="0.25">
      <c r="B217" s="11">
        <v>3</v>
      </c>
      <c r="C217" s="11">
        <v>-58</v>
      </c>
      <c r="D217" s="13">
        <v>1.42</v>
      </c>
      <c r="E217" s="11">
        <v>3830</v>
      </c>
      <c r="F217" s="11">
        <f t="shared" si="3"/>
        <v>2.6109660574412532E-4</v>
      </c>
      <c r="P217" s="16" t="s">
        <v>2</v>
      </c>
      <c r="Q217" s="16">
        <v>-9.8210968633623566E-2</v>
      </c>
      <c r="R217" s="16">
        <v>0.46424167554118884</v>
      </c>
      <c r="S217" s="16">
        <v>-0.21155138327280573</v>
      </c>
      <c r="T217" s="16">
        <v>0.84601362835052207</v>
      </c>
      <c r="U217" s="16">
        <v>-1.5756351737183985</v>
      </c>
      <c r="V217" s="16">
        <v>1.3792132364511511</v>
      </c>
      <c r="W217" s="16">
        <v>-1.5756351737183985</v>
      </c>
      <c r="X217" s="16">
        <v>1.3792132364511511</v>
      </c>
      <c r="Z217" s="16" t="s">
        <v>2</v>
      </c>
      <c r="AA217" s="16">
        <v>-8.3924252313126031E-5</v>
      </c>
      <c r="AB217" s="16">
        <v>1.1129320273366611E-5</v>
      </c>
      <c r="AC217" s="16">
        <v>-7.5408246192684159</v>
      </c>
      <c r="AD217" s="16">
        <v>4.8348259885953307E-3</v>
      </c>
      <c r="AE217" s="16">
        <v>-1.1934271649742068E-4</v>
      </c>
      <c r="AF217" s="16">
        <v>-4.850578812883138E-5</v>
      </c>
      <c r="AG217" s="16">
        <v>-1.1934271649742068E-4</v>
      </c>
      <c r="AH217" s="16">
        <v>-4.850578812883138E-5</v>
      </c>
    </row>
    <row r="218" spans="2:34" x14ac:dyDescent="0.25">
      <c r="B218" s="11">
        <v>4</v>
      </c>
      <c r="C218" s="11">
        <v>-58</v>
      </c>
      <c r="D218" s="13">
        <v>1.4179999999999999</v>
      </c>
      <c r="E218" s="11">
        <v>3830</v>
      </c>
      <c r="F218" s="11">
        <f t="shared" si="3"/>
        <v>2.6109660574412532E-4</v>
      </c>
    </row>
    <row r="219" spans="2:34" x14ac:dyDescent="0.25">
      <c r="B219" s="11">
        <v>5</v>
      </c>
      <c r="C219" s="11">
        <v>-58</v>
      </c>
      <c r="D219" s="13">
        <v>1.4450000000000001</v>
      </c>
      <c r="E219" s="11">
        <v>3830</v>
      </c>
      <c r="F219" s="11">
        <f t="shared" si="3"/>
        <v>2.6109660574412532E-4</v>
      </c>
    </row>
    <row r="220" spans="2:34" x14ac:dyDescent="0.25">
      <c r="B220" s="11"/>
      <c r="C220" s="11"/>
      <c r="D220" s="13"/>
      <c r="E220" s="11"/>
      <c r="F220" s="11"/>
    </row>
    <row r="221" spans="2:34" x14ac:dyDescent="0.25">
      <c r="B221" s="11"/>
      <c r="C221" s="11"/>
      <c r="D221" s="13"/>
      <c r="E221" s="11"/>
      <c r="F221" s="11"/>
    </row>
    <row r="222" spans="2:34" x14ac:dyDescent="0.25">
      <c r="B222" s="11">
        <v>5.5</v>
      </c>
      <c r="C222" s="11">
        <v>-58</v>
      </c>
      <c r="D222" s="13">
        <v>1.4650000000000001</v>
      </c>
      <c r="E222" s="11">
        <v>3830</v>
      </c>
      <c r="F222" s="11">
        <f t="shared" si="2"/>
        <v>2.6109660574412532E-4</v>
      </c>
    </row>
    <row r="223" spans="2:34" x14ac:dyDescent="0.25">
      <c r="B223" s="11">
        <v>6</v>
      </c>
      <c r="C223" s="11">
        <v>-58</v>
      </c>
      <c r="D223" s="13">
        <v>1.536</v>
      </c>
      <c r="E223" s="11">
        <v>3830</v>
      </c>
      <c r="F223" s="11">
        <f t="shared" si="2"/>
        <v>2.6109660574412532E-4</v>
      </c>
    </row>
    <row r="224" spans="2:34" x14ac:dyDescent="0.25">
      <c r="B224" s="11">
        <v>6.6</v>
      </c>
      <c r="C224" s="11">
        <v>-58</v>
      </c>
      <c r="D224" s="13">
        <v>1.6639999999999999</v>
      </c>
      <c r="E224" s="11">
        <v>3830</v>
      </c>
      <c r="F224" s="11">
        <f t="shared" si="2"/>
        <v>2.6109660574412532E-4</v>
      </c>
      <c r="Q224" s="10" t="s">
        <v>0</v>
      </c>
      <c r="R224" s="10" t="s">
        <v>2</v>
      </c>
      <c r="S224" s="10" t="s">
        <v>3</v>
      </c>
      <c r="T224" s="11"/>
      <c r="U224" s="10" t="s">
        <v>1</v>
      </c>
      <c r="W224" s="14" t="s">
        <v>57</v>
      </c>
      <c r="X224" s="14" t="s">
        <v>60</v>
      </c>
    </row>
    <row r="225" spans="2:24" x14ac:dyDescent="0.25">
      <c r="B225" s="11">
        <v>2.2000000000000002</v>
      </c>
      <c r="C225" s="11">
        <v>25</v>
      </c>
      <c r="D225" s="13">
        <v>1.1619999999999999</v>
      </c>
      <c r="E225" s="11">
        <v>5110</v>
      </c>
      <c r="F225" s="11">
        <f t="shared" ref="F225:F248" si="4">1/E225</f>
        <v>1.9569471624266145E-4</v>
      </c>
      <c r="Q225" s="11">
        <f>Main!B12</f>
        <v>5.5</v>
      </c>
      <c r="R225" s="11">
        <f>Main!C12</f>
        <v>25</v>
      </c>
      <c r="S225" s="11">
        <f>Main!D12</f>
        <v>5</v>
      </c>
      <c r="T225" s="11"/>
      <c r="U225" s="18">
        <f>IF(OR($W$225="",$X$225=""),"NaN",($S$225/$W$225)^(1/$X$225)/1000)</f>
        <v>0.75652077822478125</v>
      </c>
      <c r="W225" s="14">
        <f>IF(AND($Q$225&gt;0,AND(ABS($R$225)&gt;0,$S$225&gt;0)),
IF(AND($Q$225&gt;=2.2,$Q$225&lt;2.5),W$228,
IF(AND($Q$225&gt;=2.5,$Q$225&lt;5),W$229,
IF(AND($Q$225&gt;=5,$Q$225&lt;6),W$230,
IF(AND($Q$225&gt;=6,$Q$225&lt;=6.7),W$231,"")))),"")</f>
        <v>733.10306971372256</v>
      </c>
      <c r="X225" s="14">
        <f>IF(AND($Q$225&gt;0,AND(ABS($R$225)&gt;0,$S$225&gt;0)),
IF(AND($Q$225&gt;=2.2,$Q$225&lt;2.5),X$228,
IF(AND($Q$225&gt;=2.5,$Q$225&lt;5),X$229,
IF(AND($Q$225&gt;=5,$Q$225&lt;6),X$230,
IF(AND($Q$225&gt;=6,$Q$225&lt;=6.7),X$231,"")))),"")</f>
        <v>-0.75245912773064083</v>
      </c>
    </row>
    <row r="226" spans="2:24" x14ac:dyDescent="0.25">
      <c r="B226" s="11">
        <v>2.5</v>
      </c>
      <c r="C226" s="11">
        <v>25</v>
      </c>
      <c r="D226" s="13">
        <v>1.1819999999999999</v>
      </c>
      <c r="E226" s="11">
        <v>5110</v>
      </c>
      <c r="F226" s="11">
        <f t="shared" si="4"/>
        <v>1.9569471624266145E-4</v>
      </c>
    </row>
    <row r="227" spans="2:24" x14ac:dyDescent="0.25">
      <c r="B227" s="11">
        <v>3</v>
      </c>
      <c r="C227" s="11">
        <v>25</v>
      </c>
      <c r="D227" s="13">
        <v>1.1910000000000001</v>
      </c>
      <c r="E227" s="11">
        <v>5110</v>
      </c>
      <c r="F227" s="11">
        <f t="shared" si="4"/>
        <v>1.9569471624266145E-4</v>
      </c>
    </row>
    <row r="228" spans="2:24" x14ac:dyDescent="0.25">
      <c r="B228" s="11">
        <v>4</v>
      </c>
      <c r="C228" s="11">
        <v>25</v>
      </c>
      <c r="D228" s="13">
        <v>1.2170000000000001</v>
      </c>
      <c r="E228" s="11">
        <v>5110</v>
      </c>
      <c r="F228" s="11">
        <f t="shared" si="4"/>
        <v>1.9569471624266145E-4</v>
      </c>
      <c r="V228" s="9" t="s">
        <v>61</v>
      </c>
      <c r="W228" s="9">
        <f>($Q$147*$Q$225)+($Q$148*$R$225)+$Q$146</f>
        <v>5870.9387136407313</v>
      </c>
      <c r="X228" s="9">
        <f>($AA$147*$Q$225)+($AA$148*$R$225)+$AA$146</f>
        <v>-1.922034867739087</v>
      </c>
    </row>
    <row r="229" spans="2:24" x14ac:dyDescent="0.25">
      <c r="B229" s="11">
        <v>5</v>
      </c>
      <c r="C229" s="11">
        <v>25</v>
      </c>
      <c r="D229" s="13">
        <v>1.2450000000000001</v>
      </c>
      <c r="E229" s="11">
        <v>5110</v>
      </c>
      <c r="F229" s="11">
        <f t="shared" si="4"/>
        <v>1.9569471624266145E-4</v>
      </c>
      <c r="V229" s="9" t="s">
        <v>62</v>
      </c>
      <c r="W229" s="9">
        <f>($Q$170*$Q$225)+($Q$171*$R$225)+$Q$169</f>
        <v>756.80479052081864</v>
      </c>
      <c r="X229" s="9">
        <f>($AA$170*$Q$225)+($AA$171*$R$225)+$AA$169</f>
        <v>-0.75891414860880568</v>
      </c>
    </row>
    <row r="230" spans="2:24" x14ac:dyDescent="0.25">
      <c r="B230" s="11">
        <v>5.5</v>
      </c>
      <c r="C230" s="11">
        <v>25</v>
      </c>
      <c r="D230" s="13">
        <v>1.274</v>
      </c>
      <c r="E230" s="11">
        <v>5110</v>
      </c>
      <c r="F230" s="11">
        <f t="shared" si="4"/>
        <v>1.9569471624266145E-4</v>
      </c>
      <c r="V230" s="9" t="s">
        <v>63</v>
      </c>
      <c r="W230" s="9">
        <f>($Q$193*Q225)+($Q$194*R225)+$Q$192</f>
        <v>733.10306971372256</v>
      </c>
      <c r="X230" s="9">
        <f>($AA$193*Q225)+($AA$194*R225)+$AA$192</f>
        <v>-0.75245912773064083</v>
      </c>
    </row>
    <row r="231" spans="2:24" x14ac:dyDescent="0.25">
      <c r="B231" s="11">
        <v>6</v>
      </c>
      <c r="C231" s="11">
        <v>25</v>
      </c>
      <c r="D231" s="13">
        <v>1.3240000000000001</v>
      </c>
      <c r="E231" s="11">
        <v>5110</v>
      </c>
      <c r="F231" s="11">
        <f t="shared" si="4"/>
        <v>1.9569471624266145E-4</v>
      </c>
      <c r="V231" s="9" t="s">
        <v>68</v>
      </c>
      <c r="W231" s="9">
        <f>($Q$216*Q225)+($Q$217*R225)+$Q$215</f>
        <v>824.45562867978015</v>
      </c>
      <c r="X231" s="9">
        <f>($AA$216*Q225)+($AA$217*R225)+$AA$215</f>
        <v>-0.76295717165124599</v>
      </c>
    </row>
    <row r="232" spans="2:24" x14ac:dyDescent="0.25">
      <c r="B232" s="11">
        <v>6.6</v>
      </c>
      <c r="C232" s="11">
        <v>25</v>
      </c>
      <c r="D232" s="13">
        <v>1.425</v>
      </c>
      <c r="E232" s="11">
        <v>5110</v>
      </c>
      <c r="F232" s="11">
        <f t="shared" si="4"/>
        <v>1.9569471624266145E-4</v>
      </c>
    </row>
    <row r="233" spans="2:24" x14ac:dyDescent="0.25">
      <c r="B233" s="11">
        <v>2.2000000000000002</v>
      </c>
      <c r="C233" s="11">
        <v>128</v>
      </c>
      <c r="D233" s="13">
        <v>1.08</v>
      </c>
      <c r="E233" s="11">
        <v>5110</v>
      </c>
      <c r="F233" s="11">
        <f t="shared" si="4"/>
        <v>1.9569471624266145E-4</v>
      </c>
    </row>
    <row r="234" spans="2:24" x14ac:dyDescent="0.25">
      <c r="B234" s="11">
        <v>2.5</v>
      </c>
      <c r="C234" s="11">
        <v>128</v>
      </c>
      <c r="D234" s="13">
        <v>1.1060000000000001</v>
      </c>
      <c r="E234" s="11">
        <v>5110</v>
      </c>
      <c r="F234" s="11">
        <f t="shared" si="4"/>
        <v>1.9569471624266145E-4</v>
      </c>
      <c r="Q234" s="10" t="s">
        <v>0</v>
      </c>
      <c r="R234" s="10" t="s">
        <v>2</v>
      </c>
      <c r="S234" s="10" t="s">
        <v>1</v>
      </c>
      <c r="T234" s="11"/>
      <c r="U234" s="10" t="s">
        <v>3</v>
      </c>
      <c r="W234" s="14" t="s">
        <v>57</v>
      </c>
      <c r="X234" s="14" t="s">
        <v>60</v>
      </c>
    </row>
    <row r="235" spans="2:24" x14ac:dyDescent="0.25">
      <c r="B235" s="11">
        <v>3</v>
      </c>
      <c r="C235" s="11">
        <v>128</v>
      </c>
      <c r="D235" s="13">
        <v>1.1339999999999999</v>
      </c>
      <c r="E235" s="11">
        <v>5110</v>
      </c>
      <c r="F235" s="11">
        <f t="shared" si="4"/>
        <v>1.9569471624266145E-4</v>
      </c>
      <c r="Q235" s="11">
        <f>Main!B17</f>
        <v>4.5</v>
      </c>
      <c r="R235" s="11">
        <f>Main!C17</f>
        <v>125</v>
      </c>
      <c r="S235" s="19">
        <f>Main!D17</f>
        <v>1</v>
      </c>
      <c r="T235" s="11"/>
      <c r="U235" s="20">
        <f>IF(OR($W$235="",$X$235=""),"NaN",$W$235*((S235*1000)^$X$235))</f>
        <v>3.9558887796775242</v>
      </c>
      <c r="W235" s="14">
        <f>IF(AND($Q$235&gt;0,AND(ABS($R$235)&gt;0,$S$235&gt;0)),
IF(AND($Q$235&gt;=2.2,$Q$235&lt;2.5),W$238,
IF(AND($Q$235&gt;=2.5,$Q$235&lt;5),W$239,
IF(AND($Q$235&gt;=5,$Q$235&lt;6),W$240,
IF(AND($Q$235&gt;=6,$Q$235&lt;=6.7),W$241,"")))),"")</f>
        <v>810.0829513526071</v>
      </c>
      <c r="X235" s="14">
        <f>IF(AND($Q$235&gt;0,AND(ABS($R$235)&gt;0,$S$235&gt;0)),
IF(AND($Q$235&gt;=2.2,$Q$235&lt;2.5),X$238,
IF(AND($Q$235&gt;=2.5,$Q$235&lt;5),X$239,
IF(AND($Q$235&gt;=5,$Q$235&lt;6),X$240,
IF(AND($Q$235&gt;=6,$Q$235&lt;=6.7),X$241,"")))),"")</f>
        <v>-0.77042847314903817</v>
      </c>
    </row>
    <row r="236" spans="2:24" x14ac:dyDescent="0.25">
      <c r="B236" s="11">
        <v>4</v>
      </c>
      <c r="C236" s="11">
        <v>128</v>
      </c>
      <c r="D236" s="13">
        <v>1.1659999999999999</v>
      </c>
      <c r="E236" s="11">
        <v>5110</v>
      </c>
      <c r="F236" s="11">
        <f t="shared" si="4"/>
        <v>1.9569471624266145E-4</v>
      </c>
    </row>
    <row r="237" spans="2:24" x14ac:dyDescent="0.25">
      <c r="B237" s="11">
        <v>5</v>
      </c>
      <c r="C237" s="11">
        <v>128</v>
      </c>
      <c r="D237" s="13">
        <v>1.2090000000000001</v>
      </c>
      <c r="E237" s="11">
        <v>5110</v>
      </c>
      <c r="F237" s="11">
        <f t="shared" si="4"/>
        <v>1.9569471624266145E-4</v>
      </c>
      <c r="U237" s="11"/>
    </row>
    <row r="238" spans="2:24" x14ac:dyDescent="0.25">
      <c r="B238" s="11">
        <v>5.5</v>
      </c>
      <c r="C238" s="11">
        <v>128</v>
      </c>
      <c r="D238" s="13">
        <v>1.2370000000000001</v>
      </c>
      <c r="E238" s="11">
        <v>5110</v>
      </c>
      <c r="F238" s="11">
        <f t="shared" si="4"/>
        <v>1.9569471624266145E-4</v>
      </c>
      <c r="V238" s="9" t="s">
        <v>61</v>
      </c>
      <c r="W238" s="9">
        <f>($Q$147*$Q$235)+($Q$148*$R$235)+$Q$146</f>
        <v>4131.1217312520557</v>
      </c>
      <c r="X238" s="9">
        <f>($AA$147*$Q$235)+($AA$148*$R$235)+$AA$146</f>
        <v>-1.5279007405416705</v>
      </c>
    </row>
    <row r="239" spans="2:24" x14ac:dyDescent="0.25">
      <c r="B239" s="11">
        <v>6</v>
      </c>
      <c r="C239" s="11">
        <v>128</v>
      </c>
      <c r="D239" s="13">
        <v>1.296</v>
      </c>
      <c r="E239" s="11">
        <v>5110</v>
      </c>
      <c r="F239" s="11">
        <f t="shared" si="4"/>
        <v>1.9569471624266145E-4</v>
      </c>
      <c r="V239" s="9" t="s">
        <v>62</v>
      </c>
      <c r="W239" s="9">
        <f>($Q$170*$Q$235)+($Q$171*$R$235)+$Q$169</f>
        <v>810.0829513526071</v>
      </c>
      <c r="X239" s="9">
        <f>($AA$170*$Q$235)+($AA$171*$R$235)+$AA$169</f>
        <v>-0.77042847314903817</v>
      </c>
    </row>
    <row r="240" spans="2:24" x14ac:dyDescent="0.25">
      <c r="B240" s="11">
        <v>6.6</v>
      </c>
      <c r="C240" s="11">
        <v>128</v>
      </c>
      <c r="D240" s="13">
        <v>1.409</v>
      </c>
      <c r="E240" s="11">
        <v>5110</v>
      </c>
      <c r="F240" s="11">
        <f t="shared" si="4"/>
        <v>1.9569471624266145E-4</v>
      </c>
      <c r="V240" s="9" t="s">
        <v>63</v>
      </c>
      <c r="W240" s="9">
        <f>($Q$193*Q235)+($Q$194*R235)+$Q$192</f>
        <v>862.64599067454992</v>
      </c>
      <c r="X240" s="9">
        <f>($AA$193*Q235)+($AA$194*R235)+$AA$192</f>
        <v>-0.77997221177102938</v>
      </c>
    </row>
    <row r="241" spans="2:24" x14ac:dyDescent="0.25">
      <c r="B241" s="11">
        <v>2.2000000000000002</v>
      </c>
      <c r="C241" s="11">
        <v>-58</v>
      </c>
      <c r="D241" s="13">
        <v>1.1890000000000001</v>
      </c>
      <c r="E241" s="11">
        <v>5110</v>
      </c>
      <c r="F241" s="11">
        <f t="shared" si="4"/>
        <v>1.9569471624266145E-4</v>
      </c>
      <c r="V241" s="9" t="s">
        <v>68</v>
      </c>
      <c r="W241" s="9">
        <f>($Q$216*Q235)+($Q$217*R235)+$Q$215</f>
        <v>1085.4133095941957</v>
      </c>
      <c r="X241" s="9">
        <f>($AA$216*Q235)+($AA$217*R235)+$AA$215</f>
        <v>-0.81584959688255865</v>
      </c>
    </row>
    <row r="242" spans="2:24" x14ac:dyDescent="0.25">
      <c r="B242" s="11">
        <v>2.5</v>
      </c>
      <c r="C242" s="11">
        <v>-58</v>
      </c>
      <c r="D242" s="13">
        <v>1.194</v>
      </c>
      <c r="E242" s="11">
        <v>5110</v>
      </c>
      <c r="F242" s="11">
        <f t="shared" si="4"/>
        <v>1.9569471624266145E-4</v>
      </c>
    </row>
    <row r="243" spans="2:24" x14ac:dyDescent="0.25">
      <c r="B243" s="11">
        <v>3</v>
      </c>
      <c r="C243" s="11">
        <v>-58</v>
      </c>
      <c r="D243" s="13">
        <v>1.1890000000000001</v>
      </c>
      <c r="E243" s="11">
        <v>5110</v>
      </c>
      <c r="F243" s="11">
        <f t="shared" si="4"/>
        <v>1.9569471624266145E-4</v>
      </c>
    </row>
    <row r="244" spans="2:24" x14ac:dyDescent="0.25">
      <c r="B244" s="11">
        <v>4</v>
      </c>
      <c r="C244" s="11">
        <v>-58</v>
      </c>
      <c r="D244" s="13">
        <v>1.2</v>
      </c>
      <c r="E244" s="11">
        <v>5110</v>
      </c>
      <c r="F244" s="11">
        <f t="shared" si="4"/>
        <v>1.9569471624266145E-4</v>
      </c>
    </row>
    <row r="245" spans="2:24" x14ac:dyDescent="0.25">
      <c r="B245" s="11">
        <v>5</v>
      </c>
      <c r="C245" s="11">
        <v>-58</v>
      </c>
      <c r="D245" s="13">
        <v>1.2210000000000001</v>
      </c>
      <c r="E245" s="11">
        <v>5110</v>
      </c>
      <c r="F245" s="11">
        <f t="shared" si="4"/>
        <v>1.9569471624266145E-4</v>
      </c>
    </row>
    <row r="246" spans="2:24" x14ac:dyDescent="0.25">
      <c r="B246" s="11">
        <v>5.5</v>
      </c>
      <c r="C246" s="11">
        <v>-58</v>
      </c>
      <c r="D246" s="13">
        <v>1.2470000000000001</v>
      </c>
      <c r="E246" s="11">
        <v>5110</v>
      </c>
      <c r="F246" s="11">
        <f t="shared" si="4"/>
        <v>1.9569471624266145E-4</v>
      </c>
    </row>
    <row r="247" spans="2:24" x14ac:dyDescent="0.25">
      <c r="B247" s="11">
        <v>6</v>
      </c>
      <c r="C247" s="11">
        <v>-58</v>
      </c>
      <c r="D247" s="13">
        <v>1.3109999999999999</v>
      </c>
      <c r="E247" s="11">
        <v>5110</v>
      </c>
      <c r="F247" s="11">
        <f t="shared" si="4"/>
        <v>1.9569471624266145E-4</v>
      </c>
    </row>
    <row r="248" spans="2:24" x14ac:dyDescent="0.25">
      <c r="B248" s="11">
        <v>6.6</v>
      </c>
      <c r="C248" s="11">
        <v>-58</v>
      </c>
      <c r="D248" s="13">
        <v>1.4259999999999999</v>
      </c>
      <c r="E248" s="11">
        <v>5110</v>
      </c>
      <c r="F248" s="11">
        <f t="shared" si="4"/>
        <v>1.9569471624266145E-4</v>
      </c>
    </row>
  </sheetData>
  <sheetProtection algorithmName="SHA-512" hashValue="yX7Z8UNzmtKyAM7G9TGzvbXQIVRB2DJ8kgRzjYx0V9IR/vhUtVdhNQ515ybeDIgsXLIFUyX+bYxUD4dQzD0gwA==" saltValue="3X5w9eo//RrSsupVUJ1JTQ==" spinCount="100000" sheet="1" objects="1" scenarios="1" selectLockedCells="1"/>
  <mergeCells count="38">
    <mergeCell ref="U100:X100"/>
    <mergeCell ref="Z100:AC100"/>
    <mergeCell ref="AE100:AH100"/>
    <mergeCell ref="P129:X129"/>
    <mergeCell ref="P175:X175"/>
    <mergeCell ref="P127:X128"/>
    <mergeCell ref="Z127:AH128"/>
    <mergeCell ref="Z129:AH129"/>
    <mergeCell ref="Z175:AH175"/>
    <mergeCell ref="Z152:AH152"/>
    <mergeCell ref="H75:I75"/>
    <mergeCell ref="J75:K75"/>
    <mergeCell ref="L75:M75"/>
    <mergeCell ref="H87:I87"/>
    <mergeCell ref="J87:K87"/>
    <mergeCell ref="L87:M87"/>
    <mergeCell ref="H27:I27"/>
    <mergeCell ref="H39:I39"/>
    <mergeCell ref="L39:M39"/>
    <mergeCell ref="H51:I51"/>
    <mergeCell ref="J51:K51"/>
    <mergeCell ref="L51:M51"/>
    <mergeCell ref="AJ100:AM100"/>
    <mergeCell ref="P152:X152"/>
    <mergeCell ref="P198:X198"/>
    <mergeCell ref="Z198:AH198"/>
    <mergeCell ref="H3:I3"/>
    <mergeCell ref="J3:K3"/>
    <mergeCell ref="L3:M3"/>
    <mergeCell ref="H15:I15"/>
    <mergeCell ref="J15:K15"/>
    <mergeCell ref="L15:M15"/>
    <mergeCell ref="H63:I63"/>
    <mergeCell ref="J63:K63"/>
    <mergeCell ref="L63:M63"/>
    <mergeCell ref="J27:K27"/>
    <mergeCell ref="J39:K39"/>
    <mergeCell ref="L27:M2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L67"/>
  <sheetViews>
    <sheetView zoomScaleNormal="100" workbookViewId="0"/>
  </sheetViews>
  <sheetFormatPr defaultRowHeight="15" x14ac:dyDescent="0.25"/>
  <cols>
    <col min="1" max="1" width="34.85546875" style="9" bestFit="1" customWidth="1"/>
    <col min="2" max="9" width="8.28515625" style="21" customWidth="1"/>
    <col min="10" max="10" width="7.85546875" style="9" customWidth="1"/>
    <col min="11" max="14" width="9.140625" style="9"/>
    <col min="15" max="15" width="11.28515625" style="9" customWidth="1"/>
    <col min="16" max="16384" width="9.140625" style="9"/>
  </cols>
  <sheetData>
    <row r="1" spans="1:18" x14ac:dyDescent="0.25">
      <c r="P1" s="9" t="s">
        <v>57</v>
      </c>
      <c r="Q1" s="9">
        <v>9.5</v>
      </c>
    </row>
    <row r="2" spans="1:18" x14ac:dyDescent="0.25">
      <c r="A2" s="9" t="s">
        <v>85</v>
      </c>
      <c r="P2" s="9" t="s">
        <v>73</v>
      </c>
      <c r="Q2" s="9">
        <v>0.6</v>
      </c>
    </row>
    <row r="3" spans="1:18" x14ac:dyDescent="0.25">
      <c r="A3" s="9" t="s">
        <v>74</v>
      </c>
      <c r="B3" s="43" t="s">
        <v>75</v>
      </c>
      <c r="C3" s="43"/>
      <c r="D3" s="43"/>
      <c r="E3" s="43"/>
      <c r="F3" s="43"/>
      <c r="G3" s="43"/>
      <c r="H3" s="43"/>
      <c r="I3" s="43"/>
      <c r="M3" s="9" t="s">
        <v>76</v>
      </c>
    </row>
    <row r="4" spans="1:18" x14ac:dyDescent="0.25">
      <c r="B4" s="22">
        <v>2.2000000000000002</v>
      </c>
      <c r="C4" s="22">
        <v>2.5</v>
      </c>
      <c r="D4" s="22">
        <v>3</v>
      </c>
      <c r="E4" s="22">
        <v>4</v>
      </c>
      <c r="F4" s="22">
        <v>5</v>
      </c>
      <c r="G4" s="22">
        <v>5.5</v>
      </c>
      <c r="H4" s="22">
        <v>6</v>
      </c>
      <c r="I4" s="22">
        <v>6.6</v>
      </c>
      <c r="M4" s="9" t="s">
        <v>77</v>
      </c>
      <c r="N4" s="9" t="s">
        <v>78</v>
      </c>
      <c r="O4" s="9" t="s">
        <v>79</v>
      </c>
      <c r="Q4" s="11" t="s">
        <v>80</v>
      </c>
      <c r="R4" s="11" t="s">
        <v>81</v>
      </c>
    </row>
    <row r="5" spans="1:18" x14ac:dyDescent="0.25">
      <c r="A5" s="9" t="s">
        <v>88</v>
      </c>
      <c r="B5" s="13">
        <v>5.29</v>
      </c>
      <c r="C5" s="13">
        <v>6.91</v>
      </c>
      <c r="D5" s="13">
        <v>6.97</v>
      </c>
      <c r="E5" s="13">
        <v>7.02</v>
      </c>
      <c r="F5" s="13">
        <v>7.07</v>
      </c>
      <c r="G5" s="13">
        <v>7.16</v>
      </c>
      <c r="H5" s="13">
        <v>7.22</v>
      </c>
      <c r="I5" s="13">
        <v>7.35</v>
      </c>
      <c r="J5" s="46" t="s">
        <v>82</v>
      </c>
      <c r="M5" s="23">
        <f t="shared" ref="M5:M13" si="0">0.5/N5</f>
        <v>0.97847358121330719</v>
      </c>
      <c r="N5" s="24">
        <v>0.51100000000000001</v>
      </c>
      <c r="O5" s="25">
        <f>+SUM(D5:I5)/6</f>
        <v>7.1316666666666668</v>
      </c>
      <c r="P5" s="9">
        <f>+O5/M5</f>
        <v>7.2885633333333342</v>
      </c>
      <c r="Q5" s="11">
        <f>$Q$1*EXP((-$Q$2*N5)/(1+0.1*N5))</f>
        <v>7.0964693323637489</v>
      </c>
      <c r="R5" s="11">
        <f>0.1176*N5^4-1.5013*N5^3+6.8477*N5^2-13.622*N5+12.195</f>
        <v>6.8299320216926809</v>
      </c>
    </row>
    <row r="6" spans="1:18" x14ac:dyDescent="0.25">
      <c r="A6" s="9" t="s">
        <v>89</v>
      </c>
      <c r="B6" s="13">
        <v>4.66</v>
      </c>
      <c r="C6" s="13">
        <v>5.44</v>
      </c>
      <c r="D6" s="13">
        <v>5.47</v>
      </c>
      <c r="E6" s="13">
        <v>5.49</v>
      </c>
      <c r="F6" s="13">
        <v>5.5</v>
      </c>
      <c r="G6" s="13">
        <v>5.55</v>
      </c>
      <c r="H6" s="13">
        <v>5.59</v>
      </c>
      <c r="I6" s="13">
        <v>5.68</v>
      </c>
      <c r="J6" s="46"/>
      <c r="M6" s="23">
        <f t="shared" si="0"/>
        <v>0.73421439060205573</v>
      </c>
      <c r="N6" s="24">
        <v>0.68100000000000005</v>
      </c>
      <c r="O6" s="25">
        <f t="shared" ref="O6:O13" si="1">+SUM(D6:I6)/6</f>
        <v>5.5466666666666669</v>
      </c>
      <c r="P6" s="9">
        <f t="shared" ref="P6:P13" si="2">+O6/M6</f>
        <v>7.5545600000000013</v>
      </c>
      <c r="Q6" s="11">
        <f t="shared" ref="Q6:Q13" si="3">$Q$1*EXP((-$Q$2*N6)/(1+0.1*N6))</f>
        <v>6.4801479901329531</v>
      </c>
      <c r="R6" s="11">
        <f t="shared" ref="R6:R13" si="4">0.1176*N6^4-1.5013*N6^3+6.8477*N6^2-13.622*N6+12.195</f>
        <v>5.6452645041649294</v>
      </c>
    </row>
    <row r="7" spans="1:18" x14ac:dyDescent="0.25">
      <c r="A7" s="9" t="s">
        <v>90</v>
      </c>
      <c r="B7" s="13">
        <v>4.2</v>
      </c>
      <c r="C7" s="13">
        <v>5.01</v>
      </c>
      <c r="D7" s="13">
        <v>5.04</v>
      </c>
      <c r="E7" s="13">
        <v>5.07</v>
      </c>
      <c r="F7" s="13">
        <v>5.08</v>
      </c>
      <c r="G7" s="13">
        <v>5.09</v>
      </c>
      <c r="H7" s="13">
        <v>5.18</v>
      </c>
      <c r="I7" s="13">
        <v>5.3</v>
      </c>
      <c r="J7" s="46"/>
      <c r="M7" s="23">
        <f t="shared" si="0"/>
        <v>0.66666666666666663</v>
      </c>
      <c r="N7" s="24">
        <v>0.75</v>
      </c>
      <c r="O7" s="25">
        <f t="shared" si="1"/>
        <v>5.1266666666666669</v>
      </c>
      <c r="P7" s="9">
        <f t="shared" si="2"/>
        <v>7.69</v>
      </c>
      <c r="Q7" s="11">
        <f t="shared" si="3"/>
        <v>6.2506605580007051</v>
      </c>
      <c r="R7" s="11">
        <f t="shared" si="4"/>
        <v>5.2341796875000002</v>
      </c>
    </row>
    <row r="8" spans="1:18" x14ac:dyDescent="0.25">
      <c r="A8" s="9" t="s">
        <v>91</v>
      </c>
      <c r="B8" s="13">
        <v>3.56</v>
      </c>
      <c r="C8" s="13">
        <v>3.93</v>
      </c>
      <c r="D8" s="13">
        <v>3.96</v>
      </c>
      <c r="E8" s="13">
        <v>3.96</v>
      </c>
      <c r="F8" s="13">
        <v>3.97</v>
      </c>
      <c r="G8" s="13">
        <v>4.01</v>
      </c>
      <c r="H8" s="13">
        <v>4.0599999999999996</v>
      </c>
      <c r="I8" s="13">
        <v>4.2</v>
      </c>
      <c r="J8" s="46"/>
      <c r="M8" s="23">
        <f t="shared" si="0"/>
        <v>0.5</v>
      </c>
      <c r="N8" s="24">
        <v>1</v>
      </c>
      <c r="O8" s="25">
        <f t="shared" si="1"/>
        <v>4.0266666666666664</v>
      </c>
      <c r="P8" s="9">
        <f t="shared" si="2"/>
        <v>8.0533333333333328</v>
      </c>
      <c r="Q8" s="11">
        <f t="shared" si="3"/>
        <v>5.5059936484556902</v>
      </c>
      <c r="R8" s="11">
        <f t="shared" si="4"/>
        <v>4.036999999999999</v>
      </c>
    </row>
    <row r="9" spans="1:18" x14ac:dyDescent="0.25">
      <c r="A9" s="9" t="s">
        <v>92</v>
      </c>
      <c r="B9" s="13">
        <v>2.6480000000000001</v>
      </c>
      <c r="C9" s="13">
        <v>2.84</v>
      </c>
      <c r="D9" s="13">
        <v>2.8719999999999999</v>
      </c>
      <c r="E9" s="13">
        <v>2.8889999999999998</v>
      </c>
      <c r="F9" s="13">
        <v>2.8879999999999999</v>
      </c>
      <c r="G9" s="13">
        <v>2.9169999999999998</v>
      </c>
      <c r="H9" s="13">
        <v>2.964</v>
      </c>
      <c r="I9" s="13">
        <v>3.07</v>
      </c>
      <c r="J9" s="46"/>
      <c r="M9" s="23">
        <f t="shared" si="0"/>
        <v>0.3401360544217687</v>
      </c>
      <c r="N9" s="24">
        <v>1.47</v>
      </c>
      <c r="O9" s="25">
        <f t="shared" si="1"/>
        <v>2.9333333333333331</v>
      </c>
      <c r="P9" s="9">
        <f t="shared" si="2"/>
        <v>8.6240000000000006</v>
      </c>
      <c r="Q9" s="11">
        <f t="shared" si="3"/>
        <v>4.4031900416974521</v>
      </c>
      <c r="R9" s="11">
        <f t="shared" si="4"/>
        <v>2.7480728341559999</v>
      </c>
    </row>
    <row r="10" spans="1:18" x14ac:dyDescent="0.25">
      <c r="A10" s="9" t="s">
        <v>93</v>
      </c>
      <c r="B10" s="13">
        <v>2.2360000000000002</v>
      </c>
      <c r="C10" s="13">
        <v>2.2629999999999999</v>
      </c>
      <c r="D10" s="13">
        <v>2.2749999999999999</v>
      </c>
      <c r="E10" s="13">
        <v>2.2970000000000002</v>
      </c>
      <c r="F10" s="13">
        <v>2.3140000000000001</v>
      </c>
      <c r="G10" s="13">
        <v>2.3530000000000002</v>
      </c>
      <c r="H10" s="13">
        <v>2.4020000000000001</v>
      </c>
      <c r="I10" s="13">
        <v>2.524</v>
      </c>
      <c r="J10" s="46"/>
      <c r="M10" s="23">
        <f t="shared" si="0"/>
        <v>0.25</v>
      </c>
      <c r="N10" s="24">
        <v>2</v>
      </c>
      <c r="O10" s="25">
        <f t="shared" si="1"/>
        <v>2.3608333333333338</v>
      </c>
      <c r="P10" s="9">
        <f t="shared" si="2"/>
        <v>9.4433333333333351</v>
      </c>
      <c r="Q10" s="11">
        <f t="shared" si="3"/>
        <v>3.494854691128702</v>
      </c>
      <c r="R10" s="11">
        <f t="shared" si="4"/>
        <v>2.213000000000001</v>
      </c>
    </row>
    <row r="11" spans="1:18" x14ac:dyDescent="0.25">
      <c r="A11" s="9" t="s">
        <v>94</v>
      </c>
      <c r="B11" s="13">
        <v>1.8109999999999999</v>
      </c>
      <c r="C11" s="13">
        <v>1.851</v>
      </c>
      <c r="D11" s="13">
        <v>1.863</v>
      </c>
      <c r="E11" s="13">
        <v>1.889</v>
      </c>
      <c r="F11" s="13">
        <v>1.919</v>
      </c>
      <c r="G11" s="13">
        <v>1.948</v>
      </c>
      <c r="H11" s="13">
        <v>2.0009999999999999</v>
      </c>
      <c r="I11" s="13">
        <v>2.1160000000000001</v>
      </c>
      <c r="J11" s="46"/>
      <c r="M11" s="23">
        <f t="shared" si="0"/>
        <v>0.19157088122605365</v>
      </c>
      <c r="N11" s="24">
        <v>2.61</v>
      </c>
      <c r="O11" s="25">
        <f t="shared" si="1"/>
        <v>1.9559999999999997</v>
      </c>
      <c r="P11" s="9">
        <f t="shared" si="2"/>
        <v>10.210319999999998</v>
      </c>
      <c r="Q11" s="11">
        <f t="shared" si="3"/>
        <v>2.7440097637498151</v>
      </c>
      <c r="R11" s="11">
        <f t="shared" si="4"/>
        <v>2.0535056885159975</v>
      </c>
    </row>
    <row r="12" spans="1:18" x14ac:dyDescent="0.25">
      <c r="A12" s="9" t="s">
        <v>95</v>
      </c>
      <c r="B12" s="13">
        <v>1.405</v>
      </c>
      <c r="C12" s="13">
        <v>1.4139999999999999</v>
      </c>
      <c r="D12" s="13">
        <v>1.427</v>
      </c>
      <c r="E12" s="13">
        <v>1.454</v>
      </c>
      <c r="F12" s="13">
        <v>1.484</v>
      </c>
      <c r="G12" s="13">
        <v>1.5029999999999999</v>
      </c>
      <c r="H12" s="13">
        <v>1.552</v>
      </c>
      <c r="I12" s="13">
        <v>1.663</v>
      </c>
      <c r="J12" s="46"/>
      <c r="M12" s="23">
        <f t="shared" si="0"/>
        <v>0.13054830287206265</v>
      </c>
      <c r="N12" s="24">
        <v>3.83</v>
      </c>
      <c r="O12" s="25">
        <f t="shared" si="1"/>
        <v>1.5138333333333334</v>
      </c>
      <c r="P12" s="9">
        <f t="shared" si="2"/>
        <v>11.595963333333335</v>
      </c>
      <c r="Q12" s="11">
        <f t="shared" si="3"/>
        <v>1.803423120546066</v>
      </c>
      <c r="R12" s="11">
        <f t="shared" si="4"/>
        <v>1.4298709367959859</v>
      </c>
    </row>
    <row r="13" spans="1:18" x14ac:dyDescent="0.25">
      <c r="A13" s="9" t="s">
        <v>96</v>
      </c>
      <c r="B13" s="13">
        <v>1.1619999999999999</v>
      </c>
      <c r="C13" s="13">
        <v>1.1819999999999999</v>
      </c>
      <c r="D13" s="13">
        <v>1.1910000000000001</v>
      </c>
      <c r="E13" s="13">
        <v>1.2170000000000001</v>
      </c>
      <c r="F13" s="13">
        <v>1.2450000000000001</v>
      </c>
      <c r="G13" s="13">
        <v>1.274</v>
      </c>
      <c r="H13" s="13">
        <v>1.3240000000000001</v>
      </c>
      <c r="I13" s="13">
        <v>1.425</v>
      </c>
      <c r="J13" s="46"/>
      <c r="M13" s="23">
        <f t="shared" si="0"/>
        <v>9.7847358121330719E-2</v>
      </c>
      <c r="N13" s="24">
        <v>5.1100000000000003</v>
      </c>
      <c r="O13" s="25">
        <f t="shared" si="1"/>
        <v>1.2793333333333334</v>
      </c>
      <c r="P13" s="9">
        <f t="shared" si="2"/>
        <v>13.074786666666668</v>
      </c>
      <c r="Q13" s="11">
        <f t="shared" si="3"/>
        <v>1.2487861635820614</v>
      </c>
      <c r="R13" s="11">
        <f t="shared" si="4"/>
        <v>1.2562897195159408</v>
      </c>
    </row>
    <row r="14" spans="1:18" x14ac:dyDescent="0.25">
      <c r="M14" s="23"/>
    </row>
    <row r="15" spans="1:18" x14ac:dyDescent="0.25">
      <c r="A15" s="9" t="s">
        <v>86</v>
      </c>
      <c r="M15" s="23"/>
    </row>
    <row r="16" spans="1:18" x14ac:dyDescent="0.25">
      <c r="A16" s="9" t="s">
        <v>74</v>
      </c>
      <c r="B16" s="43" t="s">
        <v>75</v>
      </c>
      <c r="C16" s="43"/>
      <c r="D16" s="43"/>
      <c r="E16" s="43"/>
      <c r="F16" s="43"/>
      <c r="G16" s="43"/>
      <c r="H16" s="43"/>
      <c r="I16" s="43"/>
      <c r="M16" s="23"/>
    </row>
    <row r="17" spans="1:16" x14ac:dyDescent="0.25">
      <c r="B17" s="22">
        <v>2.2000000000000002</v>
      </c>
      <c r="C17" s="22">
        <v>2.5</v>
      </c>
      <c r="D17" s="22">
        <v>3</v>
      </c>
      <c r="E17" s="22">
        <v>4</v>
      </c>
      <c r="F17" s="22">
        <v>5</v>
      </c>
      <c r="G17" s="22">
        <v>5.5</v>
      </c>
      <c r="H17" s="22">
        <v>6</v>
      </c>
      <c r="I17" s="22">
        <v>6.6</v>
      </c>
      <c r="M17" s="23" t="s">
        <v>77</v>
      </c>
      <c r="N17" s="9" t="s">
        <v>1</v>
      </c>
      <c r="O17" s="9" t="s">
        <v>83</v>
      </c>
    </row>
    <row r="18" spans="1:16" x14ac:dyDescent="0.25">
      <c r="A18" s="9" t="s">
        <v>88</v>
      </c>
      <c r="B18" s="13">
        <v>4.82</v>
      </c>
      <c r="C18" s="13">
        <v>6.47</v>
      </c>
      <c r="D18" s="13">
        <v>6.84</v>
      </c>
      <c r="E18" s="13">
        <v>6.89</v>
      </c>
      <c r="F18" s="13">
        <v>7</v>
      </c>
      <c r="G18" s="13">
        <v>7.06</v>
      </c>
      <c r="H18" s="13">
        <v>7.14</v>
      </c>
      <c r="I18" s="13">
        <v>7.26</v>
      </c>
      <c r="J18" s="46" t="s">
        <v>82</v>
      </c>
      <c r="M18" s="23">
        <f t="shared" ref="M18:M26" si="5">0.5/N18</f>
        <v>0.97847358121330719</v>
      </c>
      <c r="N18" s="24">
        <v>0.51100000000000001</v>
      </c>
      <c r="O18" s="25">
        <f>+SUM(D18:I18)/6</f>
        <v>7.0316666666666663</v>
      </c>
      <c r="P18" s="9">
        <f>+O18/M18</f>
        <v>7.1863633333333334</v>
      </c>
    </row>
    <row r="19" spans="1:16" x14ac:dyDescent="0.25">
      <c r="A19" s="9" t="s">
        <v>89</v>
      </c>
      <c r="B19" s="13">
        <v>4.22</v>
      </c>
      <c r="C19" s="13">
        <v>5.28</v>
      </c>
      <c r="D19" s="13">
        <v>5.33</v>
      </c>
      <c r="E19" s="13">
        <v>5.4</v>
      </c>
      <c r="F19" s="13">
        <v>5.47</v>
      </c>
      <c r="G19" s="13">
        <v>5.52</v>
      </c>
      <c r="H19" s="13">
        <v>5.58</v>
      </c>
      <c r="I19" s="13">
        <v>5.71</v>
      </c>
      <c r="J19" s="46"/>
      <c r="M19" s="23">
        <f t="shared" si="5"/>
        <v>0.73421439060205573</v>
      </c>
      <c r="N19" s="24">
        <v>0.68100000000000005</v>
      </c>
      <c r="O19" s="25">
        <f t="shared" ref="O19:O26" si="6">+SUM(D19:I19)/6</f>
        <v>5.501666666666666</v>
      </c>
      <c r="P19" s="9">
        <f t="shared" ref="P19:P26" si="7">+O19/M19</f>
        <v>7.4932699999999999</v>
      </c>
    </row>
    <row r="20" spans="1:16" x14ac:dyDescent="0.25">
      <c r="A20" s="9" t="s">
        <v>90</v>
      </c>
      <c r="B20" s="13">
        <v>4.04</v>
      </c>
      <c r="C20" s="13">
        <v>4.83</v>
      </c>
      <c r="D20" s="13">
        <v>4.9000000000000004</v>
      </c>
      <c r="E20" s="13">
        <v>4.9800000000000004</v>
      </c>
      <c r="F20" s="13">
        <v>5.07</v>
      </c>
      <c r="G20" s="13">
        <v>5.0999999999999996</v>
      </c>
      <c r="H20" s="13">
        <v>5.18</v>
      </c>
      <c r="I20" s="13">
        <v>5.3</v>
      </c>
      <c r="J20" s="46"/>
      <c r="M20" s="23">
        <f t="shared" si="5"/>
        <v>0.66666666666666663</v>
      </c>
      <c r="N20" s="24">
        <v>0.75</v>
      </c>
      <c r="O20" s="25">
        <f t="shared" si="6"/>
        <v>5.0883333333333338</v>
      </c>
      <c r="P20" s="9">
        <f t="shared" si="7"/>
        <v>7.6325000000000012</v>
      </c>
    </row>
    <row r="21" spans="1:16" x14ac:dyDescent="0.25">
      <c r="A21" s="9" t="s">
        <v>91</v>
      </c>
      <c r="B21" s="13">
        <v>3.18</v>
      </c>
      <c r="C21" s="13">
        <v>3.83</v>
      </c>
      <c r="D21" s="13">
        <v>3.84</v>
      </c>
      <c r="E21" s="13">
        <v>3.9</v>
      </c>
      <c r="F21" s="13">
        <v>3.96</v>
      </c>
      <c r="G21" s="13">
        <v>4.01</v>
      </c>
      <c r="H21" s="13">
        <v>4.09</v>
      </c>
      <c r="I21" s="13">
        <v>4.18</v>
      </c>
      <c r="J21" s="46"/>
      <c r="M21" s="23">
        <f t="shared" si="5"/>
        <v>0.5</v>
      </c>
      <c r="N21" s="24">
        <v>1</v>
      </c>
      <c r="O21" s="25">
        <f t="shared" si="6"/>
        <v>3.9966666666666661</v>
      </c>
      <c r="P21" s="9">
        <f t="shared" si="7"/>
        <v>7.9933333333333323</v>
      </c>
    </row>
    <row r="22" spans="1:16" x14ac:dyDescent="0.25">
      <c r="A22" s="9" t="s">
        <v>92</v>
      </c>
      <c r="B22" s="13">
        <v>2.57</v>
      </c>
      <c r="C22" s="13">
        <v>2.75</v>
      </c>
      <c r="D22" s="13">
        <v>2.77</v>
      </c>
      <c r="E22" s="13">
        <v>2.8</v>
      </c>
      <c r="F22" s="13">
        <v>2.87</v>
      </c>
      <c r="G22" s="13">
        <v>2.89</v>
      </c>
      <c r="H22" s="13">
        <v>2.95</v>
      </c>
      <c r="I22" s="13">
        <v>3.1</v>
      </c>
      <c r="J22" s="46"/>
      <c r="M22" s="23">
        <f t="shared" si="5"/>
        <v>0.3401360544217687</v>
      </c>
      <c r="N22" s="24">
        <v>1.47</v>
      </c>
      <c r="O22" s="25">
        <f t="shared" si="6"/>
        <v>2.8966666666666669</v>
      </c>
      <c r="P22" s="9">
        <f t="shared" si="7"/>
        <v>8.5162000000000013</v>
      </c>
    </row>
    <row r="23" spans="1:16" x14ac:dyDescent="0.25">
      <c r="A23" s="9" t="s">
        <v>93</v>
      </c>
      <c r="B23" s="13">
        <v>2.0489999999999999</v>
      </c>
      <c r="C23" s="13">
        <v>2.15</v>
      </c>
      <c r="D23" s="13">
        <v>2.1890000000000001</v>
      </c>
      <c r="E23" s="13">
        <v>2.2200000000000002</v>
      </c>
      <c r="F23" s="13">
        <v>2.2770000000000001</v>
      </c>
      <c r="G23" s="13">
        <v>2.3180000000000001</v>
      </c>
      <c r="H23" s="13">
        <v>2.36</v>
      </c>
      <c r="I23" s="13">
        <v>2.4910000000000001</v>
      </c>
      <c r="J23" s="46"/>
      <c r="M23" s="23">
        <f t="shared" si="5"/>
        <v>0.25</v>
      </c>
      <c r="N23" s="24">
        <v>2</v>
      </c>
      <c r="O23" s="25">
        <f t="shared" si="6"/>
        <v>2.3091666666666666</v>
      </c>
      <c r="P23" s="9">
        <f t="shared" si="7"/>
        <v>9.2366666666666664</v>
      </c>
    </row>
    <row r="24" spans="1:16" x14ac:dyDescent="0.25">
      <c r="A24" s="9" t="s">
        <v>94</v>
      </c>
      <c r="B24" s="13">
        <v>1.72</v>
      </c>
      <c r="C24" s="13">
        <v>1.7390000000000001</v>
      </c>
      <c r="D24" s="13">
        <v>1.7749999999999999</v>
      </c>
      <c r="E24" s="13">
        <v>1.8160000000000001</v>
      </c>
      <c r="F24" s="13">
        <v>1.877</v>
      </c>
      <c r="G24" s="13">
        <v>1.8879999999999999</v>
      </c>
      <c r="H24" s="13">
        <v>1.96</v>
      </c>
      <c r="I24" s="13">
        <v>2.0590000000000002</v>
      </c>
      <c r="J24" s="46"/>
      <c r="M24" s="23">
        <f t="shared" si="5"/>
        <v>0.19157088122605365</v>
      </c>
      <c r="N24" s="24">
        <v>2.61</v>
      </c>
      <c r="O24" s="25">
        <f t="shared" si="6"/>
        <v>1.8958333333333333</v>
      </c>
      <c r="P24" s="9">
        <f t="shared" si="7"/>
        <v>9.8962499999999984</v>
      </c>
    </row>
    <row r="25" spans="1:16" x14ac:dyDescent="0.25">
      <c r="A25" s="9" t="s">
        <v>95</v>
      </c>
      <c r="B25" s="13">
        <v>1.32</v>
      </c>
      <c r="C25" s="13">
        <v>1.33</v>
      </c>
      <c r="D25" s="13">
        <v>1.36</v>
      </c>
      <c r="E25" s="13">
        <v>1.4059999999999999</v>
      </c>
      <c r="F25" s="13">
        <v>1.45</v>
      </c>
      <c r="G25" s="13">
        <v>1.4890000000000001</v>
      </c>
      <c r="H25" s="13">
        <v>1.508</v>
      </c>
      <c r="I25" s="13">
        <v>1.633</v>
      </c>
      <c r="J25" s="46"/>
      <c r="M25" s="23">
        <f t="shared" si="5"/>
        <v>0.13054830287206265</v>
      </c>
      <c r="N25" s="24">
        <v>3.83</v>
      </c>
      <c r="O25" s="25">
        <f t="shared" si="6"/>
        <v>1.4743333333333333</v>
      </c>
      <c r="P25" s="9">
        <f t="shared" si="7"/>
        <v>11.293393333333334</v>
      </c>
    </row>
    <row r="26" spans="1:16" x14ac:dyDescent="0.25">
      <c r="A26" s="9" t="s">
        <v>96</v>
      </c>
      <c r="B26" s="13">
        <v>1.08</v>
      </c>
      <c r="C26" s="13">
        <v>1.1060000000000001</v>
      </c>
      <c r="D26" s="13">
        <v>1.1339999999999999</v>
      </c>
      <c r="E26" s="13">
        <v>1.1659999999999999</v>
      </c>
      <c r="F26" s="13">
        <v>1.2090000000000001</v>
      </c>
      <c r="G26" s="13">
        <v>1.2370000000000001</v>
      </c>
      <c r="H26" s="13">
        <v>1.296</v>
      </c>
      <c r="I26" s="13">
        <v>1.409</v>
      </c>
      <c r="J26" s="46"/>
      <c r="M26" s="23">
        <f t="shared" si="5"/>
        <v>9.7847358121330719E-2</v>
      </c>
      <c r="N26" s="24">
        <v>5.1100000000000003</v>
      </c>
      <c r="O26" s="25">
        <f t="shared" si="6"/>
        <v>1.2418333333333333</v>
      </c>
      <c r="P26" s="9">
        <f t="shared" si="7"/>
        <v>12.691536666666668</v>
      </c>
    </row>
    <row r="27" spans="1:16" x14ac:dyDescent="0.25">
      <c r="M27" s="23"/>
    </row>
    <row r="28" spans="1:16" x14ac:dyDescent="0.25">
      <c r="A28" s="9" t="s">
        <v>87</v>
      </c>
      <c r="M28" s="23"/>
    </row>
    <row r="29" spans="1:16" x14ac:dyDescent="0.25">
      <c r="A29" s="9" t="s">
        <v>74</v>
      </c>
      <c r="B29" s="43" t="s">
        <v>75</v>
      </c>
      <c r="C29" s="43"/>
      <c r="D29" s="43"/>
      <c r="E29" s="43"/>
      <c r="F29" s="43"/>
      <c r="G29" s="43"/>
      <c r="H29" s="43"/>
      <c r="I29" s="43"/>
      <c r="M29" s="23"/>
    </row>
    <row r="30" spans="1:16" x14ac:dyDescent="0.25">
      <c r="B30" s="22">
        <v>2.2000000000000002</v>
      </c>
      <c r="C30" s="22">
        <v>2.5</v>
      </c>
      <c r="D30" s="22">
        <v>3</v>
      </c>
      <c r="E30" s="22">
        <v>4</v>
      </c>
      <c r="F30" s="22">
        <v>5</v>
      </c>
      <c r="G30" s="22">
        <v>5.5</v>
      </c>
      <c r="H30" s="22">
        <v>6</v>
      </c>
      <c r="I30" s="22">
        <v>6.6</v>
      </c>
      <c r="M30" s="23" t="s">
        <v>77</v>
      </c>
      <c r="N30" s="9" t="s">
        <v>1</v>
      </c>
      <c r="O30" s="9" t="s">
        <v>84</v>
      </c>
    </row>
    <row r="31" spans="1:16" x14ac:dyDescent="0.25">
      <c r="A31" s="9" t="s">
        <v>88</v>
      </c>
      <c r="B31" s="13">
        <v>6.12</v>
      </c>
      <c r="C31" s="13">
        <v>7.1</v>
      </c>
      <c r="D31" s="13">
        <v>7.1</v>
      </c>
      <c r="E31" s="13">
        <v>7.11</v>
      </c>
      <c r="F31" s="13">
        <v>7.13</v>
      </c>
      <c r="G31" s="13">
        <v>7.17</v>
      </c>
      <c r="H31" s="13">
        <v>7.27</v>
      </c>
      <c r="I31" s="13">
        <v>7.43</v>
      </c>
      <c r="J31" s="46" t="s">
        <v>82</v>
      </c>
      <c r="M31" s="23">
        <f t="shared" ref="M31:M39" si="8">0.5/N31</f>
        <v>0.97847358121330719</v>
      </c>
      <c r="N31" s="24">
        <v>0.51100000000000001</v>
      </c>
      <c r="O31" s="25">
        <f>+SUM(D31:I31)/6</f>
        <v>7.2016666666666671</v>
      </c>
      <c r="P31" s="9">
        <f>+O31/M31</f>
        <v>7.3601033333333339</v>
      </c>
    </row>
    <row r="32" spans="1:16" x14ac:dyDescent="0.25">
      <c r="A32" s="9" t="s">
        <v>89</v>
      </c>
      <c r="B32" s="13">
        <v>4.9800000000000004</v>
      </c>
      <c r="C32" s="13">
        <v>5.56</v>
      </c>
      <c r="D32" s="13">
        <v>5.52</v>
      </c>
      <c r="E32" s="13">
        <v>5.39</v>
      </c>
      <c r="F32" s="13">
        <v>5.33</v>
      </c>
      <c r="G32" s="13">
        <v>5.35</v>
      </c>
      <c r="H32" s="13">
        <v>5.38</v>
      </c>
      <c r="I32" s="13">
        <v>5.61</v>
      </c>
      <c r="J32" s="46"/>
      <c r="M32" s="23">
        <f t="shared" si="8"/>
        <v>0.73421439060205573</v>
      </c>
      <c r="N32" s="24">
        <v>0.68100000000000005</v>
      </c>
      <c r="O32" s="25">
        <f t="shared" ref="O32:O39" si="9">+SUM(D32:I32)/6</f>
        <v>5.4300000000000006</v>
      </c>
      <c r="P32" s="9">
        <f t="shared" ref="P32:P39" si="10">+O32/M32</f>
        <v>7.3956600000000012</v>
      </c>
    </row>
    <row r="33" spans="1:38" x14ac:dyDescent="0.25">
      <c r="A33" s="9" t="s">
        <v>90</v>
      </c>
      <c r="B33" s="13">
        <v>4.8600000000000003</v>
      </c>
      <c r="C33" s="13">
        <v>5.17</v>
      </c>
      <c r="D33" s="13">
        <v>5.08</v>
      </c>
      <c r="E33" s="13">
        <v>4.92</v>
      </c>
      <c r="F33" s="13">
        <v>4.8600000000000003</v>
      </c>
      <c r="G33" s="13">
        <v>4.88</v>
      </c>
      <c r="H33" s="13">
        <v>4.9000000000000004</v>
      </c>
      <c r="I33" s="13">
        <v>5.14</v>
      </c>
      <c r="J33" s="46"/>
      <c r="M33" s="23">
        <f t="shared" si="8"/>
        <v>0.66666666666666663</v>
      </c>
      <c r="N33" s="24">
        <v>0.75</v>
      </c>
      <c r="O33" s="25">
        <f t="shared" si="9"/>
        <v>4.9633333333333338</v>
      </c>
      <c r="P33" s="9">
        <f t="shared" si="10"/>
        <v>7.4450000000000012</v>
      </c>
    </row>
    <row r="34" spans="1:38" x14ac:dyDescent="0.25">
      <c r="A34" s="9" t="s">
        <v>91</v>
      </c>
      <c r="B34" s="13">
        <v>3.96</v>
      </c>
      <c r="C34" s="13">
        <v>4.03</v>
      </c>
      <c r="D34" s="13">
        <v>3.91</v>
      </c>
      <c r="E34" s="13">
        <v>3.78</v>
      </c>
      <c r="F34" s="13">
        <v>3.72</v>
      </c>
      <c r="G34" s="13">
        <v>3.75</v>
      </c>
      <c r="H34" s="13">
        <v>3.81</v>
      </c>
      <c r="I34" s="13">
        <v>3.96</v>
      </c>
      <c r="J34" s="46"/>
      <c r="M34" s="23">
        <f t="shared" si="8"/>
        <v>0.5</v>
      </c>
      <c r="N34" s="24">
        <v>1</v>
      </c>
      <c r="O34" s="25">
        <f t="shared" si="9"/>
        <v>3.8216666666666668</v>
      </c>
      <c r="P34" s="9">
        <f t="shared" si="10"/>
        <v>7.6433333333333335</v>
      </c>
    </row>
    <row r="35" spans="1:38" x14ac:dyDescent="0.25">
      <c r="A35" s="9" t="s">
        <v>92</v>
      </c>
      <c r="B35" s="13">
        <v>2.89</v>
      </c>
      <c r="C35" s="13">
        <v>2.9</v>
      </c>
      <c r="D35" s="13">
        <v>2.83</v>
      </c>
      <c r="E35" s="13">
        <v>2.74</v>
      </c>
      <c r="F35" s="13">
        <v>2.71</v>
      </c>
      <c r="G35" s="13">
        <v>2.75</v>
      </c>
      <c r="H35" s="13">
        <v>2.79</v>
      </c>
      <c r="I35" s="13">
        <v>2.93</v>
      </c>
      <c r="J35" s="46"/>
      <c r="M35" s="23">
        <f t="shared" si="8"/>
        <v>0.3401360544217687</v>
      </c>
      <c r="N35" s="24">
        <v>1.47</v>
      </c>
      <c r="O35" s="25">
        <f t="shared" si="9"/>
        <v>2.7916666666666665</v>
      </c>
      <c r="P35" s="9">
        <f t="shared" si="10"/>
        <v>8.2074999999999996</v>
      </c>
    </row>
    <row r="36" spans="1:38" x14ac:dyDescent="0.25">
      <c r="A36" s="9" t="s">
        <v>93</v>
      </c>
      <c r="B36" s="13">
        <v>2.2999999999999998</v>
      </c>
      <c r="C36" s="13">
        <v>2.2999999999999998</v>
      </c>
      <c r="D36" s="13">
        <v>2.2400000000000002</v>
      </c>
      <c r="E36" s="13">
        <v>2.2000000000000002</v>
      </c>
      <c r="F36" s="13">
        <v>2.21</v>
      </c>
      <c r="G36" s="13">
        <v>2.2400000000000002</v>
      </c>
      <c r="H36" s="13">
        <v>2.29</v>
      </c>
      <c r="I36" s="13">
        <v>2.4300000000000002</v>
      </c>
      <c r="J36" s="46"/>
      <c r="M36" s="23">
        <f t="shared" si="8"/>
        <v>0.25</v>
      </c>
      <c r="N36" s="24">
        <v>2</v>
      </c>
      <c r="O36" s="25">
        <f t="shared" si="9"/>
        <v>2.2683333333333331</v>
      </c>
      <c r="P36" s="9">
        <f t="shared" si="10"/>
        <v>9.0733333333333324</v>
      </c>
    </row>
    <row r="37" spans="1:38" x14ac:dyDescent="0.25">
      <c r="A37" s="9" t="s">
        <v>94</v>
      </c>
      <c r="B37" s="13">
        <v>1.9039999999999999</v>
      </c>
      <c r="C37" s="13">
        <v>1.8759999999999999</v>
      </c>
      <c r="D37" s="13">
        <v>1.841</v>
      </c>
      <c r="E37" s="13">
        <v>1.8240000000000001</v>
      </c>
      <c r="F37" s="13">
        <v>1.8520000000000001</v>
      </c>
      <c r="G37" s="13">
        <v>1.8759999999999999</v>
      </c>
      <c r="H37" s="13">
        <v>1.9510000000000001</v>
      </c>
      <c r="I37" s="13">
        <v>2.0739999999999998</v>
      </c>
      <c r="J37" s="46"/>
      <c r="M37" s="23">
        <f t="shared" si="8"/>
        <v>0.19157088122605365</v>
      </c>
      <c r="N37" s="24">
        <v>2.61</v>
      </c>
      <c r="O37" s="25">
        <f t="shared" si="9"/>
        <v>1.9030000000000002</v>
      </c>
      <c r="P37" s="9">
        <f t="shared" si="10"/>
        <v>9.9336600000000015</v>
      </c>
    </row>
    <row r="38" spans="1:38" x14ac:dyDescent="0.25">
      <c r="A38" s="9" t="s">
        <v>95</v>
      </c>
      <c r="B38" s="13">
        <v>1.44</v>
      </c>
      <c r="C38" s="13">
        <v>1.4359999999999999</v>
      </c>
      <c r="D38" s="13">
        <v>1.42</v>
      </c>
      <c r="E38" s="13">
        <v>1.4179999999999999</v>
      </c>
      <c r="F38" s="13">
        <v>1.4450000000000001</v>
      </c>
      <c r="G38" s="13">
        <v>1.4650000000000001</v>
      </c>
      <c r="H38" s="13">
        <v>1.536</v>
      </c>
      <c r="I38" s="13">
        <v>1.6639999999999999</v>
      </c>
      <c r="J38" s="46"/>
      <c r="M38" s="23">
        <f t="shared" si="8"/>
        <v>0.13054830287206265</v>
      </c>
      <c r="N38" s="24">
        <v>3.83</v>
      </c>
      <c r="O38" s="25">
        <f t="shared" si="9"/>
        <v>1.4913333333333334</v>
      </c>
      <c r="P38" s="9">
        <f t="shared" si="10"/>
        <v>11.423613333333336</v>
      </c>
    </row>
    <row r="39" spans="1:38" x14ac:dyDescent="0.25">
      <c r="A39" s="9" t="s">
        <v>96</v>
      </c>
      <c r="B39" s="13">
        <v>1.1890000000000001</v>
      </c>
      <c r="C39" s="13">
        <v>1.194</v>
      </c>
      <c r="D39" s="13">
        <v>1.1890000000000001</v>
      </c>
      <c r="E39" s="13">
        <v>1.2</v>
      </c>
      <c r="F39" s="13">
        <v>1.2210000000000001</v>
      </c>
      <c r="G39" s="13">
        <v>1.2470000000000001</v>
      </c>
      <c r="H39" s="13">
        <v>1.3109999999999999</v>
      </c>
      <c r="I39" s="13">
        <v>1.4259999999999999</v>
      </c>
      <c r="J39" s="46"/>
      <c r="M39" s="23">
        <f t="shared" si="8"/>
        <v>9.7847358121330719E-2</v>
      </c>
      <c r="N39" s="24">
        <v>5.1100000000000003</v>
      </c>
      <c r="O39" s="25">
        <f t="shared" si="9"/>
        <v>1.2656666666666667</v>
      </c>
      <c r="P39" s="9">
        <f t="shared" si="10"/>
        <v>12.935113333333334</v>
      </c>
    </row>
    <row r="43" spans="1:38" x14ac:dyDescent="0.25">
      <c r="AI43" s="9" t="s">
        <v>0</v>
      </c>
      <c r="AJ43" s="9" t="s">
        <v>1</v>
      </c>
      <c r="AK43" s="9" t="s">
        <v>2</v>
      </c>
      <c r="AL43" s="9" t="s">
        <v>3</v>
      </c>
    </row>
    <row r="44" spans="1:38" x14ac:dyDescent="0.25">
      <c r="AI44" s="9">
        <v>2.2000000000000002</v>
      </c>
      <c r="AK44" s="9">
        <v>25</v>
      </c>
    </row>
    <row r="45" spans="1:38" x14ac:dyDescent="0.25">
      <c r="AI45" s="9">
        <v>2.5</v>
      </c>
      <c r="AK45" s="9">
        <v>25</v>
      </c>
    </row>
    <row r="46" spans="1:38" x14ac:dyDescent="0.25">
      <c r="AI46" s="9">
        <v>3</v>
      </c>
      <c r="AK46" s="9">
        <v>25</v>
      </c>
    </row>
    <row r="47" spans="1:38" x14ac:dyDescent="0.25">
      <c r="AI47" s="9">
        <v>4</v>
      </c>
      <c r="AK47" s="9">
        <v>25</v>
      </c>
    </row>
    <row r="48" spans="1:38" x14ac:dyDescent="0.25">
      <c r="AI48" s="9">
        <v>5</v>
      </c>
      <c r="AK48" s="9">
        <v>25</v>
      </c>
    </row>
    <row r="49" spans="35:37" x14ac:dyDescent="0.25">
      <c r="AI49" s="9">
        <v>5.5</v>
      </c>
      <c r="AK49" s="9">
        <v>25</v>
      </c>
    </row>
    <row r="50" spans="35:37" x14ac:dyDescent="0.25">
      <c r="AI50" s="9">
        <v>6</v>
      </c>
      <c r="AK50" s="9">
        <v>25</v>
      </c>
    </row>
    <row r="51" spans="35:37" x14ac:dyDescent="0.25">
      <c r="AI51" s="9">
        <v>6.6</v>
      </c>
      <c r="AK51" s="9">
        <v>25</v>
      </c>
    </row>
    <row r="52" spans="35:37" x14ac:dyDescent="0.25">
      <c r="AI52" s="9">
        <v>2.2000000000000002</v>
      </c>
      <c r="AK52" s="9">
        <v>128</v>
      </c>
    </row>
    <row r="53" spans="35:37" x14ac:dyDescent="0.25">
      <c r="AI53" s="9">
        <v>2.5</v>
      </c>
      <c r="AK53" s="9">
        <v>128</v>
      </c>
    </row>
    <row r="54" spans="35:37" x14ac:dyDescent="0.25">
      <c r="AI54" s="9">
        <v>3</v>
      </c>
      <c r="AK54" s="9">
        <v>128</v>
      </c>
    </row>
    <row r="55" spans="35:37" x14ac:dyDescent="0.25">
      <c r="AI55" s="9">
        <v>4</v>
      </c>
      <c r="AK55" s="9">
        <v>128</v>
      </c>
    </row>
    <row r="56" spans="35:37" x14ac:dyDescent="0.25">
      <c r="AI56" s="9">
        <v>5</v>
      </c>
      <c r="AK56" s="9">
        <v>128</v>
      </c>
    </row>
    <row r="57" spans="35:37" x14ac:dyDescent="0.25">
      <c r="AI57" s="9">
        <v>5.5</v>
      </c>
      <c r="AK57" s="9">
        <v>128</v>
      </c>
    </row>
    <row r="58" spans="35:37" x14ac:dyDescent="0.25">
      <c r="AI58" s="9">
        <v>6</v>
      </c>
      <c r="AK58" s="9">
        <v>128</v>
      </c>
    </row>
    <row r="59" spans="35:37" x14ac:dyDescent="0.25">
      <c r="AI59" s="9">
        <v>6.6</v>
      </c>
      <c r="AK59" s="9">
        <v>128</v>
      </c>
    </row>
    <row r="60" spans="35:37" x14ac:dyDescent="0.25">
      <c r="AI60" s="9">
        <v>2.2000000000000002</v>
      </c>
      <c r="AK60" s="9">
        <v>-58</v>
      </c>
    </row>
    <row r="61" spans="35:37" x14ac:dyDescent="0.25">
      <c r="AI61" s="9">
        <v>2.5</v>
      </c>
      <c r="AK61" s="9">
        <v>-58</v>
      </c>
    </row>
    <row r="62" spans="35:37" x14ac:dyDescent="0.25">
      <c r="AI62" s="9">
        <v>3</v>
      </c>
      <c r="AK62" s="9">
        <v>-58</v>
      </c>
    </row>
    <row r="63" spans="35:37" x14ac:dyDescent="0.25">
      <c r="AI63" s="9">
        <v>4</v>
      </c>
      <c r="AK63" s="9">
        <v>-58</v>
      </c>
    </row>
    <row r="64" spans="35:37" x14ac:dyDescent="0.25">
      <c r="AI64" s="9">
        <v>5</v>
      </c>
      <c r="AK64" s="9">
        <v>-58</v>
      </c>
    </row>
    <row r="65" spans="35:37" x14ac:dyDescent="0.25">
      <c r="AI65" s="9">
        <v>5.5</v>
      </c>
      <c r="AK65" s="9">
        <v>-58</v>
      </c>
    </row>
    <row r="66" spans="35:37" x14ac:dyDescent="0.25">
      <c r="AI66" s="9">
        <v>6</v>
      </c>
      <c r="AK66" s="9">
        <v>-58</v>
      </c>
    </row>
    <row r="67" spans="35:37" x14ac:dyDescent="0.25">
      <c r="AI67" s="9">
        <v>6.6</v>
      </c>
      <c r="AK67" s="9">
        <v>-58</v>
      </c>
    </row>
  </sheetData>
  <sheetProtection algorithmName="SHA-512" hashValue="+XcHAYeGV3D5RVwWifLAMUcbYQVY3A/EjkmfibJDScJRwdI98UF5mpexSBd32WQiQNpa5wnn0YF6UM2UK2mBww==" saltValue="i5f2E2NbB5hBVa7a8telVQ==" spinCount="100000" sheet="1" objects="1" scenarios="1" selectLockedCells="1"/>
  <mergeCells count="6">
    <mergeCell ref="J31:J39"/>
    <mergeCell ref="B3:I3"/>
    <mergeCell ref="J5:J13"/>
    <mergeCell ref="B16:I16"/>
    <mergeCell ref="J18:J26"/>
    <mergeCell ref="B29:I29"/>
  </mergeCells>
  <pageMargins left="0.7" right="0.7" top="0.75" bottom="0.75" header="0.3" footer="0.3"/>
  <pageSetup scale="85" orientation="landscape" horizontalDpi="4294967293" verticalDpi="0" r:id="rId1"/>
  <headerFooter>
    <oddHeader>&amp;A</oddHeader>
    <oddFooter>&amp;LTB (Apps)
&amp;D&amp;CPage &amp;P of &amp;N&amp;R&amp;f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3:Q245"/>
  <sheetViews>
    <sheetView workbookViewId="0"/>
  </sheetViews>
  <sheetFormatPr defaultRowHeight="15" x14ac:dyDescent="0.25"/>
  <cols>
    <col min="1" max="16384" width="9.140625" style="9"/>
  </cols>
  <sheetData>
    <row r="3" spans="2:14" x14ac:dyDescent="0.25">
      <c r="B3" s="10" t="s">
        <v>0</v>
      </c>
      <c r="C3" s="10" t="s">
        <v>32</v>
      </c>
      <c r="D3" s="10" t="s">
        <v>2</v>
      </c>
      <c r="E3" s="10" t="s">
        <v>3</v>
      </c>
      <c r="F3" s="10" t="s">
        <v>1</v>
      </c>
    </row>
    <row r="4" spans="2:14" x14ac:dyDescent="0.25">
      <c r="B4" s="11">
        <v>2.2000000000000002</v>
      </c>
      <c r="C4" s="11">
        <f>1/F4</f>
        <v>1.9569471624266144E-3</v>
      </c>
      <c r="D4" s="11">
        <v>25</v>
      </c>
      <c r="E4" s="12">
        <v>5.29</v>
      </c>
      <c r="F4" s="11">
        <v>511</v>
      </c>
      <c r="I4" s="9" t="s">
        <v>4</v>
      </c>
    </row>
    <row r="5" spans="2:14" x14ac:dyDescent="0.25">
      <c r="B5" s="11">
        <v>2.5</v>
      </c>
      <c r="C5" s="11">
        <f t="shared" ref="C5:C68" si="0">1/F5</f>
        <v>1.9569471624266144E-3</v>
      </c>
      <c r="D5" s="11">
        <v>25</v>
      </c>
      <c r="E5" s="12">
        <v>6.91</v>
      </c>
      <c r="F5" s="11">
        <v>511</v>
      </c>
    </row>
    <row r="6" spans="2:14" x14ac:dyDescent="0.25">
      <c r="B6" s="11">
        <v>3</v>
      </c>
      <c r="C6" s="11">
        <f t="shared" si="0"/>
        <v>1.9569471624266144E-3</v>
      </c>
      <c r="D6" s="11">
        <v>25</v>
      </c>
      <c r="E6" s="12">
        <v>6.97</v>
      </c>
      <c r="F6" s="11">
        <v>511</v>
      </c>
      <c r="I6" s="15" t="s">
        <v>5</v>
      </c>
      <c r="J6" s="15"/>
    </row>
    <row r="7" spans="2:14" x14ac:dyDescent="0.25">
      <c r="B7" s="11">
        <v>4</v>
      </c>
      <c r="C7" s="11">
        <f t="shared" si="0"/>
        <v>1.9569471624266144E-3</v>
      </c>
      <c r="D7" s="11">
        <v>25</v>
      </c>
      <c r="E7" s="12">
        <v>7.02</v>
      </c>
      <c r="F7" s="11">
        <v>511</v>
      </c>
      <c r="I7" s="16" t="s">
        <v>6</v>
      </c>
      <c r="J7" s="16">
        <v>0.98802598871750658</v>
      </c>
    </row>
    <row r="8" spans="2:14" x14ac:dyDescent="0.25">
      <c r="B8" s="11">
        <v>5</v>
      </c>
      <c r="C8" s="11">
        <f t="shared" si="0"/>
        <v>1.9569471624266144E-3</v>
      </c>
      <c r="D8" s="11">
        <v>25</v>
      </c>
      <c r="E8" s="12">
        <v>7.07</v>
      </c>
      <c r="F8" s="11">
        <v>511</v>
      </c>
      <c r="I8" s="16" t="s">
        <v>7</v>
      </c>
      <c r="J8" s="16">
        <v>0.97619535438120653</v>
      </c>
    </row>
    <row r="9" spans="2:14" x14ac:dyDescent="0.25">
      <c r="B9" s="11">
        <v>5.5</v>
      </c>
      <c r="C9" s="11">
        <f t="shared" si="0"/>
        <v>1.9569471624266144E-3</v>
      </c>
      <c r="D9" s="11">
        <v>25</v>
      </c>
      <c r="E9" s="12">
        <v>7.16</v>
      </c>
      <c r="F9" s="11">
        <v>511</v>
      </c>
      <c r="I9" s="16" t="s">
        <v>8</v>
      </c>
      <c r="J9" s="16">
        <v>0.97574336743907752</v>
      </c>
    </row>
    <row r="10" spans="2:14" x14ac:dyDescent="0.25">
      <c r="B10" s="11">
        <v>6</v>
      </c>
      <c r="C10" s="11">
        <f t="shared" si="0"/>
        <v>1.9569471624266144E-3</v>
      </c>
      <c r="D10" s="11">
        <v>25</v>
      </c>
      <c r="E10" s="12">
        <v>7.22</v>
      </c>
      <c r="F10" s="11">
        <v>511</v>
      </c>
      <c r="I10" s="16" t="s">
        <v>9</v>
      </c>
      <c r="J10" s="16">
        <v>0.26381098647015155</v>
      </c>
    </row>
    <row r="11" spans="2:14" x14ac:dyDescent="0.25">
      <c r="B11" s="11">
        <v>6.6</v>
      </c>
      <c r="C11" s="11">
        <f t="shared" si="0"/>
        <v>1.9569471624266144E-3</v>
      </c>
      <c r="D11" s="11">
        <v>25</v>
      </c>
      <c r="E11" s="12">
        <v>7.35</v>
      </c>
      <c r="F11" s="11">
        <v>511</v>
      </c>
      <c r="I11" s="16" t="s">
        <v>10</v>
      </c>
      <c r="J11" s="16">
        <v>162</v>
      </c>
    </row>
    <row r="12" spans="2:14" x14ac:dyDescent="0.25">
      <c r="B12" s="11">
        <v>2.2000000000000002</v>
      </c>
      <c r="C12" s="11">
        <f t="shared" si="0"/>
        <v>1.9569471624266144E-3</v>
      </c>
      <c r="D12" s="11">
        <v>128</v>
      </c>
      <c r="E12" s="12">
        <v>4.82</v>
      </c>
      <c r="F12" s="11">
        <v>511</v>
      </c>
    </row>
    <row r="13" spans="2:14" x14ac:dyDescent="0.25">
      <c r="B13" s="11">
        <v>2.5</v>
      </c>
      <c r="C13" s="11">
        <f t="shared" si="0"/>
        <v>1.9569471624266144E-3</v>
      </c>
      <c r="D13" s="11">
        <v>128</v>
      </c>
      <c r="E13" s="12">
        <v>6.47</v>
      </c>
      <c r="F13" s="11">
        <v>511</v>
      </c>
      <c r="I13" s="9" t="s">
        <v>11</v>
      </c>
    </row>
    <row r="14" spans="2:14" x14ac:dyDescent="0.25">
      <c r="B14" s="11">
        <v>3</v>
      </c>
      <c r="C14" s="11">
        <f t="shared" si="0"/>
        <v>1.9569471624266144E-3</v>
      </c>
      <c r="D14" s="11">
        <v>128</v>
      </c>
      <c r="E14" s="12">
        <v>6.84</v>
      </c>
      <c r="F14" s="11">
        <v>511</v>
      </c>
      <c r="I14" s="17"/>
      <c r="J14" s="17" t="s">
        <v>16</v>
      </c>
      <c r="K14" s="17" t="s">
        <v>17</v>
      </c>
      <c r="L14" s="17" t="s">
        <v>18</v>
      </c>
      <c r="M14" s="17" t="s">
        <v>19</v>
      </c>
      <c r="N14" s="17" t="s">
        <v>20</v>
      </c>
    </row>
    <row r="15" spans="2:14" x14ac:dyDescent="0.25">
      <c r="B15" s="11">
        <v>4</v>
      </c>
      <c r="C15" s="11">
        <f t="shared" si="0"/>
        <v>1.9569471624266144E-3</v>
      </c>
      <c r="D15" s="11">
        <v>128</v>
      </c>
      <c r="E15" s="12">
        <v>6.89</v>
      </c>
      <c r="F15" s="11">
        <v>511</v>
      </c>
      <c r="I15" s="16" t="s">
        <v>12</v>
      </c>
      <c r="J15" s="16">
        <v>3</v>
      </c>
      <c r="K15" s="16">
        <v>450.93906373109905</v>
      </c>
      <c r="L15" s="16">
        <v>150.31302124369969</v>
      </c>
      <c r="M15" s="16">
        <v>2159.7866296381071</v>
      </c>
      <c r="N15" s="16">
        <v>5.6810934561824445E-128</v>
      </c>
    </row>
    <row r="16" spans="2:14" x14ac:dyDescent="0.25">
      <c r="B16" s="11">
        <v>5</v>
      </c>
      <c r="C16" s="11">
        <f t="shared" si="0"/>
        <v>1.9569471624266144E-3</v>
      </c>
      <c r="D16" s="11">
        <v>128</v>
      </c>
      <c r="E16" s="12">
        <v>7</v>
      </c>
      <c r="F16" s="11">
        <v>511</v>
      </c>
      <c r="I16" s="16" t="s">
        <v>13</v>
      </c>
      <c r="J16" s="16">
        <v>158</v>
      </c>
      <c r="K16" s="16">
        <v>10.996205380012007</v>
      </c>
      <c r="L16" s="16">
        <v>6.9596236582354476E-2</v>
      </c>
      <c r="M16" s="16"/>
      <c r="N16" s="16"/>
    </row>
    <row r="17" spans="2:17" x14ac:dyDescent="0.25">
      <c r="B17" s="11">
        <v>5.5</v>
      </c>
      <c r="C17" s="11">
        <f t="shared" si="0"/>
        <v>1.9569471624266144E-3</v>
      </c>
      <c r="D17" s="11">
        <v>128</v>
      </c>
      <c r="E17" s="12">
        <v>7.06</v>
      </c>
      <c r="F17" s="11">
        <v>511</v>
      </c>
      <c r="I17" s="16" t="s">
        <v>14</v>
      </c>
      <c r="J17" s="16">
        <v>161</v>
      </c>
      <c r="K17" s="16">
        <v>461.93526911111104</v>
      </c>
      <c r="L17" s="16"/>
      <c r="M17" s="16"/>
      <c r="N17" s="16"/>
    </row>
    <row r="18" spans="2:17" x14ac:dyDescent="0.25">
      <c r="B18" s="11">
        <v>6</v>
      </c>
      <c r="C18" s="11">
        <f t="shared" si="0"/>
        <v>1.9569471624266144E-3</v>
      </c>
      <c r="D18" s="11">
        <v>128</v>
      </c>
      <c r="E18" s="12">
        <v>7.14</v>
      </c>
      <c r="F18" s="11">
        <v>511</v>
      </c>
    </row>
    <row r="19" spans="2:17" x14ac:dyDescent="0.25">
      <c r="B19" s="11">
        <v>6.6</v>
      </c>
      <c r="C19" s="11">
        <f t="shared" si="0"/>
        <v>1.9569471624266144E-3</v>
      </c>
      <c r="D19" s="11">
        <v>128</v>
      </c>
      <c r="E19" s="12">
        <v>7.26</v>
      </c>
      <c r="F19" s="11">
        <v>511</v>
      </c>
      <c r="I19" s="17"/>
      <c r="J19" s="17" t="s">
        <v>21</v>
      </c>
      <c r="K19" s="17" t="s">
        <v>9</v>
      </c>
      <c r="L19" s="17" t="s">
        <v>22</v>
      </c>
      <c r="M19" s="17" t="s">
        <v>23</v>
      </c>
      <c r="N19" s="17" t="s">
        <v>24</v>
      </c>
      <c r="O19" s="17" t="s">
        <v>25</v>
      </c>
      <c r="P19" s="17" t="s">
        <v>26</v>
      </c>
      <c r="Q19" s="17" t="s">
        <v>27</v>
      </c>
    </row>
    <row r="20" spans="2:17" x14ac:dyDescent="0.25">
      <c r="B20" s="11">
        <v>2.2000000000000002</v>
      </c>
      <c r="C20" s="11">
        <f t="shared" si="0"/>
        <v>1.9569471624266144E-3</v>
      </c>
      <c r="D20" s="11">
        <v>-58</v>
      </c>
      <c r="E20" s="12">
        <v>6.12</v>
      </c>
      <c r="F20" s="11">
        <v>511</v>
      </c>
      <c r="I20" s="16" t="s">
        <v>15</v>
      </c>
      <c r="J20" s="16">
        <v>0.28788281330732463</v>
      </c>
      <c r="K20" s="16">
        <v>7.426718801969498E-2</v>
      </c>
      <c r="L20" s="16">
        <v>3.8763122851908802</v>
      </c>
      <c r="M20" s="16">
        <v>1.5515374360796361E-4</v>
      </c>
      <c r="N20" s="16">
        <v>0.14119827898700757</v>
      </c>
      <c r="O20" s="16">
        <v>0.43456734762764171</v>
      </c>
      <c r="P20" s="16">
        <v>0.14119827898700757</v>
      </c>
      <c r="Q20" s="16">
        <v>0.43456734762764171</v>
      </c>
    </row>
    <row r="21" spans="2:17" x14ac:dyDescent="0.25">
      <c r="B21" s="11">
        <v>2.5</v>
      </c>
      <c r="C21" s="11">
        <f t="shared" si="0"/>
        <v>1.9569471624266144E-3</v>
      </c>
      <c r="D21" s="11">
        <v>-58</v>
      </c>
      <c r="E21" s="12">
        <v>7.1</v>
      </c>
      <c r="F21" s="11">
        <v>511</v>
      </c>
      <c r="I21" s="16" t="s">
        <v>0</v>
      </c>
      <c r="J21" s="16">
        <v>0.10278421523278075</v>
      </c>
      <c r="K21" s="16">
        <v>1.3223543903893914E-2</v>
      </c>
      <c r="L21" s="16">
        <v>7.7728191458958342</v>
      </c>
      <c r="M21" s="16">
        <v>9.2147059754497727E-13</v>
      </c>
      <c r="N21" s="16">
        <v>7.6666498495039745E-2</v>
      </c>
      <c r="O21" s="16">
        <v>0.12890193197052174</v>
      </c>
      <c r="P21" s="16">
        <v>7.6666498495039745E-2</v>
      </c>
      <c r="Q21" s="16">
        <v>0.12890193197052174</v>
      </c>
    </row>
    <row r="22" spans="2:17" x14ac:dyDescent="0.25">
      <c r="B22" s="11">
        <v>3</v>
      </c>
      <c r="C22" s="11">
        <f t="shared" si="0"/>
        <v>1.9569471624266144E-3</v>
      </c>
      <c r="D22" s="11">
        <v>-58</v>
      </c>
      <c r="E22" s="12">
        <v>7.1</v>
      </c>
      <c r="F22" s="11">
        <v>511</v>
      </c>
      <c r="I22" s="16" t="s">
        <v>32</v>
      </c>
      <c r="J22" s="16">
        <v>3160.4818194534159</v>
      </c>
      <c r="K22" s="16">
        <v>39.664158256932872</v>
      </c>
      <c r="L22" s="16">
        <v>79.681051063298369</v>
      </c>
      <c r="M22" s="16">
        <v>1.7524760643674508E-129</v>
      </c>
      <c r="N22" s="16">
        <v>3082.1414549093506</v>
      </c>
      <c r="O22" s="16">
        <v>3238.8221839974813</v>
      </c>
      <c r="P22" s="16">
        <v>3082.1414549093506</v>
      </c>
      <c r="Q22" s="16">
        <v>3238.8221839974813</v>
      </c>
    </row>
    <row r="23" spans="2:17" x14ac:dyDescent="0.25">
      <c r="B23" s="11">
        <v>4</v>
      </c>
      <c r="C23" s="11">
        <f t="shared" si="0"/>
        <v>1.9569471624266144E-3</v>
      </c>
      <c r="D23" s="11">
        <v>-58</v>
      </c>
      <c r="E23" s="12">
        <v>7.11</v>
      </c>
      <c r="F23" s="11">
        <v>511</v>
      </c>
      <c r="I23" s="16" t="s">
        <v>2</v>
      </c>
      <c r="J23" s="16">
        <v>-5.061626816068428E-4</v>
      </c>
      <c r="K23" s="16">
        <v>2.7520320250483453E-4</v>
      </c>
      <c r="L23" s="16">
        <v>-1.8392325270922345</v>
      </c>
      <c r="M23" s="16">
        <v>6.77579411668712E-2</v>
      </c>
      <c r="N23" s="16">
        <v>-1.0497143452591184E-3</v>
      </c>
      <c r="O23" s="16">
        <v>3.738898204543289E-5</v>
      </c>
      <c r="P23" s="16">
        <v>-1.0497143452591184E-3</v>
      </c>
      <c r="Q23" s="16">
        <v>3.738898204543289E-5</v>
      </c>
    </row>
    <row r="24" spans="2:17" x14ac:dyDescent="0.25">
      <c r="B24" s="11">
        <v>5</v>
      </c>
      <c r="C24" s="11">
        <f t="shared" si="0"/>
        <v>1.9569471624266144E-3</v>
      </c>
      <c r="D24" s="11">
        <v>-58</v>
      </c>
      <c r="E24" s="12">
        <v>7.13</v>
      </c>
      <c r="F24" s="11">
        <v>511</v>
      </c>
    </row>
    <row r="25" spans="2:17" x14ac:dyDescent="0.25">
      <c r="B25" s="11">
        <v>5.5</v>
      </c>
      <c r="C25" s="11">
        <f t="shared" si="0"/>
        <v>1.9569471624266144E-3</v>
      </c>
      <c r="D25" s="11">
        <v>-58</v>
      </c>
      <c r="E25" s="12">
        <v>7.17</v>
      </c>
      <c r="F25" s="11">
        <v>511</v>
      </c>
    </row>
    <row r="26" spans="2:17" x14ac:dyDescent="0.25">
      <c r="B26" s="11">
        <v>6</v>
      </c>
      <c r="C26" s="11">
        <f t="shared" si="0"/>
        <v>1.9569471624266144E-3</v>
      </c>
      <c r="D26" s="11">
        <v>-58</v>
      </c>
      <c r="E26" s="12">
        <v>7.27</v>
      </c>
      <c r="F26" s="11">
        <v>511</v>
      </c>
    </row>
    <row r="27" spans="2:17" x14ac:dyDescent="0.25">
      <c r="B27" s="11">
        <v>6.6</v>
      </c>
      <c r="C27" s="11">
        <f t="shared" si="0"/>
        <v>1.9569471624266144E-3</v>
      </c>
      <c r="D27" s="11">
        <v>-58</v>
      </c>
      <c r="E27" s="12">
        <v>7.43</v>
      </c>
      <c r="F27" s="11">
        <v>511</v>
      </c>
      <c r="I27" s="9" t="s">
        <v>28</v>
      </c>
    </row>
    <row r="28" spans="2:17" x14ac:dyDescent="0.25">
      <c r="B28" s="11">
        <v>2.2000000000000002</v>
      </c>
      <c r="C28" s="11">
        <f t="shared" si="0"/>
        <v>1.4684287812041115E-3</v>
      </c>
      <c r="D28" s="11">
        <v>25</v>
      </c>
      <c r="E28" s="13">
        <v>4.66</v>
      </c>
      <c r="F28" s="11">
        <v>681</v>
      </c>
    </row>
    <row r="29" spans="2:17" x14ac:dyDescent="0.25">
      <c r="B29" s="11">
        <v>2.5</v>
      </c>
      <c r="C29" s="11">
        <f t="shared" si="0"/>
        <v>1.4684287812041115E-3</v>
      </c>
      <c r="D29" s="11">
        <v>25</v>
      </c>
      <c r="E29" s="13">
        <v>5.44</v>
      </c>
      <c r="F29" s="11">
        <v>681</v>
      </c>
      <c r="I29" s="17" t="s">
        <v>29</v>
      </c>
      <c r="J29" s="17" t="s">
        <v>30</v>
      </c>
      <c r="K29" s="17" t="s">
        <v>31</v>
      </c>
      <c r="M29" s="26">
        <f>MAX(K30:K245)</f>
        <v>7.8635453332004279E-2</v>
      </c>
      <c r="N29" s="26">
        <f>MIN(K30:K245)</f>
        <v>-0.3763724464842389</v>
      </c>
    </row>
    <row r="30" spans="2:17" x14ac:dyDescent="0.25">
      <c r="B30" s="11">
        <v>3</v>
      </c>
      <c r="C30" s="11">
        <f t="shared" si="0"/>
        <v>1.4684287812041115E-3</v>
      </c>
      <c r="D30" s="11">
        <v>25</v>
      </c>
      <c r="E30" s="13">
        <v>5.47</v>
      </c>
      <c r="F30" s="11">
        <v>681</v>
      </c>
      <c r="I30" s="16">
        <v>5.29</v>
      </c>
      <c r="J30" s="16">
        <f>(B4*$J$21)+(C4*$J$22)+(D4*$J$23)+$J$20</f>
        <v>6.6862499482595368</v>
      </c>
      <c r="K30" s="27">
        <f>(I30-J30)/I30</f>
        <v>-0.26394138908497861</v>
      </c>
    </row>
    <row r="31" spans="2:17" x14ac:dyDescent="0.25">
      <c r="B31" s="11">
        <v>4</v>
      </c>
      <c r="C31" s="11">
        <f t="shared" si="0"/>
        <v>1.4684287812041115E-3</v>
      </c>
      <c r="D31" s="11">
        <v>25</v>
      </c>
      <c r="E31" s="13">
        <v>5.49</v>
      </c>
      <c r="F31" s="11">
        <v>681</v>
      </c>
      <c r="I31" s="16">
        <v>6.91</v>
      </c>
      <c r="J31" s="16">
        <f>(B5*$J$21)+(C5*$J$22)+(D5*$J$23)+$J$20</f>
        <v>6.717085212829371</v>
      </c>
      <c r="K31" s="27">
        <f>(I31-J31)/I31</f>
        <v>2.7918203642638084E-2</v>
      </c>
    </row>
    <row r="32" spans="2:17" x14ac:dyDescent="0.25">
      <c r="B32" s="11">
        <v>5</v>
      </c>
      <c r="C32" s="11">
        <f t="shared" si="0"/>
        <v>1.4684287812041115E-3</v>
      </c>
      <c r="D32" s="11">
        <v>25</v>
      </c>
      <c r="E32" s="13">
        <v>5.5</v>
      </c>
      <c r="F32" s="11">
        <v>681</v>
      </c>
      <c r="I32" s="16">
        <v>6.97</v>
      </c>
      <c r="J32" s="16">
        <f t="shared" ref="J32:J95" si="1">(B6*$J$21)+(C6*$J$22)+(D6*$J$23)+$J$20</f>
        <v>6.7684773204457613</v>
      </c>
      <c r="K32" s="27">
        <f t="shared" ref="K32:K95" si="2">(I32-J32)/I32</f>
        <v>2.8912866507064337E-2</v>
      </c>
    </row>
    <row r="33" spans="2:11" x14ac:dyDescent="0.25">
      <c r="B33" s="11">
        <v>5.5</v>
      </c>
      <c r="C33" s="11">
        <f t="shared" si="0"/>
        <v>1.4684287812041115E-3</v>
      </c>
      <c r="D33" s="11">
        <v>25</v>
      </c>
      <c r="E33" s="13">
        <v>5.55</v>
      </c>
      <c r="F33" s="11">
        <v>681</v>
      </c>
      <c r="I33" s="16">
        <v>7.02</v>
      </c>
      <c r="J33" s="16">
        <f t="shared" si="1"/>
        <v>6.871261535678542</v>
      </c>
      <c r="K33" s="27">
        <f t="shared" si="2"/>
        <v>2.1187815430407059E-2</v>
      </c>
    </row>
    <row r="34" spans="2:11" x14ac:dyDescent="0.25">
      <c r="B34" s="11">
        <v>6</v>
      </c>
      <c r="C34" s="11">
        <f t="shared" si="0"/>
        <v>1.4684287812041115E-3</v>
      </c>
      <c r="D34" s="11">
        <v>25</v>
      </c>
      <c r="E34" s="13">
        <v>5.59</v>
      </c>
      <c r="F34" s="11">
        <v>681</v>
      </c>
      <c r="I34" s="16">
        <v>7.07</v>
      </c>
      <c r="J34" s="16">
        <f t="shared" si="1"/>
        <v>6.9740457509113227</v>
      </c>
      <c r="K34" s="27">
        <f t="shared" si="2"/>
        <v>1.3572029574070376E-2</v>
      </c>
    </row>
    <row r="35" spans="2:11" x14ac:dyDescent="0.25">
      <c r="B35" s="11">
        <v>6.6</v>
      </c>
      <c r="C35" s="11">
        <f t="shared" si="0"/>
        <v>1.4684287812041115E-3</v>
      </c>
      <c r="D35" s="11">
        <v>25</v>
      </c>
      <c r="E35" s="13">
        <v>5.68</v>
      </c>
      <c r="F35" s="11">
        <v>681</v>
      </c>
      <c r="I35" s="16">
        <v>7.16</v>
      </c>
      <c r="J35" s="16">
        <f t="shared" si="1"/>
        <v>7.0254378585277131</v>
      </c>
      <c r="K35" s="27">
        <f t="shared" si="2"/>
        <v>1.8793595177693724E-2</v>
      </c>
    </row>
    <row r="36" spans="2:11" x14ac:dyDescent="0.25">
      <c r="B36" s="11">
        <v>2.2000000000000002</v>
      </c>
      <c r="C36" s="11">
        <f t="shared" si="0"/>
        <v>1.4684287812041115E-3</v>
      </c>
      <c r="D36" s="11">
        <v>128</v>
      </c>
      <c r="E36" s="13">
        <v>4.22</v>
      </c>
      <c r="F36" s="11">
        <v>681</v>
      </c>
      <c r="I36" s="16">
        <v>7.22</v>
      </c>
      <c r="J36" s="16">
        <f t="shared" si="1"/>
        <v>7.0768299661441034</v>
      </c>
      <c r="K36" s="27">
        <f t="shared" si="2"/>
        <v>1.9829644578378994E-2</v>
      </c>
    </row>
    <row r="37" spans="2:11" x14ac:dyDescent="0.25">
      <c r="B37" s="11">
        <v>2.5</v>
      </c>
      <c r="C37" s="11">
        <f t="shared" si="0"/>
        <v>1.4684287812041115E-3</v>
      </c>
      <c r="D37" s="11">
        <v>128</v>
      </c>
      <c r="E37" s="13">
        <v>5.28</v>
      </c>
      <c r="F37" s="11">
        <v>681</v>
      </c>
      <c r="I37" s="16">
        <v>7.35</v>
      </c>
      <c r="J37" s="16">
        <f t="shared" si="1"/>
        <v>7.1385004952837718</v>
      </c>
      <c r="K37" s="27">
        <f t="shared" si="2"/>
        <v>2.8775442818534395E-2</v>
      </c>
    </row>
    <row r="38" spans="2:11" x14ac:dyDescent="0.25">
      <c r="B38" s="11">
        <v>3</v>
      </c>
      <c r="C38" s="11">
        <f t="shared" si="0"/>
        <v>1.4684287812041115E-3</v>
      </c>
      <c r="D38" s="11">
        <v>128</v>
      </c>
      <c r="E38" s="13">
        <v>5.33</v>
      </c>
      <c r="F38" s="11">
        <v>681</v>
      </c>
      <c r="I38" s="16">
        <v>4.82</v>
      </c>
      <c r="J38" s="16">
        <f t="shared" si="1"/>
        <v>6.6341151920540318</v>
      </c>
      <c r="K38" s="27">
        <f t="shared" si="2"/>
        <v>-0.3763724464842389</v>
      </c>
    </row>
    <row r="39" spans="2:11" x14ac:dyDescent="0.25">
      <c r="B39" s="11">
        <v>4</v>
      </c>
      <c r="C39" s="11">
        <f t="shared" si="0"/>
        <v>1.4684287812041115E-3</v>
      </c>
      <c r="D39" s="11">
        <v>128</v>
      </c>
      <c r="E39" s="13">
        <v>5.4</v>
      </c>
      <c r="F39" s="11">
        <v>681</v>
      </c>
      <c r="I39" s="16">
        <v>6.47</v>
      </c>
      <c r="J39" s="16">
        <f t="shared" si="1"/>
        <v>6.664950456623866</v>
      </c>
      <c r="K39" s="27">
        <f t="shared" si="2"/>
        <v>-3.013144615515707E-2</v>
      </c>
    </row>
    <row r="40" spans="2:11" x14ac:dyDescent="0.25">
      <c r="B40" s="11">
        <v>5</v>
      </c>
      <c r="C40" s="11">
        <f t="shared" si="0"/>
        <v>1.4684287812041115E-3</v>
      </c>
      <c r="D40" s="11">
        <v>128</v>
      </c>
      <c r="E40" s="13">
        <v>5.47</v>
      </c>
      <c r="F40" s="11">
        <v>681</v>
      </c>
      <c r="I40" s="16">
        <v>6.84</v>
      </c>
      <c r="J40" s="16">
        <f t="shared" si="1"/>
        <v>6.7163425642402563</v>
      </c>
      <c r="K40" s="27">
        <f t="shared" si="2"/>
        <v>1.8078572479494667E-2</v>
      </c>
    </row>
    <row r="41" spans="2:11" x14ac:dyDescent="0.25">
      <c r="B41" s="11">
        <v>5.5</v>
      </c>
      <c r="C41" s="11">
        <f t="shared" si="0"/>
        <v>1.4684287812041115E-3</v>
      </c>
      <c r="D41" s="11">
        <v>128</v>
      </c>
      <c r="E41" s="13">
        <v>5.52</v>
      </c>
      <c r="F41" s="11">
        <v>681</v>
      </c>
      <c r="I41" s="16">
        <v>6.89</v>
      </c>
      <c r="J41" s="16">
        <f t="shared" si="1"/>
        <v>6.819126779473037</v>
      </c>
      <c r="K41" s="27">
        <f t="shared" si="2"/>
        <v>1.0286389046003288E-2</v>
      </c>
    </row>
    <row r="42" spans="2:11" x14ac:dyDescent="0.25">
      <c r="B42" s="11">
        <v>6</v>
      </c>
      <c r="C42" s="11">
        <f t="shared" si="0"/>
        <v>1.4684287812041115E-3</v>
      </c>
      <c r="D42" s="11">
        <v>128</v>
      </c>
      <c r="E42" s="13">
        <v>5.58</v>
      </c>
      <c r="F42" s="11">
        <v>681</v>
      </c>
      <c r="I42" s="16">
        <v>7</v>
      </c>
      <c r="J42" s="16">
        <f t="shared" si="1"/>
        <v>6.9219109947058177</v>
      </c>
      <c r="K42" s="27">
        <f t="shared" si="2"/>
        <v>1.1155572184883182E-2</v>
      </c>
    </row>
    <row r="43" spans="2:11" x14ac:dyDescent="0.25">
      <c r="B43" s="11">
        <v>6.6</v>
      </c>
      <c r="C43" s="11">
        <f t="shared" si="0"/>
        <v>1.4684287812041115E-3</v>
      </c>
      <c r="D43" s="11">
        <v>128</v>
      </c>
      <c r="E43" s="13">
        <v>5.71</v>
      </c>
      <c r="F43" s="11">
        <v>681</v>
      </c>
      <c r="I43" s="16">
        <v>7.06</v>
      </c>
      <c r="J43" s="16">
        <f t="shared" si="1"/>
        <v>6.9733031023222081</v>
      </c>
      <c r="K43" s="27">
        <f t="shared" si="2"/>
        <v>1.2280013835381239E-2</v>
      </c>
    </row>
    <row r="44" spans="2:11" x14ac:dyDescent="0.25">
      <c r="B44" s="11">
        <v>2.2000000000000002</v>
      </c>
      <c r="C44" s="11">
        <f t="shared" si="0"/>
        <v>1.4684287812041115E-3</v>
      </c>
      <c r="D44" s="11">
        <v>-58</v>
      </c>
      <c r="E44" s="13">
        <v>4.9800000000000004</v>
      </c>
      <c r="F44" s="11">
        <v>681</v>
      </c>
      <c r="I44" s="16">
        <v>7.14</v>
      </c>
      <c r="J44" s="16">
        <f t="shared" si="1"/>
        <v>7.0246952099385984</v>
      </c>
      <c r="K44" s="27">
        <f t="shared" si="2"/>
        <v>1.6149130260700459E-2</v>
      </c>
    </row>
    <row r="45" spans="2:11" x14ac:dyDescent="0.25">
      <c r="B45" s="11">
        <v>2.5</v>
      </c>
      <c r="C45" s="11">
        <f t="shared" si="0"/>
        <v>1.4684287812041115E-3</v>
      </c>
      <c r="D45" s="11">
        <v>-58</v>
      </c>
      <c r="E45" s="13">
        <v>5.56</v>
      </c>
      <c r="F45" s="11">
        <v>681</v>
      </c>
      <c r="I45" s="16">
        <v>7.26</v>
      </c>
      <c r="J45" s="16">
        <f t="shared" si="1"/>
        <v>7.0863657390782668</v>
      </c>
      <c r="K45" s="27">
        <f t="shared" si="2"/>
        <v>2.3916564865252475E-2</v>
      </c>
    </row>
    <row r="46" spans="2:11" x14ac:dyDescent="0.25">
      <c r="B46" s="11">
        <v>3</v>
      </c>
      <c r="C46" s="11">
        <f t="shared" si="0"/>
        <v>1.4684287812041115E-3</v>
      </c>
      <c r="D46" s="11">
        <v>-58</v>
      </c>
      <c r="E46" s="13">
        <v>5.52</v>
      </c>
      <c r="F46" s="11">
        <v>681</v>
      </c>
      <c r="I46" s="16">
        <v>6.12</v>
      </c>
      <c r="J46" s="16">
        <f t="shared" si="1"/>
        <v>6.7282614508329051</v>
      </c>
      <c r="K46" s="27">
        <f t="shared" si="2"/>
        <v>-9.9389125953089047E-2</v>
      </c>
    </row>
    <row r="47" spans="2:11" x14ac:dyDescent="0.25">
      <c r="B47" s="11">
        <v>4</v>
      </c>
      <c r="C47" s="11">
        <f t="shared" si="0"/>
        <v>1.4684287812041115E-3</v>
      </c>
      <c r="D47" s="11">
        <v>-58</v>
      </c>
      <c r="E47" s="13">
        <v>5.39</v>
      </c>
      <c r="F47" s="11">
        <v>681</v>
      </c>
      <c r="I47" s="16">
        <v>7.1</v>
      </c>
      <c r="J47" s="16">
        <f t="shared" si="1"/>
        <v>6.7590967154027393</v>
      </c>
      <c r="K47" s="27">
        <f t="shared" si="2"/>
        <v>4.8014547126374707E-2</v>
      </c>
    </row>
    <row r="48" spans="2:11" x14ac:dyDescent="0.25">
      <c r="B48" s="11">
        <v>5</v>
      </c>
      <c r="C48" s="11">
        <f t="shared" si="0"/>
        <v>1.4684287812041115E-3</v>
      </c>
      <c r="D48" s="11">
        <v>-58</v>
      </c>
      <c r="E48" s="13">
        <v>5.33</v>
      </c>
      <c r="F48" s="11">
        <v>681</v>
      </c>
      <c r="I48" s="16">
        <v>7.1</v>
      </c>
      <c r="J48" s="16">
        <f t="shared" si="1"/>
        <v>6.8104888230191296</v>
      </c>
      <c r="K48" s="27">
        <f t="shared" si="2"/>
        <v>4.0776222109981698E-2</v>
      </c>
    </row>
    <row r="49" spans="2:11" x14ac:dyDescent="0.25">
      <c r="B49" s="11">
        <v>5.5</v>
      </c>
      <c r="C49" s="11">
        <f t="shared" si="0"/>
        <v>1.4684287812041115E-3</v>
      </c>
      <c r="D49" s="11">
        <v>-58</v>
      </c>
      <c r="E49" s="13">
        <v>5.35</v>
      </c>
      <c r="F49" s="11">
        <v>681</v>
      </c>
      <c r="I49" s="16">
        <v>7.11</v>
      </c>
      <c r="J49" s="16">
        <f t="shared" si="1"/>
        <v>6.9132730382519103</v>
      </c>
      <c r="K49" s="27">
        <f t="shared" si="2"/>
        <v>2.7669052285244727E-2</v>
      </c>
    </row>
    <row r="50" spans="2:11" x14ac:dyDescent="0.25">
      <c r="B50" s="11">
        <v>6</v>
      </c>
      <c r="C50" s="11">
        <f t="shared" si="0"/>
        <v>1.4684287812041115E-3</v>
      </c>
      <c r="D50" s="11">
        <v>-58</v>
      </c>
      <c r="E50" s="13">
        <v>5.38</v>
      </c>
      <c r="F50" s="11">
        <v>681</v>
      </c>
      <c r="I50" s="16">
        <v>7.13</v>
      </c>
      <c r="J50" s="16">
        <f t="shared" si="1"/>
        <v>7.016057253484691</v>
      </c>
      <c r="K50" s="27">
        <f t="shared" si="2"/>
        <v>1.5980749861894655E-2</v>
      </c>
    </row>
    <row r="51" spans="2:11" x14ac:dyDescent="0.25">
      <c r="B51" s="11">
        <v>6.6</v>
      </c>
      <c r="C51" s="11">
        <f t="shared" si="0"/>
        <v>1.4684287812041115E-3</v>
      </c>
      <c r="D51" s="11">
        <v>-58</v>
      </c>
      <c r="E51" s="13">
        <v>5.61</v>
      </c>
      <c r="F51" s="11">
        <v>681</v>
      </c>
      <c r="I51" s="16">
        <v>7.17</v>
      </c>
      <c r="J51" s="16">
        <f t="shared" si="1"/>
        <v>7.0674493611010814</v>
      </c>
      <c r="K51" s="27">
        <f t="shared" si="2"/>
        <v>1.4302739037506078E-2</v>
      </c>
    </row>
    <row r="52" spans="2:11" x14ac:dyDescent="0.25">
      <c r="B52" s="11">
        <v>2.2000000000000002</v>
      </c>
      <c r="C52" s="11">
        <f t="shared" si="0"/>
        <v>1.3333333333333333E-3</v>
      </c>
      <c r="D52" s="11">
        <v>25</v>
      </c>
      <c r="E52" s="13">
        <v>4.2</v>
      </c>
      <c r="F52" s="11">
        <v>750</v>
      </c>
      <c r="I52" s="16">
        <v>7.27</v>
      </c>
      <c r="J52" s="16">
        <f t="shared" si="1"/>
        <v>7.1188414687174717</v>
      </c>
      <c r="K52" s="27">
        <f t="shared" si="2"/>
        <v>2.0792095087005212E-2</v>
      </c>
    </row>
    <row r="53" spans="2:11" x14ac:dyDescent="0.25">
      <c r="B53" s="11">
        <v>2.5</v>
      </c>
      <c r="C53" s="11">
        <f t="shared" si="0"/>
        <v>1.3333333333333333E-3</v>
      </c>
      <c r="D53" s="11">
        <v>25</v>
      </c>
      <c r="E53" s="13">
        <v>5.01</v>
      </c>
      <c r="F53" s="11">
        <v>750</v>
      </c>
      <c r="I53" s="16">
        <v>7.43</v>
      </c>
      <c r="J53" s="16">
        <f t="shared" si="1"/>
        <v>7.1805119978571401</v>
      </c>
      <c r="K53" s="27">
        <f t="shared" si="2"/>
        <v>3.3578465968083393E-2</v>
      </c>
    </row>
    <row r="54" spans="2:11" x14ac:dyDescent="0.25">
      <c r="B54" s="11">
        <v>3</v>
      </c>
      <c r="C54" s="11">
        <f t="shared" si="0"/>
        <v>1.3333333333333333E-3</v>
      </c>
      <c r="D54" s="11">
        <v>25</v>
      </c>
      <c r="E54" s="13">
        <v>5.04</v>
      </c>
      <c r="F54" s="11">
        <v>750</v>
      </c>
      <c r="I54" s="16">
        <v>4.66</v>
      </c>
      <c r="J54" s="16">
        <f t="shared" si="1"/>
        <v>5.1422964859370035</v>
      </c>
      <c r="K54" s="27">
        <f t="shared" si="2"/>
        <v>-0.10349709998648141</v>
      </c>
    </row>
    <row r="55" spans="2:11" x14ac:dyDescent="0.25">
      <c r="B55" s="11">
        <v>4</v>
      </c>
      <c r="C55" s="11">
        <f t="shared" si="0"/>
        <v>1.3333333333333333E-3</v>
      </c>
      <c r="D55" s="11">
        <v>25</v>
      </c>
      <c r="E55" s="13">
        <v>5.07</v>
      </c>
      <c r="F55" s="11">
        <v>750</v>
      </c>
      <c r="I55" s="16">
        <v>5.44</v>
      </c>
      <c r="J55" s="16">
        <f t="shared" si="1"/>
        <v>5.1731317505068377</v>
      </c>
      <c r="K55" s="27">
        <f t="shared" si="2"/>
        <v>4.9056663509772551E-2</v>
      </c>
    </row>
    <row r="56" spans="2:11" x14ac:dyDescent="0.25">
      <c r="B56" s="11">
        <v>5</v>
      </c>
      <c r="C56" s="11">
        <f t="shared" si="0"/>
        <v>1.3333333333333333E-3</v>
      </c>
      <c r="D56" s="11">
        <v>25</v>
      </c>
      <c r="E56" s="13">
        <v>5.08</v>
      </c>
      <c r="F56" s="11">
        <v>750</v>
      </c>
      <c r="I56" s="16">
        <v>5.47</v>
      </c>
      <c r="J56" s="16">
        <f t="shared" si="1"/>
        <v>5.2245238581232281</v>
      </c>
      <c r="K56" s="27">
        <f t="shared" si="2"/>
        <v>4.487680838697837E-2</v>
      </c>
    </row>
    <row r="57" spans="2:11" x14ac:dyDescent="0.25">
      <c r="B57" s="11">
        <v>5.5</v>
      </c>
      <c r="C57" s="11">
        <f t="shared" si="0"/>
        <v>1.3333333333333333E-3</v>
      </c>
      <c r="D57" s="11">
        <v>25</v>
      </c>
      <c r="E57" s="13">
        <v>5.09</v>
      </c>
      <c r="F57" s="11">
        <v>750</v>
      </c>
      <c r="I57" s="16">
        <v>5.49</v>
      </c>
      <c r="J57" s="16">
        <f t="shared" si="1"/>
        <v>5.3273080733560088</v>
      </c>
      <c r="K57" s="27">
        <f t="shared" si="2"/>
        <v>2.9634230718395528E-2</v>
      </c>
    </row>
    <row r="58" spans="2:11" x14ac:dyDescent="0.25">
      <c r="B58" s="11">
        <v>6</v>
      </c>
      <c r="C58" s="11">
        <f t="shared" si="0"/>
        <v>1.3333333333333333E-3</v>
      </c>
      <c r="D58" s="11">
        <v>25</v>
      </c>
      <c r="E58" s="13">
        <v>5.18</v>
      </c>
      <c r="F58" s="11">
        <v>750</v>
      </c>
      <c r="I58" s="16">
        <v>5.5</v>
      </c>
      <c r="J58" s="16">
        <f t="shared" si="1"/>
        <v>5.4300922885887895</v>
      </c>
      <c r="K58" s="27">
        <f t="shared" si="2"/>
        <v>1.2710492983856464E-2</v>
      </c>
    </row>
    <row r="59" spans="2:11" x14ac:dyDescent="0.25">
      <c r="B59" s="11">
        <v>6.6</v>
      </c>
      <c r="C59" s="11">
        <f t="shared" si="0"/>
        <v>1.3333333333333333E-3</v>
      </c>
      <c r="D59" s="11">
        <v>25</v>
      </c>
      <c r="E59" s="13">
        <v>5.3</v>
      </c>
      <c r="F59" s="11">
        <v>750</v>
      </c>
      <c r="I59" s="16">
        <v>5.55</v>
      </c>
      <c r="J59" s="16">
        <f t="shared" si="1"/>
        <v>5.4814843962051798</v>
      </c>
      <c r="K59" s="27">
        <f t="shared" si="2"/>
        <v>1.2345153836904509E-2</v>
      </c>
    </row>
    <row r="60" spans="2:11" x14ac:dyDescent="0.25">
      <c r="B60" s="11">
        <v>2.2000000000000002</v>
      </c>
      <c r="C60" s="11">
        <f t="shared" si="0"/>
        <v>1.3333333333333333E-3</v>
      </c>
      <c r="D60" s="11">
        <v>128</v>
      </c>
      <c r="E60" s="13">
        <v>4.04</v>
      </c>
      <c r="F60" s="11">
        <v>750</v>
      </c>
      <c r="I60" s="16">
        <v>5.59</v>
      </c>
      <c r="J60" s="16">
        <f t="shared" si="1"/>
        <v>5.5328765038215701</v>
      </c>
      <c r="K60" s="27">
        <f t="shared" si="2"/>
        <v>1.021887230383358E-2</v>
      </c>
    </row>
    <row r="61" spans="2:11" x14ac:dyDescent="0.25">
      <c r="B61" s="11">
        <v>2.5</v>
      </c>
      <c r="C61" s="11">
        <f t="shared" si="0"/>
        <v>1.3333333333333333E-3</v>
      </c>
      <c r="D61" s="11">
        <v>128</v>
      </c>
      <c r="E61" s="13">
        <v>4.83</v>
      </c>
      <c r="F61" s="11">
        <v>750</v>
      </c>
      <c r="I61" s="16">
        <v>5.68</v>
      </c>
      <c r="J61" s="16">
        <f t="shared" si="1"/>
        <v>5.5945470329612386</v>
      </c>
      <c r="K61" s="27">
        <f t="shared" si="2"/>
        <v>1.504453645048612E-2</v>
      </c>
    </row>
    <row r="62" spans="2:11" x14ac:dyDescent="0.25">
      <c r="B62" s="11">
        <v>3</v>
      </c>
      <c r="C62" s="11">
        <f t="shared" si="0"/>
        <v>1.3333333333333333E-3</v>
      </c>
      <c r="D62" s="11">
        <v>128</v>
      </c>
      <c r="E62" s="13">
        <v>4.9000000000000004</v>
      </c>
      <c r="F62" s="11">
        <v>750</v>
      </c>
      <c r="I62" s="16">
        <v>4.22</v>
      </c>
      <c r="J62" s="16">
        <f t="shared" si="1"/>
        <v>5.0901617297314985</v>
      </c>
      <c r="K62" s="27">
        <f t="shared" si="2"/>
        <v>-0.20619946202168218</v>
      </c>
    </row>
    <row r="63" spans="2:11" x14ac:dyDescent="0.25">
      <c r="B63" s="11">
        <v>4</v>
      </c>
      <c r="C63" s="11">
        <f t="shared" si="0"/>
        <v>1.3333333333333333E-3</v>
      </c>
      <c r="D63" s="11">
        <v>128</v>
      </c>
      <c r="E63" s="13">
        <v>4.9800000000000004</v>
      </c>
      <c r="F63" s="11">
        <v>750</v>
      </c>
      <c r="I63" s="16">
        <v>5.28</v>
      </c>
      <c r="J63" s="16">
        <f t="shared" si="1"/>
        <v>5.1209969943013327</v>
      </c>
      <c r="K63" s="27">
        <f t="shared" si="2"/>
        <v>3.0114205624747641E-2</v>
      </c>
    </row>
    <row r="64" spans="2:11" x14ac:dyDescent="0.25">
      <c r="B64" s="11">
        <v>5</v>
      </c>
      <c r="C64" s="11">
        <f t="shared" si="0"/>
        <v>1.3333333333333333E-3</v>
      </c>
      <c r="D64" s="11">
        <v>128</v>
      </c>
      <c r="E64" s="13">
        <v>5.07</v>
      </c>
      <c r="F64" s="11">
        <v>750</v>
      </c>
      <c r="I64" s="16">
        <v>5.33</v>
      </c>
      <c r="J64" s="16">
        <f t="shared" si="1"/>
        <v>5.1723891019177231</v>
      </c>
      <c r="K64" s="27">
        <f t="shared" si="2"/>
        <v>2.9570524968532273E-2</v>
      </c>
    </row>
    <row r="65" spans="2:11" x14ac:dyDescent="0.25">
      <c r="B65" s="11">
        <v>5.5</v>
      </c>
      <c r="C65" s="11">
        <f t="shared" si="0"/>
        <v>1.3333333333333333E-3</v>
      </c>
      <c r="D65" s="11">
        <v>128</v>
      </c>
      <c r="E65" s="13">
        <v>5.0999999999999996</v>
      </c>
      <c r="F65" s="11">
        <v>750</v>
      </c>
      <c r="I65" s="16">
        <v>5.4</v>
      </c>
      <c r="J65" s="16">
        <f t="shared" si="1"/>
        <v>5.2751733171505037</v>
      </c>
      <c r="K65" s="27">
        <f t="shared" si="2"/>
        <v>2.3116052379536407E-2</v>
      </c>
    </row>
    <row r="66" spans="2:11" x14ac:dyDescent="0.25">
      <c r="B66" s="11">
        <v>6</v>
      </c>
      <c r="C66" s="11">
        <f t="shared" si="0"/>
        <v>1.3333333333333333E-3</v>
      </c>
      <c r="D66" s="11">
        <v>128</v>
      </c>
      <c r="E66" s="13">
        <v>5.18</v>
      </c>
      <c r="F66" s="11">
        <v>750</v>
      </c>
      <c r="I66" s="16">
        <v>5.47</v>
      </c>
      <c r="J66" s="16">
        <f t="shared" si="1"/>
        <v>5.3779575323832844</v>
      </c>
      <c r="K66" s="27">
        <f t="shared" si="2"/>
        <v>1.6826776529564044E-2</v>
      </c>
    </row>
    <row r="67" spans="2:11" x14ac:dyDescent="0.25">
      <c r="B67" s="11">
        <v>6.6</v>
      </c>
      <c r="C67" s="11">
        <f t="shared" si="0"/>
        <v>1.3333333333333333E-3</v>
      </c>
      <c r="D67" s="11">
        <v>128</v>
      </c>
      <c r="E67" s="13">
        <v>5.3</v>
      </c>
      <c r="F67" s="11">
        <v>750</v>
      </c>
      <c r="I67" s="16">
        <v>5.52</v>
      </c>
      <c r="J67" s="16">
        <f t="shared" si="1"/>
        <v>5.4293496399996748</v>
      </c>
      <c r="K67" s="27">
        <f t="shared" si="2"/>
        <v>1.6422166666725507E-2</v>
      </c>
    </row>
    <row r="68" spans="2:11" x14ac:dyDescent="0.25">
      <c r="B68" s="11">
        <v>2.2000000000000002</v>
      </c>
      <c r="C68" s="11">
        <f t="shared" si="0"/>
        <v>1.3333333333333333E-3</v>
      </c>
      <c r="D68" s="11">
        <v>-58</v>
      </c>
      <c r="E68" s="13">
        <v>4.8600000000000003</v>
      </c>
      <c r="F68" s="11">
        <v>750</v>
      </c>
      <c r="I68" s="16">
        <v>5.58</v>
      </c>
      <c r="J68" s="16">
        <f t="shared" si="1"/>
        <v>5.4807417476160651</v>
      </c>
      <c r="K68" s="27">
        <f t="shared" si="2"/>
        <v>1.7788217273106619E-2</v>
      </c>
    </row>
    <row r="69" spans="2:11" x14ac:dyDescent="0.25">
      <c r="B69" s="11">
        <v>2.5</v>
      </c>
      <c r="C69" s="11">
        <f t="shared" ref="C69:C132" si="3">1/F69</f>
        <v>1.3333333333333333E-3</v>
      </c>
      <c r="D69" s="11">
        <v>-58</v>
      </c>
      <c r="E69" s="13">
        <v>5.17</v>
      </c>
      <c r="F69" s="11">
        <v>750</v>
      </c>
      <c r="I69" s="16">
        <v>5.71</v>
      </c>
      <c r="J69" s="16">
        <f t="shared" si="1"/>
        <v>5.5424122767557336</v>
      </c>
      <c r="K69" s="27">
        <f t="shared" si="2"/>
        <v>2.9349863965720913E-2</v>
      </c>
    </row>
    <row r="70" spans="2:11" x14ac:dyDescent="0.25">
      <c r="B70" s="11">
        <v>3</v>
      </c>
      <c r="C70" s="11">
        <f t="shared" si="3"/>
        <v>1.3333333333333333E-3</v>
      </c>
      <c r="D70" s="11">
        <v>-58</v>
      </c>
      <c r="E70" s="13">
        <v>5.08</v>
      </c>
      <c r="F70" s="11">
        <v>750</v>
      </c>
      <c r="I70" s="16">
        <v>4.9800000000000004</v>
      </c>
      <c r="J70" s="16">
        <f t="shared" si="1"/>
        <v>5.1843079885103718</v>
      </c>
      <c r="K70" s="27">
        <f t="shared" si="2"/>
        <v>-4.1025700504090629E-2</v>
      </c>
    </row>
    <row r="71" spans="2:11" x14ac:dyDescent="0.25">
      <c r="B71" s="11">
        <v>4</v>
      </c>
      <c r="C71" s="11">
        <f t="shared" si="3"/>
        <v>1.3333333333333333E-3</v>
      </c>
      <c r="D71" s="11">
        <v>-58</v>
      </c>
      <c r="E71" s="13">
        <v>4.92</v>
      </c>
      <c r="F71" s="11">
        <v>750</v>
      </c>
      <c r="I71" s="16">
        <v>5.56</v>
      </c>
      <c r="J71" s="16">
        <f t="shared" si="1"/>
        <v>5.215143253080206</v>
      </c>
      <c r="K71" s="27">
        <f t="shared" si="2"/>
        <v>6.202459476974706E-2</v>
      </c>
    </row>
    <row r="72" spans="2:11" x14ac:dyDescent="0.25">
      <c r="B72" s="11">
        <v>5</v>
      </c>
      <c r="C72" s="11">
        <f t="shared" si="3"/>
        <v>1.3333333333333333E-3</v>
      </c>
      <c r="D72" s="11">
        <v>-58</v>
      </c>
      <c r="E72" s="13">
        <v>4.8600000000000003</v>
      </c>
      <c r="F72" s="11">
        <v>750</v>
      </c>
      <c r="I72" s="16">
        <v>5.52</v>
      </c>
      <c r="J72" s="16">
        <f t="shared" si="1"/>
        <v>5.2665353606965963</v>
      </c>
      <c r="K72" s="27">
        <f t="shared" si="2"/>
        <v>4.591750712018175E-2</v>
      </c>
    </row>
    <row r="73" spans="2:11" x14ac:dyDescent="0.25">
      <c r="B73" s="11">
        <v>5.5</v>
      </c>
      <c r="C73" s="11">
        <f t="shared" si="3"/>
        <v>1.3333333333333333E-3</v>
      </c>
      <c r="D73" s="11">
        <v>-58</v>
      </c>
      <c r="E73" s="13">
        <v>4.88</v>
      </c>
      <c r="F73" s="11">
        <v>750</v>
      </c>
      <c r="I73" s="16">
        <v>5.39</v>
      </c>
      <c r="J73" s="16">
        <f t="shared" si="1"/>
        <v>5.369319575929377</v>
      </c>
      <c r="K73" s="27">
        <f t="shared" si="2"/>
        <v>3.8368133711730334E-3</v>
      </c>
    </row>
    <row r="74" spans="2:11" x14ac:dyDescent="0.25">
      <c r="B74" s="11">
        <v>6</v>
      </c>
      <c r="C74" s="11">
        <f t="shared" si="3"/>
        <v>1.3333333333333333E-3</v>
      </c>
      <c r="D74" s="11">
        <v>-58</v>
      </c>
      <c r="E74" s="13">
        <v>4.9000000000000004</v>
      </c>
      <c r="F74" s="11">
        <v>750</v>
      </c>
      <c r="I74" s="16">
        <v>5.33</v>
      </c>
      <c r="J74" s="16">
        <f t="shared" si="1"/>
        <v>5.4721037911621577</v>
      </c>
      <c r="K74" s="27">
        <f t="shared" si="2"/>
        <v>-2.6661124045432957E-2</v>
      </c>
    </row>
    <row r="75" spans="2:11" x14ac:dyDescent="0.25">
      <c r="B75" s="11">
        <v>6.6</v>
      </c>
      <c r="C75" s="11">
        <f t="shared" si="3"/>
        <v>1.3333333333333333E-3</v>
      </c>
      <c r="D75" s="11">
        <v>-58</v>
      </c>
      <c r="E75" s="13">
        <v>5.14</v>
      </c>
      <c r="F75" s="11">
        <v>750</v>
      </c>
      <c r="I75" s="16">
        <v>5.35</v>
      </c>
      <c r="J75" s="16">
        <f t="shared" si="1"/>
        <v>5.5234958987785481</v>
      </c>
      <c r="K75" s="27">
        <f t="shared" si="2"/>
        <v>-3.2429139958607182E-2</v>
      </c>
    </row>
    <row r="76" spans="2:11" x14ac:dyDescent="0.25">
      <c r="B76" s="11">
        <v>2.2000000000000002</v>
      </c>
      <c r="C76" s="11">
        <f t="shared" si="3"/>
        <v>1E-3</v>
      </c>
      <c r="D76" s="11">
        <v>25</v>
      </c>
      <c r="E76" s="13">
        <v>3.56</v>
      </c>
      <c r="F76" s="11">
        <v>1000</v>
      </c>
      <c r="I76" s="16">
        <v>5.38</v>
      </c>
      <c r="J76" s="16">
        <f t="shared" si="1"/>
        <v>5.5748880063949384</v>
      </c>
      <c r="K76" s="27">
        <f t="shared" si="2"/>
        <v>-3.6224536504635418E-2</v>
      </c>
    </row>
    <row r="77" spans="2:11" x14ac:dyDescent="0.25">
      <c r="B77" s="11">
        <v>2.5</v>
      </c>
      <c r="C77" s="11">
        <f t="shared" si="3"/>
        <v>1E-3</v>
      </c>
      <c r="D77" s="11">
        <v>25</v>
      </c>
      <c r="E77" s="13">
        <v>3.93</v>
      </c>
      <c r="F77" s="11">
        <v>1000</v>
      </c>
      <c r="I77" s="16">
        <v>5.61</v>
      </c>
      <c r="J77" s="16">
        <f t="shared" si="1"/>
        <v>5.6365585355346068</v>
      </c>
      <c r="K77" s="27">
        <f t="shared" si="2"/>
        <v>-4.7341418065252258E-3</v>
      </c>
    </row>
    <row r="78" spans="2:11" x14ac:dyDescent="0.25">
      <c r="B78" s="11">
        <v>3</v>
      </c>
      <c r="C78" s="11">
        <f t="shared" si="3"/>
        <v>1E-3</v>
      </c>
      <c r="D78" s="11">
        <v>25</v>
      </c>
      <c r="E78" s="13">
        <v>3.96</v>
      </c>
      <c r="F78" s="11">
        <v>1000</v>
      </c>
      <c r="I78" s="16">
        <v>4.2</v>
      </c>
      <c r="J78" s="16">
        <f t="shared" si="1"/>
        <v>4.7153297790504922</v>
      </c>
      <c r="K78" s="27">
        <f t="shared" si="2"/>
        <v>-0.12269756644059333</v>
      </c>
    </row>
    <row r="79" spans="2:11" x14ac:dyDescent="0.25">
      <c r="B79" s="11">
        <v>4</v>
      </c>
      <c r="C79" s="11">
        <f t="shared" si="3"/>
        <v>1E-3</v>
      </c>
      <c r="D79" s="11">
        <v>25</v>
      </c>
      <c r="E79" s="13">
        <v>3.96</v>
      </c>
      <c r="F79" s="11">
        <v>1000</v>
      </c>
      <c r="I79" s="16">
        <v>5.01</v>
      </c>
      <c r="J79" s="16">
        <f t="shared" si="1"/>
        <v>4.7461650436203264</v>
      </c>
      <c r="K79" s="27">
        <f t="shared" si="2"/>
        <v>5.2661667940054564E-2</v>
      </c>
    </row>
    <row r="80" spans="2:11" x14ac:dyDescent="0.25">
      <c r="B80" s="11">
        <v>5</v>
      </c>
      <c r="C80" s="11">
        <f t="shared" si="3"/>
        <v>1E-3</v>
      </c>
      <c r="D80" s="11">
        <v>25</v>
      </c>
      <c r="E80" s="13">
        <v>3.97</v>
      </c>
      <c r="F80" s="11">
        <v>1000</v>
      </c>
      <c r="I80" s="16">
        <v>5.04</v>
      </c>
      <c r="J80" s="16">
        <f t="shared" si="1"/>
        <v>4.7975571512367168</v>
      </c>
      <c r="K80" s="27">
        <f t="shared" si="2"/>
        <v>4.8103739833984777E-2</v>
      </c>
    </row>
    <row r="81" spans="2:11" x14ac:dyDescent="0.25">
      <c r="B81" s="11">
        <v>5.5</v>
      </c>
      <c r="C81" s="11">
        <f t="shared" si="3"/>
        <v>1E-3</v>
      </c>
      <c r="D81" s="11">
        <v>25</v>
      </c>
      <c r="E81" s="13">
        <v>4.01</v>
      </c>
      <c r="F81" s="11">
        <v>1000</v>
      </c>
      <c r="I81" s="16">
        <v>5.07</v>
      </c>
      <c r="J81" s="16">
        <f t="shared" si="1"/>
        <v>4.9003413664694975</v>
      </c>
      <c r="K81" s="27">
        <f t="shared" si="2"/>
        <v>3.3463241327515346E-2</v>
      </c>
    </row>
    <row r="82" spans="2:11" x14ac:dyDescent="0.25">
      <c r="B82" s="11">
        <v>6</v>
      </c>
      <c r="C82" s="11">
        <f t="shared" si="3"/>
        <v>1E-3</v>
      </c>
      <c r="D82" s="11">
        <v>25</v>
      </c>
      <c r="E82" s="13">
        <v>4.0599999999999996</v>
      </c>
      <c r="F82" s="11">
        <v>1000</v>
      </c>
      <c r="I82" s="16">
        <v>5.08</v>
      </c>
      <c r="J82" s="16">
        <f t="shared" si="1"/>
        <v>5.0031255817022782</v>
      </c>
      <c r="K82" s="27">
        <f t="shared" si="2"/>
        <v>1.5132759507425571E-2</v>
      </c>
    </row>
    <row r="83" spans="2:11" x14ac:dyDescent="0.25">
      <c r="B83" s="11">
        <v>6.6</v>
      </c>
      <c r="C83" s="11">
        <f t="shared" si="3"/>
        <v>1E-3</v>
      </c>
      <c r="D83" s="11">
        <v>25</v>
      </c>
      <c r="E83" s="13">
        <v>4.2</v>
      </c>
      <c r="F83" s="11">
        <v>1000</v>
      </c>
      <c r="I83" s="16">
        <v>5.09</v>
      </c>
      <c r="J83" s="16">
        <f t="shared" si="1"/>
        <v>5.0545176893186685</v>
      </c>
      <c r="K83" s="27">
        <f t="shared" si="2"/>
        <v>6.970984416764507E-3</v>
      </c>
    </row>
    <row r="84" spans="2:11" x14ac:dyDescent="0.25">
      <c r="B84" s="11">
        <v>2.2000000000000002</v>
      </c>
      <c r="C84" s="11">
        <f t="shared" si="3"/>
        <v>1E-3</v>
      </c>
      <c r="D84" s="11">
        <v>128</v>
      </c>
      <c r="E84" s="13">
        <v>3.18</v>
      </c>
      <c r="F84" s="11">
        <v>1000</v>
      </c>
      <c r="I84" s="16">
        <v>5.18</v>
      </c>
      <c r="J84" s="16">
        <f t="shared" si="1"/>
        <v>5.1059097969350589</v>
      </c>
      <c r="K84" s="27">
        <f t="shared" si="2"/>
        <v>1.4303128004814838E-2</v>
      </c>
    </row>
    <row r="85" spans="2:11" x14ac:dyDescent="0.25">
      <c r="B85" s="11">
        <v>2.5</v>
      </c>
      <c r="C85" s="11">
        <f t="shared" si="3"/>
        <v>1E-3</v>
      </c>
      <c r="D85" s="11">
        <v>128</v>
      </c>
      <c r="E85" s="13">
        <v>3.83</v>
      </c>
      <c r="F85" s="11">
        <v>1000</v>
      </c>
      <c r="I85" s="16">
        <v>5.3</v>
      </c>
      <c r="J85" s="16">
        <f t="shared" si="1"/>
        <v>5.1675803260747273</v>
      </c>
      <c r="K85" s="27">
        <f t="shared" si="2"/>
        <v>2.4984844136843876E-2</v>
      </c>
    </row>
    <row r="86" spans="2:11" x14ac:dyDescent="0.25">
      <c r="B86" s="11">
        <v>3</v>
      </c>
      <c r="C86" s="11">
        <f t="shared" si="3"/>
        <v>1E-3</v>
      </c>
      <c r="D86" s="11">
        <v>128</v>
      </c>
      <c r="E86" s="13">
        <v>3.84</v>
      </c>
      <c r="F86" s="11">
        <v>1000</v>
      </c>
      <c r="I86" s="16">
        <v>4.04</v>
      </c>
      <c r="J86" s="16">
        <f t="shared" si="1"/>
        <v>4.6631950228449872</v>
      </c>
      <c r="K86" s="27">
        <f t="shared" si="2"/>
        <v>-0.15425619377351169</v>
      </c>
    </row>
    <row r="87" spans="2:11" x14ac:dyDescent="0.25">
      <c r="B87" s="11">
        <v>4</v>
      </c>
      <c r="C87" s="11">
        <f t="shared" si="3"/>
        <v>1E-3</v>
      </c>
      <c r="D87" s="11">
        <v>128</v>
      </c>
      <c r="E87" s="13">
        <v>3.9</v>
      </c>
      <c r="F87" s="11">
        <v>1000</v>
      </c>
      <c r="I87" s="16">
        <v>4.83</v>
      </c>
      <c r="J87" s="16">
        <f t="shared" si="1"/>
        <v>4.6940302874148214</v>
      </c>
      <c r="K87" s="27">
        <f t="shared" si="2"/>
        <v>2.8151079210181916E-2</v>
      </c>
    </row>
    <row r="88" spans="2:11" x14ac:dyDescent="0.25">
      <c r="B88" s="11">
        <v>5</v>
      </c>
      <c r="C88" s="11">
        <f t="shared" si="3"/>
        <v>1E-3</v>
      </c>
      <c r="D88" s="11">
        <v>128</v>
      </c>
      <c r="E88" s="13">
        <v>3.96</v>
      </c>
      <c r="F88" s="11">
        <v>1000</v>
      </c>
      <c r="I88" s="16">
        <v>4.9000000000000004</v>
      </c>
      <c r="J88" s="16">
        <f t="shared" si="1"/>
        <v>4.7454223950312118</v>
      </c>
      <c r="K88" s="27">
        <f t="shared" si="2"/>
        <v>3.1546449993630321E-2</v>
      </c>
    </row>
    <row r="89" spans="2:11" x14ac:dyDescent="0.25">
      <c r="B89" s="11">
        <v>5.5</v>
      </c>
      <c r="C89" s="11">
        <f t="shared" si="3"/>
        <v>1E-3</v>
      </c>
      <c r="D89" s="11">
        <v>128</v>
      </c>
      <c r="E89" s="13">
        <v>4.01</v>
      </c>
      <c r="F89" s="11">
        <v>1000</v>
      </c>
      <c r="I89" s="16">
        <v>4.9800000000000004</v>
      </c>
      <c r="J89" s="16">
        <f t="shared" si="1"/>
        <v>4.8482066102639925</v>
      </c>
      <c r="K89" s="27">
        <f t="shared" si="2"/>
        <v>2.6464536091567861E-2</v>
      </c>
    </row>
    <row r="90" spans="2:11" x14ac:dyDescent="0.25">
      <c r="B90" s="11">
        <v>6</v>
      </c>
      <c r="C90" s="11">
        <f t="shared" si="3"/>
        <v>1E-3</v>
      </c>
      <c r="D90" s="11">
        <v>128</v>
      </c>
      <c r="E90" s="13">
        <v>4.09</v>
      </c>
      <c r="F90" s="11">
        <v>1000</v>
      </c>
      <c r="I90" s="16">
        <v>5.07</v>
      </c>
      <c r="J90" s="16">
        <f t="shared" si="1"/>
        <v>4.9509908254967732</v>
      </c>
      <c r="K90" s="27">
        <f t="shared" si="2"/>
        <v>2.347320996118878E-2</v>
      </c>
    </row>
    <row r="91" spans="2:11" x14ac:dyDescent="0.25">
      <c r="B91" s="11">
        <v>6.6</v>
      </c>
      <c r="C91" s="11">
        <f t="shared" si="3"/>
        <v>1E-3</v>
      </c>
      <c r="D91" s="11">
        <v>128</v>
      </c>
      <c r="E91" s="13">
        <v>4.18</v>
      </c>
      <c r="F91" s="11">
        <v>1000</v>
      </c>
      <c r="I91" s="16">
        <v>5.0999999999999996</v>
      </c>
      <c r="J91" s="16">
        <f t="shared" si="1"/>
        <v>5.0023829331131635</v>
      </c>
      <c r="K91" s="27">
        <f t="shared" si="2"/>
        <v>1.9140601350360029E-2</v>
      </c>
    </row>
    <row r="92" spans="2:11" x14ac:dyDescent="0.25">
      <c r="B92" s="11">
        <v>2.2000000000000002</v>
      </c>
      <c r="C92" s="11">
        <f t="shared" si="3"/>
        <v>1E-3</v>
      </c>
      <c r="D92" s="11">
        <v>-58</v>
      </c>
      <c r="E92" s="13">
        <v>3.96</v>
      </c>
      <c r="F92" s="11">
        <v>1000</v>
      </c>
      <c r="I92" s="16">
        <v>5.18</v>
      </c>
      <c r="J92" s="16">
        <f t="shared" si="1"/>
        <v>5.0537750407295539</v>
      </c>
      <c r="K92" s="27">
        <f t="shared" si="2"/>
        <v>2.436775275491233E-2</v>
      </c>
    </row>
    <row r="93" spans="2:11" x14ac:dyDescent="0.25">
      <c r="B93" s="11">
        <v>2.5</v>
      </c>
      <c r="C93" s="11">
        <f t="shared" si="3"/>
        <v>1E-3</v>
      </c>
      <c r="D93" s="11">
        <v>-58</v>
      </c>
      <c r="E93" s="13">
        <v>4.03</v>
      </c>
      <c r="F93" s="11">
        <v>1000</v>
      </c>
      <c r="I93" s="16">
        <v>5.3</v>
      </c>
      <c r="J93" s="16">
        <f t="shared" si="1"/>
        <v>5.1154455698692223</v>
      </c>
      <c r="K93" s="27">
        <f t="shared" si="2"/>
        <v>3.4821590590712749E-2</v>
      </c>
    </row>
    <row r="94" spans="2:11" x14ac:dyDescent="0.25">
      <c r="B94" s="11">
        <v>3</v>
      </c>
      <c r="C94" s="11">
        <f t="shared" si="3"/>
        <v>1E-3</v>
      </c>
      <c r="D94" s="11">
        <v>-58</v>
      </c>
      <c r="E94" s="13">
        <v>3.91</v>
      </c>
      <c r="F94" s="11">
        <v>1000</v>
      </c>
      <c r="I94" s="16">
        <v>4.8600000000000003</v>
      </c>
      <c r="J94" s="16">
        <f t="shared" si="1"/>
        <v>4.7573412816238605</v>
      </c>
      <c r="K94" s="27">
        <f t="shared" si="2"/>
        <v>2.1123193081510252E-2</v>
      </c>
    </row>
    <row r="95" spans="2:11" x14ac:dyDescent="0.25">
      <c r="B95" s="11">
        <v>4</v>
      </c>
      <c r="C95" s="11">
        <f t="shared" si="3"/>
        <v>1E-3</v>
      </c>
      <c r="D95" s="11">
        <v>-58</v>
      </c>
      <c r="E95" s="13">
        <v>3.78</v>
      </c>
      <c r="F95" s="11">
        <v>1000</v>
      </c>
      <c r="I95" s="16">
        <v>5.17</v>
      </c>
      <c r="J95" s="16">
        <f t="shared" si="1"/>
        <v>4.7881765461936947</v>
      </c>
      <c r="K95" s="27">
        <f t="shared" si="2"/>
        <v>7.385366611340527E-2</v>
      </c>
    </row>
    <row r="96" spans="2:11" x14ac:dyDescent="0.25">
      <c r="B96" s="11">
        <v>5</v>
      </c>
      <c r="C96" s="11">
        <f t="shared" si="3"/>
        <v>1E-3</v>
      </c>
      <c r="D96" s="11">
        <v>-58</v>
      </c>
      <c r="E96" s="13">
        <v>3.72</v>
      </c>
      <c r="F96" s="11">
        <v>1000</v>
      </c>
      <c r="I96" s="16">
        <v>5.08</v>
      </c>
      <c r="J96" s="16">
        <f t="shared" ref="J96:J159" si="4">(B70*$J$21)+(C70*$J$22)+(D70*$J$23)+$J$20</f>
        <v>4.8395686538100851</v>
      </c>
      <c r="K96" s="27">
        <f t="shared" ref="K96:K159" si="5">(I96-J96)/I96</f>
        <v>4.7329005155495082E-2</v>
      </c>
    </row>
    <row r="97" spans="2:11" x14ac:dyDescent="0.25">
      <c r="B97" s="11">
        <v>5.5</v>
      </c>
      <c r="C97" s="11">
        <f t="shared" si="3"/>
        <v>1E-3</v>
      </c>
      <c r="D97" s="11">
        <v>-58</v>
      </c>
      <c r="E97" s="13">
        <v>3.75</v>
      </c>
      <c r="F97" s="11">
        <v>1000</v>
      </c>
      <c r="I97" s="16">
        <v>4.92</v>
      </c>
      <c r="J97" s="16">
        <f t="shared" si="4"/>
        <v>4.9423528690428657</v>
      </c>
      <c r="K97" s="27">
        <f t="shared" si="5"/>
        <v>-4.5432660656231343E-3</v>
      </c>
    </row>
    <row r="98" spans="2:11" x14ac:dyDescent="0.25">
      <c r="B98" s="11">
        <v>6</v>
      </c>
      <c r="C98" s="11">
        <f t="shared" si="3"/>
        <v>1E-3</v>
      </c>
      <c r="D98" s="11">
        <v>-58</v>
      </c>
      <c r="E98" s="13">
        <v>3.81</v>
      </c>
      <c r="F98" s="11">
        <v>1000</v>
      </c>
      <c r="I98" s="16">
        <v>4.8600000000000003</v>
      </c>
      <c r="J98" s="16">
        <f t="shared" si="4"/>
        <v>5.0451370842756464</v>
      </c>
      <c r="K98" s="27">
        <f t="shared" si="5"/>
        <v>-3.8094050262478626E-2</v>
      </c>
    </row>
    <row r="99" spans="2:11" x14ac:dyDescent="0.25">
      <c r="B99" s="11">
        <v>6.6</v>
      </c>
      <c r="C99" s="11">
        <f t="shared" si="3"/>
        <v>1E-3</v>
      </c>
      <c r="D99" s="11">
        <v>-58</v>
      </c>
      <c r="E99" s="13">
        <v>3.96</v>
      </c>
      <c r="F99" s="11">
        <v>1000</v>
      </c>
      <c r="I99" s="16">
        <v>4.88</v>
      </c>
      <c r="J99" s="16">
        <f t="shared" si="4"/>
        <v>5.0965291918920368</v>
      </c>
      <c r="K99" s="27">
        <f t="shared" si="5"/>
        <v>-4.4370736043450182E-2</v>
      </c>
    </row>
    <row r="100" spans="2:11" x14ac:dyDescent="0.25">
      <c r="B100" s="11">
        <v>2.2000000000000002</v>
      </c>
      <c r="C100" s="11">
        <f t="shared" si="3"/>
        <v>6.8027210884353737E-4</v>
      </c>
      <c r="D100" s="11">
        <v>25</v>
      </c>
      <c r="E100" s="13">
        <v>2.6480000000000001</v>
      </c>
      <c r="F100" s="11">
        <v>1470</v>
      </c>
      <c r="I100" s="16">
        <v>4.9000000000000004</v>
      </c>
      <c r="J100" s="16">
        <f t="shared" si="4"/>
        <v>5.1479212995084271</v>
      </c>
      <c r="K100" s="27">
        <f t="shared" si="5"/>
        <v>-5.0596183573148316E-2</v>
      </c>
    </row>
    <row r="101" spans="2:11" x14ac:dyDescent="0.25">
      <c r="B101" s="11">
        <v>2.5</v>
      </c>
      <c r="C101" s="11">
        <f t="shared" si="3"/>
        <v>6.8027210884353737E-4</v>
      </c>
      <c r="D101" s="11">
        <v>25</v>
      </c>
      <c r="E101" s="13">
        <v>2.84</v>
      </c>
      <c r="F101" s="11">
        <v>1470</v>
      </c>
      <c r="I101" s="16">
        <v>5.14</v>
      </c>
      <c r="J101" s="16">
        <f t="shared" si="4"/>
        <v>5.2095918286480956</v>
      </c>
      <c r="K101" s="27">
        <f t="shared" si="5"/>
        <v>-1.3539266273948615E-2</v>
      </c>
    </row>
    <row r="102" spans="2:11" x14ac:dyDescent="0.25">
      <c r="B102" s="11">
        <v>3</v>
      </c>
      <c r="C102" s="11">
        <f t="shared" si="3"/>
        <v>6.8027210884353737E-4</v>
      </c>
      <c r="D102" s="11">
        <v>25</v>
      </c>
      <c r="E102" s="13">
        <v>2.8719999999999999</v>
      </c>
      <c r="F102" s="11">
        <v>1470</v>
      </c>
      <c r="I102" s="16">
        <v>3.56</v>
      </c>
      <c r="J102" s="16">
        <f t="shared" si="4"/>
        <v>3.6618358392326873</v>
      </c>
      <c r="K102" s="27">
        <f t="shared" si="5"/>
        <v>-2.8605572818170572E-2</v>
      </c>
    </row>
    <row r="103" spans="2:11" x14ac:dyDescent="0.25">
      <c r="B103" s="11">
        <v>4</v>
      </c>
      <c r="C103" s="11">
        <f t="shared" si="3"/>
        <v>6.8027210884353737E-4</v>
      </c>
      <c r="D103" s="11">
        <v>25</v>
      </c>
      <c r="E103" s="13">
        <v>2.8889999999999998</v>
      </c>
      <c r="F103" s="11">
        <v>1470</v>
      </c>
      <c r="I103" s="16">
        <v>3.93</v>
      </c>
      <c r="J103" s="16">
        <f t="shared" si="4"/>
        <v>3.6926711038025215</v>
      </c>
      <c r="K103" s="27">
        <f t="shared" si="5"/>
        <v>6.0389032111317721E-2</v>
      </c>
    </row>
    <row r="104" spans="2:11" x14ac:dyDescent="0.25">
      <c r="B104" s="11">
        <v>5</v>
      </c>
      <c r="C104" s="11">
        <f t="shared" si="3"/>
        <v>6.8027210884353737E-4</v>
      </c>
      <c r="D104" s="11">
        <v>25</v>
      </c>
      <c r="E104" s="13">
        <v>2.8879999999999999</v>
      </c>
      <c r="F104" s="11">
        <v>1470</v>
      </c>
      <c r="I104" s="16">
        <v>3.96</v>
      </c>
      <c r="J104" s="16">
        <f t="shared" si="4"/>
        <v>3.7440632114189119</v>
      </c>
      <c r="K104" s="27">
        <f t="shared" si="5"/>
        <v>5.4529492065931343E-2</v>
      </c>
    </row>
    <row r="105" spans="2:11" x14ac:dyDescent="0.25">
      <c r="B105" s="11">
        <v>5.5</v>
      </c>
      <c r="C105" s="11">
        <f t="shared" si="3"/>
        <v>6.8027210884353737E-4</v>
      </c>
      <c r="D105" s="11">
        <v>25</v>
      </c>
      <c r="E105" s="13">
        <v>2.9169999999999998</v>
      </c>
      <c r="F105" s="11">
        <v>1470</v>
      </c>
      <c r="I105" s="16">
        <v>3.96</v>
      </c>
      <c r="J105" s="16">
        <f t="shared" si="4"/>
        <v>3.8468474266516925</v>
      </c>
      <c r="K105" s="27">
        <f t="shared" si="5"/>
        <v>2.857388215866349E-2</v>
      </c>
    </row>
    <row r="106" spans="2:11" x14ac:dyDescent="0.25">
      <c r="B106" s="11">
        <v>6</v>
      </c>
      <c r="C106" s="11">
        <f t="shared" si="3"/>
        <v>6.8027210884353737E-4</v>
      </c>
      <c r="D106" s="11">
        <v>25</v>
      </c>
      <c r="E106" s="13">
        <v>2.964</v>
      </c>
      <c r="F106" s="11">
        <v>1470</v>
      </c>
      <c r="I106" s="16">
        <v>3.97</v>
      </c>
      <c r="J106" s="16">
        <f t="shared" si="4"/>
        <v>3.9496316418844732</v>
      </c>
      <c r="K106" s="27">
        <f t="shared" si="5"/>
        <v>5.1305687948430606E-3</v>
      </c>
    </row>
    <row r="107" spans="2:11" x14ac:dyDescent="0.25">
      <c r="B107" s="11">
        <v>6.6</v>
      </c>
      <c r="C107" s="11">
        <f t="shared" si="3"/>
        <v>6.8027210884353737E-4</v>
      </c>
      <c r="D107" s="11">
        <v>25</v>
      </c>
      <c r="E107" s="13">
        <v>3.07</v>
      </c>
      <c r="F107" s="11">
        <v>1470</v>
      </c>
      <c r="I107" s="16">
        <v>4.01</v>
      </c>
      <c r="J107" s="16">
        <f t="shared" si="4"/>
        <v>4.001023749500864</v>
      </c>
      <c r="K107" s="27">
        <f t="shared" si="5"/>
        <v>2.2384664586373448E-3</v>
      </c>
    </row>
    <row r="108" spans="2:11" x14ac:dyDescent="0.25">
      <c r="B108" s="11">
        <v>2.2000000000000002</v>
      </c>
      <c r="C108" s="11">
        <f t="shared" si="3"/>
        <v>6.8027210884353737E-4</v>
      </c>
      <c r="D108" s="11">
        <v>128</v>
      </c>
      <c r="E108" s="13">
        <v>2.57</v>
      </c>
      <c r="F108" s="11">
        <v>1470</v>
      </c>
      <c r="I108" s="16">
        <v>4.0599999999999996</v>
      </c>
      <c r="J108" s="16">
        <f t="shared" si="4"/>
        <v>4.0524158571172544</v>
      </c>
      <c r="K108" s="27">
        <f t="shared" si="5"/>
        <v>1.8680154883608934E-3</v>
      </c>
    </row>
    <row r="109" spans="2:11" x14ac:dyDescent="0.25">
      <c r="B109" s="11">
        <v>2.5</v>
      </c>
      <c r="C109" s="11">
        <f t="shared" si="3"/>
        <v>6.8027210884353737E-4</v>
      </c>
      <c r="D109" s="11">
        <v>128</v>
      </c>
      <c r="E109" s="13">
        <v>2.75</v>
      </c>
      <c r="F109" s="11">
        <v>1470</v>
      </c>
      <c r="I109" s="16">
        <v>4.2</v>
      </c>
      <c r="J109" s="16">
        <f t="shared" si="4"/>
        <v>4.1140863862569228</v>
      </c>
      <c r="K109" s="27">
        <f t="shared" si="5"/>
        <v>2.0455622319780327E-2</v>
      </c>
    </row>
    <row r="110" spans="2:11" x14ac:dyDescent="0.25">
      <c r="B110" s="11">
        <v>3</v>
      </c>
      <c r="C110" s="11">
        <f t="shared" si="3"/>
        <v>6.8027210884353737E-4</v>
      </c>
      <c r="D110" s="11">
        <v>128</v>
      </c>
      <c r="E110" s="13">
        <v>2.77</v>
      </c>
      <c r="F110" s="11">
        <v>1470</v>
      </c>
      <c r="I110" s="16">
        <v>3.18</v>
      </c>
      <c r="J110" s="16">
        <f t="shared" si="4"/>
        <v>3.6097010830271827</v>
      </c>
      <c r="K110" s="27">
        <f t="shared" si="5"/>
        <v>-0.13512612673810773</v>
      </c>
    </row>
    <row r="111" spans="2:11" x14ac:dyDescent="0.25">
      <c r="B111" s="11">
        <v>4</v>
      </c>
      <c r="C111" s="11">
        <f t="shared" si="3"/>
        <v>6.8027210884353737E-4</v>
      </c>
      <c r="D111" s="11">
        <v>128</v>
      </c>
      <c r="E111" s="13">
        <v>2.8</v>
      </c>
      <c r="F111" s="11">
        <v>1470</v>
      </c>
      <c r="I111" s="16">
        <v>3.83</v>
      </c>
      <c r="J111" s="16">
        <f t="shared" si="4"/>
        <v>3.6405363475970169</v>
      </c>
      <c r="K111" s="27">
        <f t="shared" si="5"/>
        <v>4.9468316554303692E-2</v>
      </c>
    </row>
    <row r="112" spans="2:11" x14ac:dyDescent="0.25">
      <c r="B112" s="11">
        <v>5</v>
      </c>
      <c r="C112" s="11">
        <f t="shared" si="3"/>
        <v>6.8027210884353737E-4</v>
      </c>
      <c r="D112" s="11">
        <v>128</v>
      </c>
      <c r="E112" s="13">
        <v>2.87</v>
      </c>
      <c r="F112" s="11">
        <v>1470</v>
      </c>
      <c r="I112" s="16">
        <v>3.84</v>
      </c>
      <c r="J112" s="16">
        <f t="shared" si="4"/>
        <v>3.6919284552134073</v>
      </c>
      <c r="K112" s="27">
        <f t="shared" si="5"/>
        <v>3.8560298121508484E-2</v>
      </c>
    </row>
    <row r="113" spans="2:11" x14ac:dyDescent="0.25">
      <c r="B113" s="11">
        <v>5.5</v>
      </c>
      <c r="C113" s="11">
        <f t="shared" si="3"/>
        <v>6.8027210884353737E-4</v>
      </c>
      <c r="D113" s="11">
        <v>128</v>
      </c>
      <c r="E113" s="13">
        <v>2.89</v>
      </c>
      <c r="F113" s="11">
        <v>1470</v>
      </c>
      <c r="I113" s="16">
        <v>3.9</v>
      </c>
      <c r="J113" s="16">
        <f t="shared" si="4"/>
        <v>3.794712670446188</v>
      </c>
      <c r="K113" s="27">
        <f t="shared" si="5"/>
        <v>2.6996751167644086E-2</v>
      </c>
    </row>
    <row r="114" spans="2:11" x14ac:dyDescent="0.25">
      <c r="B114" s="11">
        <v>6</v>
      </c>
      <c r="C114" s="11">
        <f t="shared" si="3"/>
        <v>6.8027210884353737E-4</v>
      </c>
      <c r="D114" s="11">
        <v>128</v>
      </c>
      <c r="E114" s="13">
        <v>2.95</v>
      </c>
      <c r="F114" s="11">
        <v>1470</v>
      </c>
      <c r="I114" s="16">
        <v>3.96</v>
      </c>
      <c r="J114" s="16">
        <f t="shared" si="4"/>
        <v>3.8974968856789687</v>
      </c>
      <c r="K114" s="27">
        <f t="shared" si="5"/>
        <v>1.5783614727533153E-2</v>
      </c>
    </row>
    <row r="115" spans="2:11" x14ac:dyDescent="0.25">
      <c r="B115" s="11">
        <v>6.6</v>
      </c>
      <c r="C115" s="11">
        <f t="shared" si="3"/>
        <v>6.8027210884353737E-4</v>
      </c>
      <c r="D115" s="11">
        <v>128</v>
      </c>
      <c r="E115" s="13">
        <v>3.1</v>
      </c>
      <c r="F115" s="11">
        <v>1470</v>
      </c>
      <c r="I115" s="16">
        <v>4.01</v>
      </c>
      <c r="J115" s="16">
        <f t="shared" si="4"/>
        <v>3.9488889932953595</v>
      </c>
      <c r="K115" s="27">
        <f t="shared" si="5"/>
        <v>1.5239652544798084E-2</v>
      </c>
    </row>
    <row r="116" spans="2:11" x14ac:dyDescent="0.25">
      <c r="B116" s="11">
        <v>2.2000000000000002</v>
      </c>
      <c r="C116" s="11">
        <f t="shared" si="3"/>
        <v>6.8027210884353737E-4</v>
      </c>
      <c r="D116" s="11">
        <v>-58</v>
      </c>
      <c r="E116" s="13">
        <v>2.89</v>
      </c>
      <c r="F116" s="11">
        <v>1470</v>
      </c>
      <c r="I116" s="16">
        <v>4.09</v>
      </c>
      <c r="J116" s="16">
        <f t="shared" si="4"/>
        <v>4.0002811009117494</v>
      </c>
      <c r="K116" s="27">
        <f t="shared" si="5"/>
        <v>2.1936161146271511E-2</v>
      </c>
    </row>
    <row r="117" spans="2:11" x14ac:dyDescent="0.25">
      <c r="B117" s="11">
        <v>2.5</v>
      </c>
      <c r="C117" s="11">
        <f t="shared" si="3"/>
        <v>6.8027210884353737E-4</v>
      </c>
      <c r="D117" s="11">
        <v>-58</v>
      </c>
      <c r="E117" s="13">
        <v>2.9</v>
      </c>
      <c r="F117" s="11">
        <v>1470</v>
      </c>
      <c r="I117" s="16">
        <v>4.18</v>
      </c>
      <c r="J117" s="16">
        <f t="shared" si="4"/>
        <v>4.0619516300514178</v>
      </c>
      <c r="K117" s="27">
        <f t="shared" si="5"/>
        <v>2.8241236829804291E-2</v>
      </c>
    </row>
    <row r="118" spans="2:11" x14ac:dyDescent="0.25">
      <c r="B118" s="11">
        <v>3</v>
      </c>
      <c r="C118" s="11">
        <f t="shared" si="3"/>
        <v>6.8027210884353737E-4</v>
      </c>
      <c r="D118" s="11">
        <v>-58</v>
      </c>
      <c r="E118" s="13">
        <v>2.83</v>
      </c>
      <c r="F118" s="11">
        <v>1470</v>
      </c>
      <c r="I118" s="16">
        <v>3.96</v>
      </c>
      <c r="J118" s="16">
        <f t="shared" si="4"/>
        <v>3.7038473418060551</v>
      </c>
      <c r="K118" s="27">
        <f t="shared" si="5"/>
        <v>6.4685014695440621E-2</v>
      </c>
    </row>
    <row r="119" spans="2:11" x14ac:dyDescent="0.25">
      <c r="B119" s="11">
        <v>4</v>
      </c>
      <c r="C119" s="11">
        <f t="shared" si="3"/>
        <v>6.8027210884353737E-4</v>
      </c>
      <c r="D119" s="11">
        <v>-58</v>
      </c>
      <c r="E119" s="13">
        <v>2.74</v>
      </c>
      <c r="F119" s="11">
        <v>1470</v>
      </c>
      <c r="I119" s="16">
        <v>4.03</v>
      </c>
      <c r="J119" s="16">
        <f t="shared" si="4"/>
        <v>3.7346826063758893</v>
      </c>
      <c r="K119" s="27">
        <f t="shared" si="5"/>
        <v>7.3279750278935712E-2</v>
      </c>
    </row>
    <row r="120" spans="2:11" x14ac:dyDescent="0.25">
      <c r="B120" s="11">
        <v>5</v>
      </c>
      <c r="C120" s="11">
        <f t="shared" si="3"/>
        <v>6.8027210884353737E-4</v>
      </c>
      <c r="D120" s="11">
        <v>-58</v>
      </c>
      <c r="E120" s="13">
        <v>2.71</v>
      </c>
      <c r="F120" s="11">
        <v>1470</v>
      </c>
      <c r="I120" s="16">
        <v>3.91</v>
      </c>
      <c r="J120" s="16">
        <f t="shared" si="4"/>
        <v>3.7860747139922797</v>
      </c>
      <c r="K120" s="27">
        <f t="shared" si="5"/>
        <v>3.1694446549289115E-2</v>
      </c>
    </row>
    <row r="121" spans="2:11" x14ac:dyDescent="0.25">
      <c r="B121" s="11">
        <v>5.5</v>
      </c>
      <c r="C121" s="11">
        <f t="shared" si="3"/>
        <v>6.8027210884353737E-4</v>
      </c>
      <c r="D121" s="11">
        <v>-58</v>
      </c>
      <c r="E121" s="13">
        <v>2.75</v>
      </c>
      <c r="F121" s="11">
        <v>1470</v>
      </c>
      <c r="I121" s="16">
        <v>3.78</v>
      </c>
      <c r="J121" s="16">
        <f t="shared" si="4"/>
        <v>3.8888589292250604</v>
      </c>
      <c r="K121" s="27">
        <f t="shared" si="5"/>
        <v>-2.8798658525148301E-2</v>
      </c>
    </row>
    <row r="122" spans="2:11" x14ac:dyDescent="0.25">
      <c r="B122" s="11">
        <v>6</v>
      </c>
      <c r="C122" s="11">
        <f t="shared" si="3"/>
        <v>6.8027210884353737E-4</v>
      </c>
      <c r="D122" s="11">
        <v>-58</v>
      </c>
      <c r="E122" s="13">
        <v>2.79</v>
      </c>
      <c r="F122" s="11">
        <v>1470</v>
      </c>
      <c r="I122" s="16">
        <v>3.72</v>
      </c>
      <c r="J122" s="16">
        <f t="shared" si="4"/>
        <v>3.9916431444578411</v>
      </c>
      <c r="K122" s="27">
        <f t="shared" si="5"/>
        <v>-7.3022350660709903E-2</v>
      </c>
    </row>
    <row r="123" spans="2:11" x14ac:dyDescent="0.25">
      <c r="B123" s="11">
        <v>6.6</v>
      </c>
      <c r="C123" s="11">
        <f t="shared" si="3"/>
        <v>6.8027210884353737E-4</v>
      </c>
      <c r="D123" s="11">
        <v>-58</v>
      </c>
      <c r="E123" s="13">
        <v>2.93</v>
      </c>
      <c r="F123" s="11">
        <v>1470</v>
      </c>
      <c r="I123" s="16">
        <v>3.75</v>
      </c>
      <c r="J123" s="16">
        <f t="shared" si="4"/>
        <v>4.0430352520742314</v>
      </c>
      <c r="K123" s="27">
        <f t="shared" si="5"/>
        <v>-7.8142733886461715E-2</v>
      </c>
    </row>
    <row r="124" spans="2:11" x14ac:dyDescent="0.25">
      <c r="B124" s="11">
        <v>2.2000000000000002</v>
      </c>
      <c r="C124" s="11">
        <f t="shared" si="3"/>
        <v>5.0000000000000001E-4</v>
      </c>
      <c r="D124" s="11">
        <v>25</v>
      </c>
      <c r="E124" s="13">
        <v>2.2360000000000002</v>
      </c>
      <c r="F124" s="11">
        <v>2000</v>
      </c>
      <c r="I124" s="16">
        <v>3.81</v>
      </c>
      <c r="J124" s="16">
        <f t="shared" si="4"/>
        <v>4.0944273596906218</v>
      </c>
      <c r="K124" s="27">
        <f t="shared" si="5"/>
        <v>-7.4652850312499131E-2</v>
      </c>
    </row>
    <row r="125" spans="2:11" x14ac:dyDescent="0.25">
      <c r="B125" s="11">
        <v>2.5</v>
      </c>
      <c r="C125" s="11">
        <f t="shared" si="3"/>
        <v>5.0000000000000001E-4</v>
      </c>
      <c r="D125" s="11">
        <v>25</v>
      </c>
      <c r="E125" s="13">
        <v>2.2629999999999999</v>
      </c>
      <c r="F125" s="11">
        <v>2000</v>
      </c>
      <c r="I125" s="16">
        <v>3.96</v>
      </c>
      <c r="J125" s="16">
        <f t="shared" si="4"/>
        <v>4.1560978888302902</v>
      </c>
      <c r="K125" s="27">
        <f t="shared" si="5"/>
        <v>-4.9519668896537937E-2</v>
      </c>
    </row>
    <row r="126" spans="2:11" x14ac:dyDescent="0.25">
      <c r="B126" s="11">
        <v>3</v>
      </c>
      <c r="C126" s="11">
        <f t="shared" si="3"/>
        <v>5.0000000000000001E-4</v>
      </c>
      <c r="D126" s="11">
        <v>25</v>
      </c>
      <c r="E126" s="13">
        <v>2.2749999999999999</v>
      </c>
      <c r="F126" s="11">
        <v>2000</v>
      </c>
      <c r="I126" s="16">
        <v>2.6480000000000001</v>
      </c>
      <c r="J126" s="16">
        <f t="shared" si="4"/>
        <v>2.6513416520605064</v>
      </c>
      <c r="K126" s="27">
        <f t="shared" si="5"/>
        <v>-1.2619531950552472E-3</v>
      </c>
    </row>
    <row r="127" spans="2:11" x14ac:dyDescent="0.25">
      <c r="B127" s="11">
        <v>4</v>
      </c>
      <c r="C127" s="11">
        <f t="shared" si="3"/>
        <v>5.0000000000000001E-4</v>
      </c>
      <c r="D127" s="11">
        <v>25</v>
      </c>
      <c r="E127" s="13">
        <v>2.2970000000000002</v>
      </c>
      <c r="F127" s="11">
        <v>2000</v>
      </c>
      <c r="I127" s="16">
        <v>2.84</v>
      </c>
      <c r="J127" s="16">
        <f t="shared" si="4"/>
        <v>2.6821769166303406</v>
      </c>
      <c r="K127" s="27">
        <f t="shared" si="5"/>
        <v>5.5571508228753251E-2</v>
      </c>
    </row>
    <row r="128" spans="2:11" x14ac:dyDescent="0.25">
      <c r="B128" s="11">
        <v>5</v>
      </c>
      <c r="C128" s="11">
        <f t="shared" si="3"/>
        <v>5.0000000000000001E-4</v>
      </c>
      <c r="D128" s="11">
        <v>25</v>
      </c>
      <c r="E128" s="13">
        <v>2.3140000000000001</v>
      </c>
      <c r="F128" s="11">
        <v>2000</v>
      </c>
      <c r="I128" s="16">
        <v>2.8719999999999999</v>
      </c>
      <c r="J128" s="16">
        <f t="shared" si="4"/>
        <v>2.733569024246731</v>
      </c>
      <c r="K128" s="27">
        <f t="shared" si="5"/>
        <v>4.8200200471193909E-2</v>
      </c>
    </row>
    <row r="129" spans="2:11" x14ac:dyDescent="0.25">
      <c r="B129" s="11">
        <v>5.5</v>
      </c>
      <c r="C129" s="11">
        <f t="shared" si="3"/>
        <v>5.0000000000000001E-4</v>
      </c>
      <c r="D129" s="11">
        <v>25</v>
      </c>
      <c r="E129" s="13">
        <v>2.3530000000000002</v>
      </c>
      <c r="F129" s="11">
        <v>2000</v>
      </c>
      <c r="I129" s="16">
        <v>2.8889999999999998</v>
      </c>
      <c r="J129" s="16">
        <f t="shared" si="4"/>
        <v>2.8363532394795121</v>
      </c>
      <c r="K129" s="27">
        <f t="shared" si="5"/>
        <v>1.8223177750255337E-2</v>
      </c>
    </row>
    <row r="130" spans="2:11" x14ac:dyDescent="0.25">
      <c r="B130" s="11">
        <v>6</v>
      </c>
      <c r="C130" s="11">
        <f t="shared" si="3"/>
        <v>5.0000000000000001E-4</v>
      </c>
      <c r="D130" s="11">
        <v>25</v>
      </c>
      <c r="E130" s="13">
        <v>2.4020000000000001</v>
      </c>
      <c r="F130" s="11">
        <v>2000</v>
      </c>
      <c r="I130" s="16">
        <v>2.8879999999999999</v>
      </c>
      <c r="J130" s="16">
        <f t="shared" si="4"/>
        <v>2.9391374547122928</v>
      </c>
      <c r="K130" s="27">
        <f t="shared" si="5"/>
        <v>-1.7706874900378436E-2</v>
      </c>
    </row>
    <row r="131" spans="2:11" x14ac:dyDescent="0.25">
      <c r="B131" s="11">
        <v>6.6</v>
      </c>
      <c r="C131" s="11">
        <f t="shared" si="3"/>
        <v>5.0000000000000001E-4</v>
      </c>
      <c r="D131" s="11">
        <v>25</v>
      </c>
      <c r="E131" s="13">
        <v>2.524</v>
      </c>
      <c r="F131" s="11">
        <v>2000</v>
      </c>
      <c r="I131" s="16">
        <v>2.9169999999999998</v>
      </c>
      <c r="J131" s="16">
        <f t="shared" si="4"/>
        <v>2.9905295623286832</v>
      </c>
      <c r="K131" s="27">
        <f t="shared" si="5"/>
        <v>-2.5207254826425558E-2</v>
      </c>
    </row>
    <row r="132" spans="2:11" x14ac:dyDescent="0.25">
      <c r="B132" s="11">
        <v>2.2000000000000002</v>
      </c>
      <c r="C132" s="11">
        <f t="shared" si="3"/>
        <v>5.0000000000000001E-4</v>
      </c>
      <c r="D132" s="11">
        <v>128</v>
      </c>
      <c r="E132" s="13">
        <v>2.0489999999999999</v>
      </c>
      <c r="F132" s="11">
        <v>2000</v>
      </c>
      <c r="I132" s="16">
        <v>2.964</v>
      </c>
      <c r="J132" s="16">
        <f t="shared" si="4"/>
        <v>3.0419216699450735</v>
      </c>
      <c r="K132" s="27">
        <f t="shared" si="5"/>
        <v>-2.6289362329646945E-2</v>
      </c>
    </row>
    <row r="133" spans="2:11" x14ac:dyDescent="0.25">
      <c r="B133" s="11">
        <v>2.5</v>
      </c>
      <c r="C133" s="11">
        <f t="shared" ref="C133:C196" si="6">1/F133</f>
        <v>5.0000000000000001E-4</v>
      </c>
      <c r="D133" s="11">
        <v>128</v>
      </c>
      <c r="E133" s="13">
        <v>2.15</v>
      </c>
      <c r="F133" s="11">
        <v>2000</v>
      </c>
      <c r="I133" s="16">
        <v>3.07</v>
      </c>
      <c r="J133" s="16">
        <f t="shared" si="4"/>
        <v>3.1035921990847419</v>
      </c>
      <c r="K133" s="27">
        <f t="shared" si="5"/>
        <v>-1.0942084392424134E-2</v>
      </c>
    </row>
    <row r="134" spans="2:11" x14ac:dyDescent="0.25">
      <c r="B134" s="11">
        <v>3</v>
      </c>
      <c r="C134" s="11">
        <f t="shared" si="6"/>
        <v>5.0000000000000001E-4</v>
      </c>
      <c r="D134" s="11">
        <v>128</v>
      </c>
      <c r="E134" s="13">
        <v>2.1890000000000001</v>
      </c>
      <c r="F134" s="11">
        <v>2000</v>
      </c>
      <c r="I134" s="16">
        <v>2.57</v>
      </c>
      <c r="J134" s="16">
        <f t="shared" si="4"/>
        <v>2.5992068958550019</v>
      </c>
      <c r="K134" s="27">
        <f t="shared" si="5"/>
        <v>-1.13645509163432E-2</v>
      </c>
    </row>
    <row r="135" spans="2:11" x14ac:dyDescent="0.25">
      <c r="B135" s="11">
        <v>4</v>
      </c>
      <c r="C135" s="11">
        <f t="shared" si="6"/>
        <v>5.0000000000000001E-4</v>
      </c>
      <c r="D135" s="11">
        <v>128</v>
      </c>
      <c r="E135" s="13">
        <v>2.2200000000000002</v>
      </c>
      <c r="F135" s="11">
        <v>2000</v>
      </c>
      <c r="I135" s="16">
        <v>2.75</v>
      </c>
      <c r="J135" s="16">
        <f t="shared" si="4"/>
        <v>2.6300421604248361</v>
      </c>
      <c r="K135" s="27">
        <f t="shared" si="5"/>
        <v>4.3621032572786884E-2</v>
      </c>
    </row>
    <row r="136" spans="2:11" x14ac:dyDescent="0.25">
      <c r="B136" s="11">
        <v>5</v>
      </c>
      <c r="C136" s="11">
        <f t="shared" si="6"/>
        <v>5.0000000000000001E-4</v>
      </c>
      <c r="D136" s="11">
        <v>128</v>
      </c>
      <c r="E136" s="13">
        <v>2.2770000000000001</v>
      </c>
      <c r="F136" s="11">
        <v>2000</v>
      </c>
      <c r="I136" s="16">
        <v>2.77</v>
      </c>
      <c r="J136" s="16">
        <f t="shared" si="4"/>
        <v>2.6814342680412264</v>
      </c>
      <c r="K136" s="27">
        <f t="shared" si="5"/>
        <v>3.197318843277025E-2</v>
      </c>
    </row>
    <row r="137" spans="2:11" x14ac:dyDescent="0.25">
      <c r="B137" s="11">
        <v>5.5</v>
      </c>
      <c r="C137" s="11">
        <f t="shared" si="6"/>
        <v>5.0000000000000001E-4</v>
      </c>
      <c r="D137" s="11">
        <v>128</v>
      </c>
      <c r="E137" s="13">
        <v>2.3180000000000001</v>
      </c>
      <c r="F137" s="11">
        <v>2000</v>
      </c>
      <c r="I137" s="16">
        <v>2.8</v>
      </c>
      <c r="J137" s="16">
        <f t="shared" si="4"/>
        <v>2.7842184832740076</v>
      </c>
      <c r="K137" s="27">
        <f t="shared" si="5"/>
        <v>5.6362559735686655E-3</v>
      </c>
    </row>
    <row r="138" spans="2:11" x14ac:dyDescent="0.25">
      <c r="B138" s="11">
        <v>6</v>
      </c>
      <c r="C138" s="11">
        <f t="shared" si="6"/>
        <v>5.0000000000000001E-4</v>
      </c>
      <c r="D138" s="11">
        <v>128</v>
      </c>
      <c r="E138" s="13">
        <v>2.36</v>
      </c>
      <c r="F138" s="11">
        <v>2000</v>
      </c>
      <c r="I138" s="16">
        <v>2.87</v>
      </c>
      <c r="J138" s="16">
        <f t="shared" si="4"/>
        <v>2.8870026985067883</v>
      </c>
      <c r="K138" s="27">
        <f t="shared" si="5"/>
        <v>-5.9242851940028395E-3</v>
      </c>
    </row>
    <row r="139" spans="2:11" x14ac:dyDescent="0.25">
      <c r="B139" s="11">
        <v>6.6</v>
      </c>
      <c r="C139" s="11">
        <f t="shared" si="6"/>
        <v>5.0000000000000001E-4</v>
      </c>
      <c r="D139" s="11">
        <v>128</v>
      </c>
      <c r="E139" s="13">
        <v>2.4910000000000001</v>
      </c>
      <c r="F139" s="11">
        <v>2000</v>
      </c>
      <c r="I139" s="16">
        <v>2.89</v>
      </c>
      <c r="J139" s="16">
        <f t="shared" si="4"/>
        <v>2.9383948061231786</v>
      </c>
      <c r="K139" s="27">
        <f t="shared" si="5"/>
        <v>-1.674560765507906E-2</v>
      </c>
    </row>
    <row r="140" spans="2:11" x14ac:dyDescent="0.25">
      <c r="B140" s="11">
        <v>2.2000000000000002</v>
      </c>
      <c r="C140" s="11">
        <f t="shared" si="6"/>
        <v>5.0000000000000001E-4</v>
      </c>
      <c r="D140" s="11">
        <v>-58</v>
      </c>
      <c r="E140" s="13">
        <v>2.2999999999999998</v>
      </c>
      <c r="F140" s="11">
        <v>2000</v>
      </c>
      <c r="I140" s="16">
        <v>2.95</v>
      </c>
      <c r="J140" s="16">
        <f t="shared" si="4"/>
        <v>2.989786913739569</v>
      </c>
      <c r="K140" s="27">
        <f t="shared" si="5"/>
        <v>-1.3487089403243651E-2</v>
      </c>
    </row>
    <row r="141" spans="2:11" x14ac:dyDescent="0.25">
      <c r="B141" s="11">
        <v>2.5</v>
      </c>
      <c r="C141" s="11">
        <f t="shared" si="6"/>
        <v>5.0000000000000001E-4</v>
      </c>
      <c r="D141" s="11">
        <v>-58</v>
      </c>
      <c r="E141" s="13">
        <v>2.2999999999999998</v>
      </c>
      <c r="F141" s="11">
        <v>2000</v>
      </c>
      <c r="I141" s="16">
        <v>3.1</v>
      </c>
      <c r="J141" s="16">
        <f t="shared" si="4"/>
        <v>3.0514574428792374</v>
      </c>
      <c r="K141" s="27">
        <f t="shared" si="5"/>
        <v>1.5658889393794426E-2</v>
      </c>
    </row>
    <row r="142" spans="2:11" x14ac:dyDescent="0.25">
      <c r="B142" s="11">
        <v>3</v>
      </c>
      <c r="C142" s="11">
        <f t="shared" si="6"/>
        <v>5.0000000000000001E-4</v>
      </c>
      <c r="D142" s="11">
        <v>-58</v>
      </c>
      <c r="E142" s="13">
        <v>2.2400000000000002</v>
      </c>
      <c r="F142" s="11">
        <v>2000</v>
      </c>
      <c r="I142" s="16">
        <v>2.89</v>
      </c>
      <c r="J142" s="16">
        <f t="shared" si="4"/>
        <v>2.6933531546338743</v>
      </c>
      <c r="K142" s="27">
        <f t="shared" si="5"/>
        <v>6.804389113014736E-2</v>
      </c>
    </row>
    <row r="143" spans="2:11" x14ac:dyDescent="0.25">
      <c r="B143" s="11">
        <v>4</v>
      </c>
      <c r="C143" s="11">
        <f t="shared" si="6"/>
        <v>5.0000000000000001E-4</v>
      </c>
      <c r="D143" s="11">
        <v>-58</v>
      </c>
      <c r="E143" s="13">
        <v>2.2000000000000002</v>
      </c>
      <c r="F143" s="11">
        <v>2000</v>
      </c>
      <c r="I143" s="16">
        <v>2.9</v>
      </c>
      <c r="J143" s="16">
        <f t="shared" si="4"/>
        <v>2.7241884192037085</v>
      </c>
      <c r="K143" s="27">
        <f t="shared" si="5"/>
        <v>6.0624683033203945E-2</v>
      </c>
    </row>
    <row r="144" spans="2:11" x14ac:dyDescent="0.25">
      <c r="B144" s="11">
        <v>5</v>
      </c>
      <c r="C144" s="11">
        <f t="shared" si="6"/>
        <v>5.0000000000000001E-4</v>
      </c>
      <c r="D144" s="11">
        <v>-58</v>
      </c>
      <c r="E144" s="13">
        <v>2.21</v>
      </c>
      <c r="F144" s="11">
        <v>2000</v>
      </c>
      <c r="I144" s="16">
        <v>2.83</v>
      </c>
      <c r="J144" s="16">
        <f t="shared" si="4"/>
        <v>2.7755805268200988</v>
      </c>
      <c r="K144" s="27">
        <f t="shared" si="5"/>
        <v>1.9229495823286664E-2</v>
      </c>
    </row>
    <row r="145" spans="2:11" x14ac:dyDescent="0.25">
      <c r="B145" s="11">
        <v>5.5</v>
      </c>
      <c r="C145" s="11">
        <f t="shared" si="6"/>
        <v>5.0000000000000001E-4</v>
      </c>
      <c r="D145" s="11">
        <v>-58</v>
      </c>
      <c r="E145" s="13">
        <v>2.2400000000000002</v>
      </c>
      <c r="F145" s="11">
        <v>2000</v>
      </c>
      <c r="I145" s="16">
        <v>2.74</v>
      </c>
      <c r="J145" s="16">
        <f t="shared" si="4"/>
        <v>2.87836474205288</v>
      </c>
      <c r="K145" s="27">
        <f t="shared" si="5"/>
        <v>-5.0498081041196984E-2</v>
      </c>
    </row>
    <row r="146" spans="2:11" x14ac:dyDescent="0.25">
      <c r="B146" s="11">
        <v>6</v>
      </c>
      <c r="C146" s="11">
        <f t="shared" si="6"/>
        <v>5.0000000000000001E-4</v>
      </c>
      <c r="D146" s="11">
        <v>-58</v>
      </c>
      <c r="E146" s="13">
        <v>2.29</v>
      </c>
      <c r="F146" s="11">
        <v>2000</v>
      </c>
      <c r="I146" s="16">
        <v>2.71</v>
      </c>
      <c r="J146" s="16">
        <f t="shared" si="4"/>
        <v>2.9811489572856607</v>
      </c>
      <c r="K146" s="27">
        <f t="shared" si="5"/>
        <v>-0.10005496578806668</v>
      </c>
    </row>
    <row r="147" spans="2:11" x14ac:dyDescent="0.25">
      <c r="B147" s="11">
        <v>6.6</v>
      </c>
      <c r="C147" s="11">
        <f t="shared" si="6"/>
        <v>5.0000000000000001E-4</v>
      </c>
      <c r="D147" s="11">
        <v>-58</v>
      </c>
      <c r="E147" s="13">
        <v>2.4300000000000002</v>
      </c>
      <c r="F147" s="11">
        <v>2000</v>
      </c>
      <c r="I147" s="16">
        <v>2.75</v>
      </c>
      <c r="J147" s="16">
        <f t="shared" si="4"/>
        <v>3.032541064902051</v>
      </c>
      <c r="K147" s="27">
        <f t="shared" si="5"/>
        <v>-0.10274220541892763</v>
      </c>
    </row>
    <row r="148" spans="2:11" x14ac:dyDescent="0.25">
      <c r="B148" s="11">
        <v>2.2000000000000002</v>
      </c>
      <c r="C148" s="11">
        <f t="shared" si="6"/>
        <v>3.8314176245210729E-4</v>
      </c>
      <c r="D148" s="11">
        <v>25</v>
      </c>
      <c r="E148" s="13">
        <v>1.8109999999999999</v>
      </c>
      <c r="F148" s="11">
        <v>2610</v>
      </c>
      <c r="I148" s="16">
        <v>2.79</v>
      </c>
      <c r="J148" s="16">
        <f t="shared" si="4"/>
        <v>3.0839331725184413</v>
      </c>
      <c r="K148" s="27">
        <f t="shared" si="5"/>
        <v>-0.10535239158367071</v>
      </c>
    </row>
    <row r="149" spans="2:11" x14ac:dyDescent="0.25">
      <c r="B149" s="11">
        <v>2.5</v>
      </c>
      <c r="C149" s="11">
        <f t="shared" si="6"/>
        <v>3.8314176245210729E-4</v>
      </c>
      <c r="D149" s="11">
        <v>25</v>
      </c>
      <c r="E149" s="13">
        <v>1.851</v>
      </c>
      <c r="F149" s="11">
        <v>2610</v>
      </c>
      <c r="I149" s="16">
        <v>2.93</v>
      </c>
      <c r="J149" s="16">
        <f t="shared" si="4"/>
        <v>3.1456037016581098</v>
      </c>
      <c r="K149" s="27">
        <f t="shared" si="5"/>
        <v>-7.3584881111982789E-2</v>
      </c>
    </row>
    <row r="150" spans="2:11" x14ac:dyDescent="0.25">
      <c r="B150" s="11">
        <v>3</v>
      </c>
      <c r="C150" s="11">
        <f t="shared" si="6"/>
        <v>3.8314176245210729E-4</v>
      </c>
      <c r="D150" s="11">
        <v>25</v>
      </c>
      <c r="E150" s="13">
        <v>1.863</v>
      </c>
      <c r="F150" s="11">
        <v>2610</v>
      </c>
      <c r="I150" s="16">
        <v>2.2360000000000002</v>
      </c>
      <c r="J150" s="16">
        <f t="shared" si="4"/>
        <v>2.0815949295059792</v>
      </c>
      <c r="K150" s="27">
        <f t="shared" si="5"/>
        <v>6.9054146017004006E-2</v>
      </c>
    </row>
    <row r="151" spans="2:11" x14ac:dyDescent="0.25">
      <c r="B151" s="11">
        <v>4</v>
      </c>
      <c r="C151" s="11">
        <f t="shared" si="6"/>
        <v>3.8314176245210729E-4</v>
      </c>
      <c r="D151" s="11">
        <v>25</v>
      </c>
      <c r="E151" s="13">
        <v>1.889</v>
      </c>
      <c r="F151" s="11">
        <v>2610</v>
      </c>
      <c r="I151" s="16">
        <v>2.2629999999999999</v>
      </c>
      <c r="J151" s="16">
        <f t="shared" si="4"/>
        <v>2.1124301940758134</v>
      </c>
      <c r="K151" s="27">
        <f t="shared" si="5"/>
        <v>6.6535486488814161E-2</v>
      </c>
    </row>
    <row r="152" spans="2:11" x14ac:dyDescent="0.25">
      <c r="B152" s="11">
        <v>5</v>
      </c>
      <c r="C152" s="11">
        <f t="shared" si="6"/>
        <v>3.8314176245210729E-4</v>
      </c>
      <c r="D152" s="11">
        <v>25</v>
      </c>
      <c r="E152" s="13">
        <v>1.919</v>
      </c>
      <c r="F152" s="11">
        <v>2610</v>
      </c>
      <c r="I152" s="16">
        <v>2.2749999999999999</v>
      </c>
      <c r="J152" s="16">
        <f t="shared" si="4"/>
        <v>2.1638223016922038</v>
      </c>
      <c r="K152" s="27">
        <f t="shared" si="5"/>
        <v>4.8869317937492801E-2</v>
      </c>
    </row>
    <row r="153" spans="2:11" x14ac:dyDescent="0.25">
      <c r="B153" s="11">
        <v>5.5</v>
      </c>
      <c r="C153" s="11">
        <f t="shared" si="6"/>
        <v>3.8314176245210729E-4</v>
      </c>
      <c r="D153" s="11">
        <v>25</v>
      </c>
      <c r="E153" s="13">
        <v>1.948</v>
      </c>
      <c r="F153" s="11">
        <v>2610</v>
      </c>
      <c r="I153" s="16">
        <v>2.2970000000000002</v>
      </c>
      <c r="J153" s="16">
        <f t="shared" si="4"/>
        <v>2.2666065169249845</v>
      </c>
      <c r="K153" s="27">
        <f t="shared" si="5"/>
        <v>1.3231816750115654E-2</v>
      </c>
    </row>
    <row r="154" spans="2:11" x14ac:dyDescent="0.25">
      <c r="B154" s="11">
        <v>6</v>
      </c>
      <c r="C154" s="11">
        <f t="shared" si="6"/>
        <v>3.8314176245210729E-4</v>
      </c>
      <c r="D154" s="11">
        <v>25</v>
      </c>
      <c r="E154" s="13">
        <v>2.0009999999999999</v>
      </c>
      <c r="F154" s="11">
        <v>2610</v>
      </c>
      <c r="I154" s="16">
        <v>2.3140000000000001</v>
      </c>
      <c r="J154" s="16">
        <f t="shared" si="4"/>
        <v>2.3693907321577652</v>
      </c>
      <c r="K154" s="27">
        <f t="shared" si="5"/>
        <v>-2.3937222194366954E-2</v>
      </c>
    </row>
    <row r="155" spans="2:11" x14ac:dyDescent="0.25">
      <c r="B155" s="11">
        <v>6.6</v>
      </c>
      <c r="C155" s="11">
        <f t="shared" si="6"/>
        <v>3.8314176245210729E-4</v>
      </c>
      <c r="D155" s="11">
        <v>25</v>
      </c>
      <c r="E155" s="13">
        <v>2.1160000000000001</v>
      </c>
      <c r="F155" s="11">
        <v>2610</v>
      </c>
      <c r="I155" s="16">
        <v>2.3530000000000002</v>
      </c>
      <c r="J155" s="16">
        <f t="shared" si="4"/>
        <v>2.420782839774156</v>
      </c>
      <c r="K155" s="27">
        <f t="shared" si="5"/>
        <v>-2.8806986729347971E-2</v>
      </c>
    </row>
    <row r="156" spans="2:11" x14ac:dyDescent="0.25">
      <c r="B156" s="11">
        <v>2.2000000000000002</v>
      </c>
      <c r="C156" s="11">
        <f t="shared" si="6"/>
        <v>3.8314176245210729E-4</v>
      </c>
      <c r="D156" s="11">
        <v>128</v>
      </c>
      <c r="E156" s="13">
        <v>1.72</v>
      </c>
      <c r="F156" s="11">
        <v>2610</v>
      </c>
      <c r="I156" s="16">
        <v>2.4020000000000001</v>
      </c>
      <c r="J156" s="16">
        <f t="shared" si="4"/>
        <v>2.4721749473905463</v>
      </c>
      <c r="K156" s="27">
        <f t="shared" si="5"/>
        <v>-2.9215215399894336E-2</v>
      </c>
    </row>
    <row r="157" spans="2:11" x14ac:dyDescent="0.25">
      <c r="B157" s="11">
        <v>2.5</v>
      </c>
      <c r="C157" s="11">
        <f t="shared" si="6"/>
        <v>3.8314176245210729E-4</v>
      </c>
      <c r="D157" s="11">
        <v>128</v>
      </c>
      <c r="E157" s="13">
        <v>1.7390000000000001</v>
      </c>
      <c r="F157" s="11">
        <v>2610</v>
      </c>
      <c r="I157" s="16">
        <v>2.524</v>
      </c>
      <c r="J157" s="16">
        <f t="shared" si="4"/>
        <v>2.5338454765302147</v>
      </c>
      <c r="K157" s="27">
        <f t="shared" si="5"/>
        <v>-3.9007434747284964E-3</v>
      </c>
    </row>
    <row r="158" spans="2:11" x14ac:dyDescent="0.25">
      <c r="B158" s="11">
        <v>3</v>
      </c>
      <c r="C158" s="11">
        <f t="shared" si="6"/>
        <v>3.8314176245210729E-4</v>
      </c>
      <c r="D158" s="11">
        <v>128</v>
      </c>
      <c r="E158" s="13">
        <v>1.7749999999999999</v>
      </c>
      <c r="F158" s="11">
        <v>2610</v>
      </c>
      <c r="I158" s="16">
        <v>2.0489999999999999</v>
      </c>
      <c r="J158" s="16">
        <f t="shared" si="4"/>
        <v>2.0294601733004747</v>
      </c>
      <c r="K158" s="27">
        <f t="shared" si="5"/>
        <v>9.5362746215350187E-3</v>
      </c>
    </row>
    <row r="159" spans="2:11" x14ac:dyDescent="0.25">
      <c r="B159" s="11">
        <v>4</v>
      </c>
      <c r="C159" s="11">
        <f t="shared" si="6"/>
        <v>3.8314176245210729E-4</v>
      </c>
      <c r="D159" s="11">
        <v>128</v>
      </c>
      <c r="E159" s="13">
        <v>1.8160000000000001</v>
      </c>
      <c r="F159" s="11">
        <v>2610</v>
      </c>
      <c r="I159" s="16">
        <v>2.15</v>
      </c>
      <c r="J159" s="16">
        <f t="shared" si="4"/>
        <v>2.0602954378703084</v>
      </c>
      <c r="K159" s="27">
        <f t="shared" si="5"/>
        <v>4.1723052153344868E-2</v>
      </c>
    </row>
    <row r="160" spans="2:11" x14ac:dyDescent="0.25">
      <c r="B160" s="11">
        <v>5</v>
      </c>
      <c r="C160" s="11">
        <f t="shared" si="6"/>
        <v>3.8314176245210729E-4</v>
      </c>
      <c r="D160" s="11">
        <v>128</v>
      </c>
      <c r="E160" s="13">
        <v>1.877</v>
      </c>
      <c r="F160" s="11">
        <v>2610</v>
      </c>
      <c r="I160" s="16">
        <v>2.1890000000000001</v>
      </c>
      <c r="J160" s="16">
        <f t="shared" ref="J160:J223" si="7">(B134*$J$21)+(C134*$J$22)+(D134*$J$23)+$J$20</f>
        <v>2.1116875454866992</v>
      </c>
      <c r="K160" s="27">
        <f t="shared" ref="K160:K223" si="8">(I160-J160)/I160</f>
        <v>3.5318617868113668E-2</v>
      </c>
    </row>
    <row r="161" spans="2:11" x14ac:dyDescent="0.25">
      <c r="B161" s="11">
        <v>5.5</v>
      </c>
      <c r="C161" s="11">
        <f t="shared" si="6"/>
        <v>3.8314176245210729E-4</v>
      </c>
      <c r="D161" s="11">
        <v>128</v>
      </c>
      <c r="E161" s="13">
        <v>1.8879999999999999</v>
      </c>
      <c r="F161" s="11">
        <v>2610</v>
      </c>
      <c r="I161" s="16">
        <v>2.2200000000000002</v>
      </c>
      <c r="J161" s="16">
        <f t="shared" si="7"/>
        <v>2.2144717607194799</v>
      </c>
      <c r="K161" s="27">
        <f t="shared" si="8"/>
        <v>2.4901978741082268E-3</v>
      </c>
    </row>
    <row r="162" spans="2:11" x14ac:dyDescent="0.25">
      <c r="B162" s="11">
        <v>6</v>
      </c>
      <c r="C162" s="11">
        <f t="shared" si="6"/>
        <v>3.8314176245210729E-4</v>
      </c>
      <c r="D162" s="11">
        <v>128</v>
      </c>
      <c r="E162" s="13">
        <v>1.96</v>
      </c>
      <c r="F162" s="11">
        <v>2610</v>
      </c>
      <c r="I162" s="16">
        <v>2.2770000000000001</v>
      </c>
      <c r="J162" s="16">
        <f t="shared" si="7"/>
        <v>2.3172559759522606</v>
      </c>
      <c r="K162" s="27">
        <f t="shared" si="8"/>
        <v>-1.7679392161730562E-2</v>
      </c>
    </row>
    <row r="163" spans="2:11" x14ac:dyDescent="0.25">
      <c r="B163" s="11">
        <v>6.6</v>
      </c>
      <c r="C163" s="11">
        <f t="shared" si="6"/>
        <v>3.8314176245210729E-4</v>
      </c>
      <c r="D163" s="11">
        <v>128</v>
      </c>
      <c r="E163" s="13">
        <v>2.0590000000000002</v>
      </c>
      <c r="F163" s="11">
        <v>2610</v>
      </c>
      <c r="I163" s="16">
        <v>2.3180000000000001</v>
      </c>
      <c r="J163" s="16">
        <f t="shared" si="7"/>
        <v>2.3686480835686514</v>
      </c>
      <c r="K163" s="27">
        <f t="shared" si="8"/>
        <v>-2.1849906630134322E-2</v>
      </c>
    </row>
    <row r="164" spans="2:11" x14ac:dyDescent="0.25">
      <c r="B164" s="11">
        <v>2.2000000000000002</v>
      </c>
      <c r="C164" s="11">
        <f t="shared" si="6"/>
        <v>3.8314176245210729E-4</v>
      </c>
      <c r="D164" s="11">
        <v>-58</v>
      </c>
      <c r="E164" s="13">
        <v>1.9039999999999999</v>
      </c>
      <c r="F164" s="11">
        <v>2610</v>
      </c>
      <c r="I164" s="16">
        <v>2.36</v>
      </c>
      <c r="J164" s="16">
        <f t="shared" si="7"/>
        <v>2.4200401911850418</v>
      </c>
      <c r="K164" s="27">
        <f t="shared" si="8"/>
        <v>-2.5440758976712666E-2</v>
      </c>
    </row>
    <row r="165" spans="2:11" x14ac:dyDescent="0.25">
      <c r="B165" s="11">
        <v>2.5</v>
      </c>
      <c r="C165" s="11">
        <f t="shared" si="6"/>
        <v>3.8314176245210729E-4</v>
      </c>
      <c r="D165" s="11">
        <v>-58</v>
      </c>
      <c r="E165" s="13">
        <v>1.8759999999999999</v>
      </c>
      <c r="F165" s="11">
        <v>2610</v>
      </c>
      <c r="I165" s="16">
        <v>2.4910000000000001</v>
      </c>
      <c r="J165" s="16">
        <f t="shared" si="7"/>
        <v>2.4817107203247102</v>
      </c>
      <c r="K165" s="27">
        <f t="shared" si="8"/>
        <v>3.7291367624608263E-3</v>
      </c>
    </row>
    <row r="166" spans="2:11" x14ac:dyDescent="0.25">
      <c r="B166" s="11">
        <v>3</v>
      </c>
      <c r="C166" s="11">
        <f t="shared" si="6"/>
        <v>3.8314176245210729E-4</v>
      </c>
      <c r="D166" s="11">
        <v>-58</v>
      </c>
      <c r="E166" s="13">
        <v>1.841</v>
      </c>
      <c r="F166" s="11">
        <v>2610</v>
      </c>
      <c r="I166" s="16">
        <v>2.2999999999999998</v>
      </c>
      <c r="J166" s="16">
        <f t="shared" si="7"/>
        <v>2.1236064320793475</v>
      </c>
      <c r="K166" s="27">
        <f t="shared" si="8"/>
        <v>7.6692855617674915E-2</v>
      </c>
    </row>
    <row r="167" spans="2:11" x14ac:dyDescent="0.25">
      <c r="B167" s="11">
        <v>4</v>
      </c>
      <c r="C167" s="11">
        <f t="shared" si="6"/>
        <v>3.8314176245210729E-4</v>
      </c>
      <c r="D167" s="11">
        <v>-58</v>
      </c>
      <c r="E167" s="13">
        <v>1.8240000000000001</v>
      </c>
      <c r="F167" s="11">
        <v>2610</v>
      </c>
      <c r="I167" s="16">
        <v>2.2999999999999998</v>
      </c>
      <c r="J167" s="16">
        <f t="shared" si="7"/>
        <v>2.1544416966491813</v>
      </c>
      <c r="K167" s="27">
        <f t="shared" si="8"/>
        <v>6.3286218848181974E-2</v>
      </c>
    </row>
    <row r="168" spans="2:11" x14ac:dyDescent="0.25">
      <c r="B168" s="11">
        <v>5</v>
      </c>
      <c r="C168" s="11">
        <f t="shared" si="6"/>
        <v>3.8314176245210729E-4</v>
      </c>
      <c r="D168" s="11">
        <v>-58</v>
      </c>
      <c r="E168" s="13">
        <v>1.8520000000000001</v>
      </c>
      <c r="F168" s="11">
        <v>2610</v>
      </c>
      <c r="I168" s="16">
        <v>2.2400000000000002</v>
      </c>
      <c r="J168" s="16">
        <f t="shared" si="7"/>
        <v>2.2058338042655721</v>
      </c>
      <c r="K168" s="27">
        <f t="shared" si="8"/>
        <v>1.5252765952869703E-2</v>
      </c>
    </row>
    <row r="169" spans="2:11" x14ac:dyDescent="0.25">
      <c r="B169" s="11">
        <v>5.5</v>
      </c>
      <c r="C169" s="11">
        <f t="shared" si="6"/>
        <v>3.8314176245210729E-4</v>
      </c>
      <c r="D169" s="11">
        <v>-58</v>
      </c>
      <c r="E169" s="13">
        <v>1.8759999999999999</v>
      </c>
      <c r="F169" s="11">
        <v>2610</v>
      </c>
      <c r="I169" s="16">
        <v>2.2000000000000002</v>
      </c>
      <c r="J169" s="16">
        <f t="shared" si="7"/>
        <v>2.3086180194983528</v>
      </c>
      <c r="K169" s="27">
        <f t="shared" si="8"/>
        <v>-4.9371827044705718E-2</v>
      </c>
    </row>
    <row r="170" spans="2:11" x14ac:dyDescent="0.25">
      <c r="B170" s="11">
        <v>6</v>
      </c>
      <c r="C170" s="11">
        <f t="shared" si="6"/>
        <v>3.8314176245210729E-4</v>
      </c>
      <c r="D170" s="11">
        <v>-58</v>
      </c>
      <c r="E170" s="13">
        <v>1.9510000000000001</v>
      </c>
      <c r="F170" s="11">
        <v>2610</v>
      </c>
      <c r="I170" s="16">
        <v>2.21</v>
      </c>
      <c r="J170" s="16">
        <f t="shared" si="7"/>
        <v>2.411402234731133</v>
      </c>
      <c r="K170" s="27">
        <f t="shared" si="8"/>
        <v>-9.113223291001496E-2</v>
      </c>
    </row>
    <row r="171" spans="2:11" x14ac:dyDescent="0.25">
      <c r="B171" s="11">
        <v>6.6</v>
      </c>
      <c r="C171" s="11">
        <f t="shared" si="6"/>
        <v>3.8314176245210729E-4</v>
      </c>
      <c r="D171" s="11">
        <v>-58</v>
      </c>
      <c r="E171" s="13">
        <v>2.0739999999999998</v>
      </c>
      <c r="F171" s="11">
        <v>2610</v>
      </c>
      <c r="I171" s="16">
        <v>2.2400000000000002</v>
      </c>
      <c r="J171" s="16">
        <f t="shared" si="7"/>
        <v>2.4627943423475238</v>
      </c>
      <c r="K171" s="27">
        <f t="shared" si="8"/>
        <v>-9.9461759976573028E-2</v>
      </c>
    </row>
    <row r="172" spans="2:11" x14ac:dyDescent="0.25">
      <c r="B172" s="11">
        <v>2.2000000000000002</v>
      </c>
      <c r="C172" s="11">
        <f t="shared" si="6"/>
        <v>2.6109660574412532E-4</v>
      </c>
      <c r="D172" s="11">
        <v>25</v>
      </c>
      <c r="E172" s="13">
        <v>1.405</v>
      </c>
      <c r="F172" s="11">
        <v>3830</v>
      </c>
      <c r="I172" s="16">
        <v>2.29</v>
      </c>
      <c r="J172" s="16">
        <f t="shared" si="7"/>
        <v>2.5141864499639142</v>
      </c>
      <c r="K172" s="27">
        <f t="shared" si="8"/>
        <v>-9.7898013084678659E-2</v>
      </c>
    </row>
    <row r="173" spans="2:11" x14ac:dyDescent="0.25">
      <c r="B173" s="11">
        <v>2.5</v>
      </c>
      <c r="C173" s="11">
        <f t="shared" si="6"/>
        <v>2.6109660574412532E-4</v>
      </c>
      <c r="D173" s="11">
        <v>25</v>
      </c>
      <c r="E173" s="13">
        <v>1.4139999999999999</v>
      </c>
      <c r="F173" s="11">
        <v>3830</v>
      </c>
      <c r="I173" s="16">
        <v>2.4300000000000002</v>
      </c>
      <c r="J173" s="16">
        <f t="shared" si="7"/>
        <v>2.5758569791035826</v>
      </c>
      <c r="K173" s="27">
        <f t="shared" si="8"/>
        <v>-6.0023448190774653E-2</v>
      </c>
    </row>
    <row r="174" spans="2:11" x14ac:dyDescent="0.25">
      <c r="B174" s="11">
        <v>3</v>
      </c>
      <c r="C174" s="11">
        <f t="shared" si="6"/>
        <v>2.6109660574412532E-4</v>
      </c>
      <c r="D174" s="11">
        <v>25</v>
      </c>
      <c r="E174" s="13">
        <v>1.427</v>
      </c>
      <c r="F174" s="11">
        <v>3830</v>
      </c>
      <c r="I174" s="16">
        <v>1.8109999999999999</v>
      </c>
      <c r="J174" s="16">
        <f t="shared" si="7"/>
        <v>1.7122665942824957</v>
      </c>
      <c r="K174" s="27">
        <f t="shared" si="8"/>
        <v>5.4518722096910117E-2</v>
      </c>
    </row>
    <row r="175" spans="2:11" x14ac:dyDescent="0.25">
      <c r="B175" s="11">
        <v>4</v>
      </c>
      <c r="C175" s="11">
        <f t="shared" si="6"/>
        <v>2.6109660574412532E-4</v>
      </c>
      <c r="D175" s="11">
        <v>25</v>
      </c>
      <c r="E175" s="13">
        <v>1.454</v>
      </c>
      <c r="F175" s="11">
        <v>3830</v>
      </c>
      <c r="I175" s="16">
        <v>1.851</v>
      </c>
      <c r="J175" s="16">
        <f t="shared" si="7"/>
        <v>1.7431018588523297</v>
      </c>
      <c r="K175" s="27">
        <f t="shared" si="8"/>
        <v>5.8291810452550122E-2</v>
      </c>
    </row>
    <row r="176" spans="2:11" x14ac:dyDescent="0.25">
      <c r="B176" s="11">
        <v>5</v>
      </c>
      <c r="C176" s="11">
        <f t="shared" si="6"/>
        <v>2.6109660574412532E-4</v>
      </c>
      <c r="D176" s="11">
        <v>25</v>
      </c>
      <c r="E176" s="13">
        <v>1.484</v>
      </c>
      <c r="F176" s="11">
        <v>3830</v>
      </c>
      <c r="I176" s="16">
        <v>1.863</v>
      </c>
      <c r="J176" s="16">
        <f t="shared" si="7"/>
        <v>1.7944939664687203</v>
      </c>
      <c r="K176" s="27">
        <f t="shared" si="8"/>
        <v>3.6771891321137791E-2</v>
      </c>
    </row>
    <row r="177" spans="2:11" x14ac:dyDescent="0.25">
      <c r="B177" s="11">
        <v>5.5</v>
      </c>
      <c r="C177" s="11">
        <f t="shared" si="6"/>
        <v>2.6109660574412532E-4</v>
      </c>
      <c r="D177" s="11">
        <v>25</v>
      </c>
      <c r="E177" s="13">
        <v>1.5029999999999999</v>
      </c>
      <c r="F177" s="11">
        <v>3830</v>
      </c>
      <c r="I177" s="16">
        <v>1.889</v>
      </c>
      <c r="J177" s="16">
        <f t="shared" si="7"/>
        <v>1.897278181701501</v>
      </c>
      <c r="K177" s="27">
        <f t="shared" si="8"/>
        <v>-4.3823090002652002E-3</v>
      </c>
    </row>
    <row r="178" spans="2:11" x14ac:dyDescent="0.25">
      <c r="B178" s="11">
        <v>6</v>
      </c>
      <c r="C178" s="11">
        <f t="shared" si="6"/>
        <v>2.6109660574412532E-4</v>
      </c>
      <c r="D178" s="11">
        <v>25</v>
      </c>
      <c r="E178" s="13">
        <v>1.552</v>
      </c>
      <c r="F178" s="11">
        <v>3830</v>
      </c>
      <c r="I178" s="16">
        <v>1.919</v>
      </c>
      <c r="J178" s="16">
        <f t="shared" si="7"/>
        <v>2.0000623969342817</v>
      </c>
      <c r="K178" s="27">
        <f t="shared" si="8"/>
        <v>-4.2241999444649105E-2</v>
      </c>
    </row>
    <row r="179" spans="2:11" x14ac:dyDescent="0.25">
      <c r="B179" s="11">
        <v>6.6</v>
      </c>
      <c r="C179" s="11">
        <f t="shared" si="6"/>
        <v>2.6109660574412532E-4</v>
      </c>
      <c r="D179" s="11">
        <v>25</v>
      </c>
      <c r="E179" s="13">
        <v>1.663</v>
      </c>
      <c r="F179" s="11">
        <v>3830</v>
      </c>
      <c r="I179" s="16">
        <v>1.948</v>
      </c>
      <c r="J179" s="16">
        <f t="shared" si="7"/>
        <v>2.0514545045506725</v>
      </c>
      <c r="K179" s="27">
        <f t="shared" si="8"/>
        <v>-5.3108061884328803E-2</v>
      </c>
    </row>
    <row r="180" spans="2:11" x14ac:dyDescent="0.25">
      <c r="B180" s="11">
        <v>2.2000000000000002</v>
      </c>
      <c r="C180" s="11">
        <f t="shared" si="6"/>
        <v>2.6109660574412532E-4</v>
      </c>
      <c r="D180" s="11">
        <v>128</v>
      </c>
      <c r="E180" s="13">
        <v>1.32</v>
      </c>
      <c r="F180" s="11">
        <v>3830</v>
      </c>
      <c r="I180" s="16">
        <v>2.0009999999999999</v>
      </c>
      <c r="J180" s="16">
        <f t="shared" si="7"/>
        <v>2.1028466121670628</v>
      </c>
      <c r="K180" s="27">
        <f t="shared" si="8"/>
        <v>-5.0897857154953985E-2</v>
      </c>
    </row>
    <row r="181" spans="2:11" x14ac:dyDescent="0.25">
      <c r="B181" s="11">
        <v>2.5</v>
      </c>
      <c r="C181" s="11">
        <f t="shared" si="6"/>
        <v>2.6109660574412532E-4</v>
      </c>
      <c r="D181" s="11">
        <v>128</v>
      </c>
      <c r="E181" s="13">
        <v>1.33</v>
      </c>
      <c r="F181" s="11">
        <v>3830</v>
      </c>
      <c r="I181" s="16">
        <v>2.1160000000000001</v>
      </c>
      <c r="J181" s="16">
        <f t="shared" si="7"/>
        <v>2.1645171413067312</v>
      </c>
      <c r="K181" s="27">
        <f t="shared" si="8"/>
        <v>-2.2928705721517544E-2</v>
      </c>
    </row>
    <row r="182" spans="2:11" x14ac:dyDescent="0.25">
      <c r="B182" s="11">
        <v>3</v>
      </c>
      <c r="C182" s="11">
        <f t="shared" si="6"/>
        <v>2.6109660574412532E-4</v>
      </c>
      <c r="D182" s="11">
        <v>128</v>
      </c>
      <c r="E182" s="13">
        <v>1.36</v>
      </c>
      <c r="F182" s="11">
        <v>3830</v>
      </c>
      <c r="I182" s="16">
        <v>1.72</v>
      </c>
      <c r="J182" s="16">
        <f t="shared" si="7"/>
        <v>1.6601318380769909</v>
      </c>
      <c r="K182" s="27">
        <f t="shared" si="8"/>
        <v>3.4807070885470366E-2</v>
      </c>
    </row>
    <row r="183" spans="2:11" x14ac:dyDescent="0.25">
      <c r="B183" s="11">
        <v>4</v>
      </c>
      <c r="C183" s="11">
        <f t="shared" si="6"/>
        <v>2.6109660574412532E-4</v>
      </c>
      <c r="D183" s="11">
        <v>128</v>
      </c>
      <c r="E183" s="13">
        <v>1.4059999999999999</v>
      </c>
      <c r="F183" s="11">
        <v>3830</v>
      </c>
      <c r="I183" s="16">
        <v>1.7390000000000001</v>
      </c>
      <c r="J183" s="16">
        <f t="shared" si="7"/>
        <v>1.6909671026468249</v>
      </c>
      <c r="K183" s="27">
        <f t="shared" si="8"/>
        <v>2.7620987552142134E-2</v>
      </c>
    </row>
    <row r="184" spans="2:11" x14ac:dyDescent="0.25">
      <c r="B184" s="11">
        <v>5</v>
      </c>
      <c r="C184" s="11">
        <f t="shared" si="6"/>
        <v>2.6109660574412532E-4</v>
      </c>
      <c r="D184" s="11">
        <v>128</v>
      </c>
      <c r="E184" s="13">
        <v>1.45</v>
      </c>
      <c r="F184" s="11">
        <v>3830</v>
      </c>
      <c r="I184" s="16">
        <v>1.7749999999999999</v>
      </c>
      <c r="J184" s="16">
        <f t="shared" si="7"/>
        <v>1.7423592102632155</v>
      </c>
      <c r="K184" s="27">
        <f t="shared" si="8"/>
        <v>1.8389177316498261E-2</v>
      </c>
    </row>
    <row r="185" spans="2:11" x14ac:dyDescent="0.25">
      <c r="B185" s="11">
        <v>5.5</v>
      </c>
      <c r="C185" s="11">
        <f t="shared" si="6"/>
        <v>2.6109660574412532E-4</v>
      </c>
      <c r="D185" s="11">
        <v>128</v>
      </c>
      <c r="E185" s="13">
        <v>1.4890000000000001</v>
      </c>
      <c r="F185" s="11">
        <v>3830</v>
      </c>
      <c r="I185" s="16">
        <v>1.8160000000000001</v>
      </c>
      <c r="J185" s="16">
        <f t="shared" si="7"/>
        <v>1.8451434254959962</v>
      </c>
      <c r="K185" s="27">
        <f t="shared" si="8"/>
        <v>-1.6048141792949413E-2</v>
      </c>
    </row>
    <row r="186" spans="2:11" x14ac:dyDescent="0.25">
      <c r="B186" s="11">
        <v>6</v>
      </c>
      <c r="C186" s="11">
        <f t="shared" si="6"/>
        <v>2.6109660574412532E-4</v>
      </c>
      <c r="D186" s="11">
        <v>128</v>
      </c>
      <c r="E186" s="13">
        <v>1.508</v>
      </c>
      <c r="F186" s="11">
        <v>3830</v>
      </c>
      <c r="I186" s="16">
        <v>1.877</v>
      </c>
      <c r="J186" s="16">
        <f t="shared" si="7"/>
        <v>1.9479276407287769</v>
      </c>
      <c r="K186" s="27">
        <f t="shared" si="8"/>
        <v>-3.7787768102704788E-2</v>
      </c>
    </row>
    <row r="187" spans="2:11" x14ac:dyDescent="0.25">
      <c r="B187" s="11">
        <v>6.6</v>
      </c>
      <c r="C187" s="11">
        <f t="shared" si="6"/>
        <v>2.6109660574412532E-4</v>
      </c>
      <c r="D187" s="11">
        <v>128</v>
      </c>
      <c r="E187" s="13">
        <v>1.633</v>
      </c>
      <c r="F187" s="11">
        <v>3830</v>
      </c>
      <c r="I187" s="16">
        <v>1.8879999999999999</v>
      </c>
      <c r="J187" s="16">
        <f t="shared" si="7"/>
        <v>1.9993197483451675</v>
      </c>
      <c r="K187" s="27">
        <f t="shared" si="8"/>
        <v>-5.8961731115025194E-2</v>
      </c>
    </row>
    <row r="188" spans="2:11" x14ac:dyDescent="0.25">
      <c r="B188" s="11">
        <v>2.2000000000000002</v>
      </c>
      <c r="C188" s="11">
        <f t="shared" si="6"/>
        <v>2.6109660574412532E-4</v>
      </c>
      <c r="D188" s="11">
        <v>-58</v>
      </c>
      <c r="E188" s="13">
        <v>1.44</v>
      </c>
      <c r="F188" s="11">
        <v>3830</v>
      </c>
      <c r="I188" s="16">
        <v>1.96</v>
      </c>
      <c r="J188" s="16">
        <f t="shared" si="7"/>
        <v>2.0507118559615578</v>
      </c>
      <c r="K188" s="27">
        <f t="shared" si="8"/>
        <v>-4.6281559164060126E-2</v>
      </c>
    </row>
    <row r="189" spans="2:11" x14ac:dyDescent="0.25">
      <c r="B189" s="11">
        <v>2.5</v>
      </c>
      <c r="C189" s="11">
        <f t="shared" si="6"/>
        <v>2.6109660574412532E-4</v>
      </c>
      <c r="D189" s="11">
        <v>-58</v>
      </c>
      <c r="E189" s="13">
        <v>1.4359999999999999</v>
      </c>
      <c r="F189" s="11">
        <v>3830</v>
      </c>
      <c r="I189" s="16">
        <v>2.0590000000000002</v>
      </c>
      <c r="J189" s="16">
        <f t="shared" si="7"/>
        <v>2.1123823851012262</v>
      </c>
      <c r="K189" s="27">
        <f t="shared" si="8"/>
        <v>-2.5926364789327857E-2</v>
      </c>
    </row>
    <row r="190" spans="2:11" x14ac:dyDescent="0.25">
      <c r="B190" s="11">
        <v>3</v>
      </c>
      <c r="C190" s="11">
        <f t="shared" si="6"/>
        <v>2.6109660574412532E-4</v>
      </c>
      <c r="D190" s="11">
        <v>-58</v>
      </c>
      <c r="E190" s="13">
        <v>1.42</v>
      </c>
      <c r="F190" s="11">
        <v>3830</v>
      </c>
      <c r="I190" s="16">
        <v>1.9039999999999999</v>
      </c>
      <c r="J190" s="16">
        <f t="shared" si="7"/>
        <v>1.7542780968558638</v>
      </c>
      <c r="K190" s="27">
        <f t="shared" si="8"/>
        <v>7.8635453332004279E-2</v>
      </c>
    </row>
    <row r="191" spans="2:11" x14ac:dyDescent="0.25">
      <c r="B191" s="11">
        <v>4</v>
      </c>
      <c r="C191" s="11">
        <f t="shared" si="6"/>
        <v>2.6109660574412532E-4</v>
      </c>
      <c r="D191" s="11">
        <v>-58</v>
      </c>
      <c r="E191" s="13">
        <v>1.4179999999999999</v>
      </c>
      <c r="F191" s="11">
        <v>3830</v>
      </c>
      <c r="I191" s="16">
        <v>1.8759999999999999</v>
      </c>
      <c r="J191" s="16">
        <f t="shared" si="7"/>
        <v>1.7851133614256978</v>
      </c>
      <c r="K191" s="27">
        <f t="shared" si="8"/>
        <v>4.8447035487367875E-2</v>
      </c>
    </row>
    <row r="192" spans="2:11" x14ac:dyDescent="0.25">
      <c r="B192" s="11">
        <v>5</v>
      </c>
      <c r="C192" s="11">
        <f t="shared" si="6"/>
        <v>2.6109660574412532E-4</v>
      </c>
      <c r="D192" s="11">
        <v>-58</v>
      </c>
      <c r="E192" s="13">
        <v>1.4450000000000001</v>
      </c>
      <c r="F192" s="11">
        <v>3830</v>
      </c>
      <c r="I192" s="9">
        <v>1.841</v>
      </c>
      <c r="J192" s="16">
        <f t="shared" si="7"/>
        <v>1.8365054690420883</v>
      </c>
      <c r="K192" s="27">
        <f t="shared" si="8"/>
        <v>2.4413530461225613E-3</v>
      </c>
    </row>
    <row r="193" spans="2:11" x14ac:dyDescent="0.25">
      <c r="B193" s="11">
        <v>5.5</v>
      </c>
      <c r="C193" s="11">
        <f t="shared" si="6"/>
        <v>2.6109660574412532E-4</v>
      </c>
      <c r="D193" s="11">
        <v>-58</v>
      </c>
      <c r="E193" s="13">
        <v>1.4650000000000001</v>
      </c>
      <c r="F193" s="11">
        <v>3830</v>
      </c>
      <c r="I193" s="9">
        <v>1.8240000000000001</v>
      </c>
      <c r="J193" s="16">
        <f t="shared" si="7"/>
        <v>1.939289684274869</v>
      </c>
      <c r="K193" s="27">
        <f t="shared" si="8"/>
        <v>-6.3207063747186931E-2</v>
      </c>
    </row>
    <row r="194" spans="2:11" x14ac:dyDescent="0.25">
      <c r="B194" s="11">
        <v>6</v>
      </c>
      <c r="C194" s="11">
        <f t="shared" si="6"/>
        <v>2.6109660574412532E-4</v>
      </c>
      <c r="D194" s="11">
        <v>-58</v>
      </c>
      <c r="E194" s="13">
        <v>1.536</v>
      </c>
      <c r="F194" s="11">
        <v>3830</v>
      </c>
      <c r="I194" s="9">
        <v>1.8520000000000001</v>
      </c>
      <c r="J194" s="16">
        <f t="shared" si="7"/>
        <v>2.0420738995076499</v>
      </c>
      <c r="K194" s="27">
        <f t="shared" si="8"/>
        <v>-0.10263169519851503</v>
      </c>
    </row>
    <row r="195" spans="2:11" x14ac:dyDescent="0.25">
      <c r="B195" s="11">
        <v>6.6</v>
      </c>
      <c r="C195" s="11">
        <f t="shared" si="6"/>
        <v>2.6109660574412532E-4</v>
      </c>
      <c r="D195" s="11">
        <v>-58</v>
      </c>
      <c r="E195" s="13">
        <v>1.6639999999999999</v>
      </c>
      <c r="F195" s="11">
        <v>3830</v>
      </c>
      <c r="I195" s="9">
        <v>1.8759999999999999</v>
      </c>
      <c r="J195" s="16">
        <f t="shared" si="7"/>
        <v>2.0934660071240403</v>
      </c>
      <c r="K195" s="27">
        <f t="shared" si="8"/>
        <v>-0.11592004644138615</v>
      </c>
    </row>
    <row r="196" spans="2:11" x14ac:dyDescent="0.25">
      <c r="B196" s="11">
        <v>2.2000000000000002</v>
      </c>
      <c r="C196" s="11">
        <f t="shared" si="6"/>
        <v>1.9569471624266145E-4</v>
      </c>
      <c r="D196" s="11">
        <v>25</v>
      </c>
      <c r="E196" s="13">
        <v>1.1619999999999999</v>
      </c>
      <c r="F196" s="11">
        <v>5110</v>
      </c>
      <c r="I196" s="9">
        <v>1.9510000000000001</v>
      </c>
      <c r="J196" s="16">
        <f t="shared" si="7"/>
        <v>2.1448581147404306</v>
      </c>
      <c r="K196" s="27">
        <f t="shared" si="8"/>
        <v>-9.9363462193967494E-2</v>
      </c>
    </row>
    <row r="197" spans="2:11" x14ac:dyDescent="0.25">
      <c r="B197" s="11">
        <v>2.5</v>
      </c>
      <c r="C197" s="11">
        <f t="shared" ref="C197:C219" si="9">1/F197</f>
        <v>1.9569471624266145E-4</v>
      </c>
      <c r="D197" s="11">
        <v>25</v>
      </c>
      <c r="E197" s="13">
        <v>1.1819999999999999</v>
      </c>
      <c r="F197" s="11">
        <v>5110</v>
      </c>
      <c r="I197" s="9">
        <v>2.0739999999999998</v>
      </c>
      <c r="J197" s="16">
        <f t="shared" si="7"/>
        <v>2.2065286438800991</v>
      </c>
      <c r="K197" s="27">
        <f t="shared" si="8"/>
        <v>-6.3900021157232034E-2</v>
      </c>
    </row>
    <row r="198" spans="2:11" x14ac:dyDescent="0.25">
      <c r="B198" s="11">
        <v>3</v>
      </c>
      <c r="C198" s="11">
        <f t="shared" si="9"/>
        <v>1.9569471624266145E-4</v>
      </c>
      <c r="D198" s="11">
        <v>25</v>
      </c>
      <c r="E198" s="13">
        <v>1.1910000000000001</v>
      </c>
      <c r="F198" s="11">
        <v>5110</v>
      </c>
      <c r="I198" s="9">
        <v>1.405</v>
      </c>
      <c r="J198" s="16">
        <f t="shared" si="7"/>
        <v>1.3265450953545754</v>
      </c>
      <c r="K198" s="27">
        <f t="shared" si="8"/>
        <v>5.583978978322035E-2</v>
      </c>
    </row>
    <row r="199" spans="2:11" x14ac:dyDescent="0.25">
      <c r="B199" s="11">
        <v>4</v>
      </c>
      <c r="C199" s="11">
        <f t="shared" si="9"/>
        <v>1.9569471624266145E-4</v>
      </c>
      <c r="D199" s="11">
        <v>25</v>
      </c>
      <c r="E199" s="13">
        <v>1.2170000000000001</v>
      </c>
      <c r="F199" s="11">
        <v>5110</v>
      </c>
      <c r="I199" s="9">
        <v>1.4139999999999999</v>
      </c>
      <c r="J199" s="16">
        <f t="shared" si="7"/>
        <v>1.3573803599244096</v>
      </c>
      <c r="K199" s="27">
        <f t="shared" si="8"/>
        <v>4.004217827128026E-2</v>
      </c>
    </row>
    <row r="200" spans="2:11" x14ac:dyDescent="0.25">
      <c r="B200" s="11">
        <v>5</v>
      </c>
      <c r="C200" s="11">
        <f t="shared" si="9"/>
        <v>1.9569471624266145E-4</v>
      </c>
      <c r="D200" s="11">
        <v>25</v>
      </c>
      <c r="E200" s="13">
        <v>1.2450000000000001</v>
      </c>
      <c r="F200" s="11">
        <v>5110</v>
      </c>
      <c r="I200" s="9">
        <v>1.427</v>
      </c>
      <c r="J200" s="16">
        <f t="shared" si="7"/>
        <v>1.4087724675408</v>
      </c>
      <c r="K200" s="27">
        <f t="shared" si="8"/>
        <v>1.2773323377154911E-2</v>
      </c>
    </row>
    <row r="201" spans="2:11" x14ac:dyDescent="0.25">
      <c r="B201" s="11">
        <v>5.5</v>
      </c>
      <c r="C201" s="11">
        <f t="shared" si="9"/>
        <v>1.9569471624266145E-4</v>
      </c>
      <c r="D201" s="11">
        <v>25</v>
      </c>
      <c r="E201" s="13">
        <v>1.274</v>
      </c>
      <c r="F201" s="11">
        <v>5110</v>
      </c>
      <c r="I201" s="9">
        <v>1.454</v>
      </c>
      <c r="J201" s="16">
        <f t="shared" si="7"/>
        <v>1.5115566827735807</v>
      </c>
      <c r="K201" s="27">
        <f t="shared" si="8"/>
        <v>-3.9585063805763911E-2</v>
      </c>
    </row>
    <row r="202" spans="2:11" x14ac:dyDescent="0.25">
      <c r="B202" s="11">
        <v>6</v>
      </c>
      <c r="C202" s="11">
        <f t="shared" si="9"/>
        <v>1.9569471624266145E-4</v>
      </c>
      <c r="D202" s="11">
        <v>25</v>
      </c>
      <c r="E202" s="13">
        <v>1.3240000000000001</v>
      </c>
      <c r="F202" s="11">
        <v>5110</v>
      </c>
      <c r="I202" s="9">
        <v>1.484</v>
      </c>
      <c r="J202" s="16">
        <f t="shared" si="7"/>
        <v>1.6143408980063614</v>
      </c>
      <c r="K202" s="27">
        <f t="shared" si="8"/>
        <v>-8.7830793804825738E-2</v>
      </c>
    </row>
    <row r="203" spans="2:11" x14ac:dyDescent="0.25">
      <c r="B203" s="11">
        <v>6.6</v>
      </c>
      <c r="C203" s="11">
        <f t="shared" si="9"/>
        <v>1.9569471624266145E-4</v>
      </c>
      <c r="D203" s="11">
        <v>25</v>
      </c>
      <c r="E203" s="13">
        <v>1.425</v>
      </c>
      <c r="F203" s="11">
        <v>5110</v>
      </c>
      <c r="I203" s="9">
        <v>1.5029999999999999</v>
      </c>
      <c r="J203" s="16">
        <f t="shared" si="7"/>
        <v>1.6657330056227519</v>
      </c>
      <c r="K203" s="27">
        <f t="shared" si="8"/>
        <v>-0.10827212616284236</v>
      </c>
    </row>
    <row r="204" spans="2:11" x14ac:dyDescent="0.25">
      <c r="B204" s="11">
        <v>2.2000000000000002</v>
      </c>
      <c r="C204" s="11">
        <f t="shared" si="9"/>
        <v>1.9569471624266145E-4</v>
      </c>
      <c r="D204" s="11">
        <v>128</v>
      </c>
      <c r="E204" s="13">
        <v>1.08</v>
      </c>
      <c r="F204" s="11">
        <v>5110</v>
      </c>
      <c r="I204" s="9">
        <v>1.552</v>
      </c>
      <c r="J204" s="16">
        <f t="shared" si="7"/>
        <v>1.7171251132391423</v>
      </c>
      <c r="K204" s="27">
        <f t="shared" si="8"/>
        <v>-0.10639504719016897</v>
      </c>
    </row>
    <row r="205" spans="2:11" x14ac:dyDescent="0.25">
      <c r="B205" s="11">
        <v>2.5</v>
      </c>
      <c r="C205" s="11">
        <f t="shared" si="9"/>
        <v>1.9569471624266145E-4</v>
      </c>
      <c r="D205" s="11">
        <v>128</v>
      </c>
      <c r="E205" s="13">
        <v>1.1060000000000001</v>
      </c>
      <c r="F205" s="11">
        <v>5110</v>
      </c>
      <c r="I205" s="9">
        <v>1.663</v>
      </c>
      <c r="J205" s="16">
        <f t="shared" si="7"/>
        <v>1.7787956423788107</v>
      </c>
      <c r="K205" s="27">
        <f t="shared" si="8"/>
        <v>-6.9630572687198244E-2</v>
      </c>
    </row>
    <row r="206" spans="2:11" x14ac:dyDescent="0.25">
      <c r="B206" s="11">
        <v>3</v>
      </c>
      <c r="C206" s="11">
        <f t="shared" si="9"/>
        <v>1.9569471624266145E-4</v>
      </c>
      <c r="D206" s="11">
        <v>128</v>
      </c>
      <c r="E206" s="13">
        <v>1.1339999999999999</v>
      </c>
      <c r="F206" s="11">
        <v>5110</v>
      </c>
      <c r="I206" s="9">
        <v>1.32</v>
      </c>
      <c r="J206" s="16">
        <f t="shared" si="7"/>
        <v>1.2744103391490706</v>
      </c>
      <c r="K206" s="27">
        <f t="shared" si="8"/>
        <v>3.4537621856764705E-2</v>
      </c>
    </row>
    <row r="207" spans="2:11" x14ac:dyDescent="0.25">
      <c r="B207" s="11">
        <v>4</v>
      </c>
      <c r="C207" s="11">
        <f t="shared" si="9"/>
        <v>1.9569471624266145E-4</v>
      </c>
      <c r="D207" s="11">
        <v>128</v>
      </c>
      <c r="E207" s="13">
        <v>1.1659999999999999</v>
      </c>
      <c r="F207" s="11">
        <v>5110</v>
      </c>
      <c r="I207" s="9">
        <v>1.33</v>
      </c>
      <c r="J207" s="16">
        <f t="shared" si="7"/>
        <v>1.3052456037189049</v>
      </c>
      <c r="K207" s="27">
        <f t="shared" si="8"/>
        <v>1.8612328030898656E-2</v>
      </c>
    </row>
    <row r="208" spans="2:11" x14ac:dyDescent="0.25">
      <c r="B208" s="11">
        <v>5</v>
      </c>
      <c r="C208" s="11">
        <f t="shared" si="9"/>
        <v>1.9569471624266145E-4</v>
      </c>
      <c r="D208" s="11">
        <v>128</v>
      </c>
      <c r="E208" s="13">
        <v>1.2090000000000001</v>
      </c>
      <c r="F208" s="11">
        <v>5110</v>
      </c>
      <c r="I208" s="9">
        <v>1.36</v>
      </c>
      <c r="J208" s="16">
        <f t="shared" si="7"/>
        <v>1.3566377113352952</v>
      </c>
      <c r="K208" s="27">
        <f t="shared" si="8"/>
        <v>2.4722710769888921E-3</v>
      </c>
    </row>
    <row r="209" spans="2:11" x14ac:dyDescent="0.25">
      <c r="B209" s="11">
        <v>5.5</v>
      </c>
      <c r="C209" s="11">
        <f t="shared" si="9"/>
        <v>1.9569471624266145E-4</v>
      </c>
      <c r="D209" s="11">
        <v>128</v>
      </c>
      <c r="E209" s="13">
        <v>1.2370000000000001</v>
      </c>
      <c r="F209" s="11">
        <v>5110</v>
      </c>
      <c r="I209" s="9">
        <v>1.4059999999999999</v>
      </c>
      <c r="J209" s="16">
        <f t="shared" si="7"/>
        <v>1.4594219265680759</v>
      </c>
      <c r="K209" s="27">
        <f t="shared" si="8"/>
        <v>-3.7995680347137968E-2</v>
      </c>
    </row>
    <row r="210" spans="2:11" x14ac:dyDescent="0.25">
      <c r="B210" s="11">
        <v>6</v>
      </c>
      <c r="C210" s="11">
        <f t="shared" si="9"/>
        <v>1.9569471624266145E-4</v>
      </c>
      <c r="D210" s="11">
        <v>128</v>
      </c>
      <c r="E210" s="13">
        <v>1.296</v>
      </c>
      <c r="F210" s="11">
        <v>5110</v>
      </c>
      <c r="I210" s="9">
        <v>1.45</v>
      </c>
      <c r="J210" s="16">
        <f t="shared" si="7"/>
        <v>1.5622061418008566</v>
      </c>
      <c r="K210" s="27">
        <f t="shared" si="8"/>
        <v>-7.7383546069556303E-2</v>
      </c>
    </row>
    <row r="211" spans="2:11" x14ac:dyDescent="0.25">
      <c r="B211" s="11">
        <v>6.6</v>
      </c>
      <c r="C211" s="11">
        <f t="shared" si="9"/>
        <v>1.9569471624266145E-4</v>
      </c>
      <c r="D211" s="11">
        <v>128</v>
      </c>
      <c r="E211" s="13">
        <v>1.409</v>
      </c>
      <c r="F211" s="11">
        <v>5110</v>
      </c>
      <c r="I211" s="9">
        <v>1.4890000000000001</v>
      </c>
      <c r="J211" s="16">
        <f t="shared" si="7"/>
        <v>1.6135982494172472</v>
      </c>
      <c r="K211" s="27">
        <f t="shared" si="8"/>
        <v>-8.3679146687204206E-2</v>
      </c>
    </row>
    <row r="212" spans="2:11" x14ac:dyDescent="0.25">
      <c r="B212" s="11">
        <v>2.2000000000000002</v>
      </c>
      <c r="C212" s="11">
        <f t="shared" si="9"/>
        <v>1.9569471624266145E-4</v>
      </c>
      <c r="D212" s="11">
        <v>-58</v>
      </c>
      <c r="E212" s="13">
        <v>1.1890000000000001</v>
      </c>
      <c r="F212" s="11">
        <v>5110</v>
      </c>
      <c r="I212" s="9">
        <v>1.508</v>
      </c>
      <c r="J212" s="16">
        <f t="shared" si="7"/>
        <v>1.6649903570336375</v>
      </c>
      <c r="K212" s="27">
        <f t="shared" si="8"/>
        <v>-0.10410501129551558</v>
      </c>
    </row>
    <row r="213" spans="2:11" x14ac:dyDescent="0.25">
      <c r="B213" s="11">
        <v>2.5</v>
      </c>
      <c r="C213" s="11">
        <f t="shared" si="9"/>
        <v>1.9569471624266145E-4</v>
      </c>
      <c r="D213" s="11">
        <v>-58</v>
      </c>
      <c r="E213" s="13">
        <v>1.194</v>
      </c>
      <c r="F213" s="11">
        <v>5110</v>
      </c>
      <c r="I213" s="9">
        <v>1.633</v>
      </c>
      <c r="J213" s="16">
        <f t="shared" si="7"/>
        <v>1.7266608861733059</v>
      </c>
      <c r="K213" s="27">
        <f t="shared" si="8"/>
        <v>-5.7355104821375333E-2</v>
      </c>
    </row>
    <row r="214" spans="2:11" x14ac:dyDescent="0.25">
      <c r="B214" s="11">
        <v>3</v>
      </c>
      <c r="C214" s="11">
        <f t="shared" si="9"/>
        <v>1.9569471624266145E-4</v>
      </c>
      <c r="D214" s="11">
        <v>-58</v>
      </c>
      <c r="E214" s="13">
        <v>1.1890000000000001</v>
      </c>
      <c r="F214" s="11">
        <v>5110</v>
      </c>
      <c r="I214" s="9">
        <v>1.44</v>
      </c>
      <c r="J214" s="16">
        <f t="shared" si="7"/>
        <v>1.3685565979279435</v>
      </c>
      <c r="K214" s="27">
        <f t="shared" si="8"/>
        <v>4.961347366115032E-2</v>
      </c>
    </row>
    <row r="215" spans="2:11" x14ac:dyDescent="0.25">
      <c r="B215" s="11">
        <v>4</v>
      </c>
      <c r="C215" s="11">
        <f t="shared" si="9"/>
        <v>1.9569471624266145E-4</v>
      </c>
      <c r="D215" s="11">
        <v>-58</v>
      </c>
      <c r="E215" s="13">
        <v>1.2</v>
      </c>
      <c r="F215" s="11">
        <v>5110</v>
      </c>
      <c r="I215" s="9">
        <v>1.4359999999999999</v>
      </c>
      <c r="J215" s="16">
        <f t="shared" si="7"/>
        <v>1.3993918624977777</v>
      </c>
      <c r="K215" s="27">
        <f t="shared" si="8"/>
        <v>2.5493131965335827E-2</v>
      </c>
    </row>
    <row r="216" spans="2:11" x14ac:dyDescent="0.25">
      <c r="B216" s="11">
        <v>5</v>
      </c>
      <c r="C216" s="11">
        <f t="shared" si="9"/>
        <v>1.9569471624266145E-4</v>
      </c>
      <c r="D216" s="11">
        <v>-58</v>
      </c>
      <c r="E216" s="13">
        <v>1.2210000000000001</v>
      </c>
      <c r="F216" s="11">
        <v>5110</v>
      </c>
      <c r="I216" s="9">
        <v>1.42</v>
      </c>
      <c r="J216" s="16">
        <f t="shared" si="7"/>
        <v>1.450783970114168</v>
      </c>
      <c r="K216" s="27">
        <f t="shared" si="8"/>
        <v>-2.1678852193076137E-2</v>
      </c>
    </row>
    <row r="217" spans="2:11" x14ac:dyDescent="0.25">
      <c r="B217" s="11">
        <v>5.5</v>
      </c>
      <c r="C217" s="11">
        <f t="shared" si="9"/>
        <v>1.9569471624266145E-4</v>
      </c>
      <c r="D217" s="11">
        <v>-58</v>
      </c>
      <c r="E217" s="13">
        <v>1.2470000000000001</v>
      </c>
      <c r="F217" s="11">
        <v>5110</v>
      </c>
      <c r="I217" s="9">
        <v>1.4179999999999999</v>
      </c>
      <c r="J217" s="16">
        <f t="shared" si="7"/>
        <v>1.5535681853469487</v>
      </c>
      <c r="K217" s="27">
        <f t="shared" si="8"/>
        <v>-9.5605208284167006E-2</v>
      </c>
    </row>
    <row r="218" spans="2:11" x14ac:dyDescent="0.25">
      <c r="B218" s="11">
        <v>6</v>
      </c>
      <c r="C218" s="11">
        <f t="shared" si="9"/>
        <v>1.9569471624266145E-4</v>
      </c>
      <c r="D218" s="11">
        <v>-58</v>
      </c>
      <c r="E218" s="13">
        <v>1.3109999999999999</v>
      </c>
      <c r="F218" s="11">
        <v>5110</v>
      </c>
      <c r="I218" s="9">
        <v>1.4450000000000001</v>
      </c>
      <c r="J218" s="16">
        <f t="shared" si="7"/>
        <v>1.6563524005797294</v>
      </c>
      <c r="K218" s="27">
        <f t="shared" si="8"/>
        <v>-0.14626463707939749</v>
      </c>
    </row>
    <row r="219" spans="2:11" x14ac:dyDescent="0.25">
      <c r="B219" s="11">
        <v>6.6</v>
      </c>
      <c r="C219" s="11">
        <f t="shared" si="9"/>
        <v>1.9569471624266145E-4</v>
      </c>
      <c r="D219" s="11">
        <v>-58</v>
      </c>
      <c r="E219" s="13">
        <v>1.4259999999999999</v>
      </c>
      <c r="F219" s="11">
        <v>5110</v>
      </c>
      <c r="I219" s="9">
        <v>1.4650000000000001</v>
      </c>
      <c r="J219" s="16">
        <f t="shared" si="7"/>
        <v>1.70774450819612</v>
      </c>
      <c r="K219" s="27">
        <f t="shared" si="8"/>
        <v>-0.16569591003148118</v>
      </c>
    </row>
    <row r="220" spans="2:11" x14ac:dyDescent="0.25">
      <c r="I220" s="9">
        <v>1.536</v>
      </c>
      <c r="J220" s="16">
        <f t="shared" si="7"/>
        <v>1.7591366158125104</v>
      </c>
      <c r="K220" s="27">
        <f t="shared" si="8"/>
        <v>-0.14527123425293639</v>
      </c>
    </row>
    <row r="221" spans="2:11" x14ac:dyDescent="0.25">
      <c r="I221" s="9">
        <v>1.6639999999999999</v>
      </c>
      <c r="J221" s="16">
        <f t="shared" si="7"/>
        <v>1.8208071449521788</v>
      </c>
      <c r="K221" s="27">
        <f t="shared" si="8"/>
        <v>-9.4235063072222874E-2</v>
      </c>
    </row>
    <row r="222" spans="2:11" x14ac:dyDescent="0.25">
      <c r="I222" s="9">
        <v>1.1619999999999999</v>
      </c>
      <c r="J222" s="16">
        <f t="shared" si="7"/>
        <v>1.1198436126272979</v>
      </c>
      <c r="K222" s="27">
        <f t="shared" si="8"/>
        <v>3.6279162971344238E-2</v>
      </c>
    </row>
    <row r="223" spans="2:11" x14ac:dyDescent="0.25">
      <c r="I223" s="9">
        <v>1.1819999999999999</v>
      </c>
      <c r="J223" s="16">
        <f t="shared" si="7"/>
        <v>1.1506788771971321</v>
      </c>
      <c r="K223" s="27">
        <f t="shared" si="8"/>
        <v>2.6498411846757875E-2</v>
      </c>
    </row>
    <row r="224" spans="2:11" x14ac:dyDescent="0.25">
      <c r="I224" s="9">
        <v>1.1910000000000001</v>
      </c>
      <c r="J224" s="16">
        <f t="shared" ref="J224:J245" si="10">(B198*$J$21)+(C198*$J$22)+(D198*$J$23)+$J$20</f>
        <v>1.2020709848135225</v>
      </c>
      <c r="K224" s="27">
        <f t="shared" ref="K224:K245" si="11">(I224-J224)/I224</f>
        <v>-9.2955372069877598E-3</v>
      </c>
    </row>
    <row r="225" spans="9:11" x14ac:dyDescent="0.25">
      <c r="I225" s="9">
        <v>1.2170000000000001</v>
      </c>
      <c r="J225" s="16">
        <f t="shared" si="10"/>
        <v>1.3048552000463032</v>
      </c>
      <c r="K225" s="27">
        <f t="shared" si="11"/>
        <v>-7.2189975387266306E-2</v>
      </c>
    </row>
    <row r="226" spans="9:11" x14ac:dyDescent="0.25">
      <c r="I226" s="9">
        <v>1.2450000000000001</v>
      </c>
      <c r="J226" s="16">
        <f t="shared" si="10"/>
        <v>1.4076394152790839</v>
      </c>
      <c r="K226" s="27">
        <f t="shared" si="11"/>
        <v>-0.13063406849725603</v>
      </c>
    </row>
    <row r="227" spans="9:11" x14ac:dyDescent="0.25">
      <c r="I227" s="9">
        <v>1.274</v>
      </c>
      <c r="J227" s="16">
        <f t="shared" si="10"/>
        <v>1.4590315228954742</v>
      </c>
      <c r="K227" s="27">
        <f t="shared" si="11"/>
        <v>-0.14523667417227173</v>
      </c>
    </row>
    <row r="228" spans="9:11" x14ac:dyDescent="0.25">
      <c r="I228" s="9">
        <v>1.3240000000000001</v>
      </c>
      <c r="J228" s="16">
        <f t="shared" si="10"/>
        <v>1.5104236305118646</v>
      </c>
      <c r="K228" s="27">
        <f t="shared" si="11"/>
        <v>-0.14080334630805474</v>
      </c>
    </row>
    <row r="229" spans="9:11" x14ac:dyDescent="0.25">
      <c r="I229" s="9">
        <v>1.425</v>
      </c>
      <c r="J229" s="16">
        <f t="shared" si="10"/>
        <v>1.572094159651533</v>
      </c>
      <c r="K229" s="27">
        <f t="shared" si="11"/>
        <v>-0.10322397168528627</v>
      </c>
    </row>
    <row r="230" spans="9:11" x14ac:dyDescent="0.25">
      <c r="I230" s="9">
        <v>1.08</v>
      </c>
      <c r="J230" s="16">
        <f t="shared" si="10"/>
        <v>1.0677088564217929</v>
      </c>
      <c r="K230" s="27">
        <f t="shared" si="11"/>
        <v>1.1380688498339956E-2</v>
      </c>
    </row>
    <row r="231" spans="9:11" x14ac:dyDescent="0.25">
      <c r="I231" s="9">
        <v>1.1060000000000001</v>
      </c>
      <c r="J231" s="16">
        <f t="shared" si="10"/>
        <v>1.0985441209916271</v>
      </c>
      <c r="K231" s="27">
        <f t="shared" si="11"/>
        <v>6.7413010925614532E-3</v>
      </c>
    </row>
    <row r="232" spans="9:11" x14ac:dyDescent="0.25">
      <c r="I232" s="9">
        <v>1.1339999999999999</v>
      </c>
      <c r="J232" s="16">
        <f t="shared" si="10"/>
        <v>1.1499362286080175</v>
      </c>
      <c r="K232" s="27">
        <f t="shared" si="11"/>
        <v>-1.4053111647281815E-2</v>
      </c>
    </row>
    <row r="233" spans="9:11" x14ac:dyDescent="0.25">
      <c r="I233" s="9">
        <v>1.1659999999999999</v>
      </c>
      <c r="J233" s="16">
        <f t="shared" si="10"/>
        <v>1.2527204438407984</v>
      </c>
      <c r="K233" s="27">
        <f t="shared" si="11"/>
        <v>-7.437430861131944E-2</v>
      </c>
    </row>
    <row r="234" spans="9:11" x14ac:dyDescent="0.25">
      <c r="I234" s="9">
        <v>1.2090000000000001</v>
      </c>
      <c r="J234" s="16">
        <f t="shared" si="10"/>
        <v>1.3555046590735791</v>
      </c>
      <c r="K234" s="27">
        <f t="shared" si="11"/>
        <v>-0.12117837805920513</v>
      </c>
    </row>
    <row r="235" spans="9:11" x14ac:dyDescent="0.25">
      <c r="I235" s="9">
        <v>1.2370000000000001</v>
      </c>
      <c r="J235" s="16">
        <f t="shared" si="10"/>
        <v>1.4068967666899694</v>
      </c>
      <c r="K235" s="27">
        <f t="shared" si="11"/>
        <v>-0.13734580977362112</v>
      </c>
    </row>
    <row r="236" spans="9:11" x14ac:dyDescent="0.25">
      <c r="I236" s="9">
        <v>1.296</v>
      </c>
      <c r="J236" s="16">
        <f t="shared" si="10"/>
        <v>1.4582888743063598</v>
      </c>
      <c r="K236" s="27">
        <f t="shared" si="11"/>
        <v>-0.12522289684132695</v>
      </c>
    </row>
    <row r="237" spans="9:11" x14ac:dyDescent="0.25">
      <c r="I237" s="9">
        <v>1.409</v>
      </c>
      <c r="J237" s="16">
        <f t="shared" si="10"/>
        <v>1.5199594034460282</v>
      </c>
      <c r="K237" s="27">
        <f t="shared" si="11"/>
        <v>-7.8750463765811338E-2</v>
      </c>
    </row>
    <row r="238" spans="9:11" x14ac:dyDescent="0.25">
      <c r="I238" s="9">
        <v>1.1890000000000001</v>
      </c>
      <c r="J238" s="16">
        <f t="shared" si="10"/>
        <v>1.1618551152006658</v>
      </c>
      <c r="K238" s="27">
        <f t="shared" si="11"/>
        <v>2.2830012446874937E-2</v>
      </c>
    </row>
    <row r="239" spans="9:11" x14ac:dyDescent="0.25">
      <c r="I239" s="9">
        <v>1.194</v>
      </c>
      <c r="J239" s="16">
        <f t="shared" si="10"/>
        <v>1.1926903797705</v>
      </c>
      <c r="K239" s="27">
        <f t="shared" si="11"/>
        <v>1.0968343630653149E-3</v>
      </c>
    </row>
    <row r="240" spans="9:11" x14ac:dyDescent="0.25">
      <c r="I240" s="9">
        <v>1.1890000000000001</v>
      </c>
      <c r="J240" s="16">
        <f t="shared" si="10"/>
        <v>1.2440824873868903</v>
      </c>
      <c r="K240" s="27">
        <f t="shared" si="11"/>
        <v>-4.6326734555837051E-2</v>
      </c>
    </row>
    <row r="241" spans="9:11" x14ac:dyDescent="0.25">
      <c r="I241" s="9">
        <v>1.2</v>
      </c>
      <c r="J241" s="16">
        <f t="shared" si="10"/>
        <v>1.3468667026196712</v>
      </c>
      <c r="K241" s="27">
        <f t="shared" si="11"/>
        <v>-0.12238891884972607</v>
      </c>
    </row>
    <row r="242" spans="9:11" x14ac:dyDescent="0.25">
      <c r="I242" s="9">
        <v>1.2210000000000001</v>
      </c>
      <c r="J242" s="16">
        <f t="shared" si="10"/>
        <v>1.4496509178524519</v>
      </c>
      <c r="K242" s="27">
        <f t="shared" si="11"/>
        <v>-0.18726528898644704</v>
      </c>
    </row>
    <row r="243" spans="9:11" x14ac:dyDescent="0.25">
      <c r="I243" s="9">
        <v>1.2470000000000001</v>
      </c>
      <c r="J243" s="16">
        <f t="shared" si="10"/>
        <v>1.5010430254688423</v>
      </c>
      <c r="K243" s="27">
        <f t="shared" si="11"/>
        <v>-0.20372335643050693</v>
      </c>
    </row>
    <row r="244" spans="9:11" x14ac:dyDescent="0.25">
      <c r="I244" s="9">
        <v>1.3109999999999999</v>
      </c>
      <c r="J244" s="16">
        <f t="shared" si="10"/>
        <v>1.5524351330852326</v>
      </c>
      <c r="K244" s="27">
        <f t="shared" si="11"/>
        <v>-0.18416104735715688</v>
      </c>
    </row>
    <row r="245" spans="9:11" x14ac:dyDescent="0.25">
      <c r="I245" s="9">
        <v>1.4259999999999999</v>
      </c>
      <c r="J245" s="16">
        <f t="shared" si="10"/>
        <v>1.614105662224901</v>
      </c>
      <c r="K245" s="27">
        <f t="shared" si="11"/>
        <v>-0.13191140408478338</v>
      </c>
    </row>
  </sheetData>
  <sheetProtection algorithmName="SHA-512" hashValue="CWqc0INbycD+U+8aDApd1gXxWa7iafXo8kmtfYODvqS8mb/SGU5lViam9rkEa8xFjj8Obr5D+F1nzUhn44DOFA==" saltValue="n6urEYtk7XjNgu6I+jq5+w==" spinCount="100000" sheet="1" objects="1" scenarios="1" select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Main</vt:lpstr>
      <vt:lpstr>Regression</vt:lpstr>
      <vt:lpstr>Data For Graphs</vt:lpstr>
      <vt:lpstr>Backup Data</vt:lpstr>
    </vt:vector>
  </TitlesOfParts>
  <Company>Intersil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ISL75051ASEH ROCP Calculator</dc:title>
  <dc:creator>Renesas</dc:creator>
  <cp:lastModifiedBy>Kristi Quick</cp:lastModifiedBy>
  <dcterms:created xsi:type="dcterms:W3CDTF">2016-02-22T16:47:00Z</dcterms:created>
  <dcterms:modified xsi:type="dcterms:W3CDTF">2018-06-01T19:36:17Z</dcterms:modified>
</cp:coreProperties>
</file>